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Z\elec\EIaE\"/>
    </mc:Choice>
  </mc:AlternateContent>
  <xr:revisionPtr revIDLastSave="0" documentId="8_{19380731-81D1-4E8C-906E-2A0BA8F24565}"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27" i="28"/>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B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5" i="28" l="1"/>
  <c r="F17" i="3" s="1"/>
  <c r="F32" i="28"/>
  <c r="F24" i="3" s="1"/>
  <c r="F30" i="28"/>
  <c r="F22" i="3" s="1"/>
  <c r="F33" i="28"/>
  <c r="F25" i="3" s="1"/>
  <c r="G5" i="28"/>
  <c r="G25" i="28" s="1"/>
  <c r="G17" i="3" s="1"/>
  <c r="F24" i="28"/>
  <c r="F16" i="3" s="1"/>
  <c r="F28" i="28"/>
  <c r="F20" i="3" s="1"/>
  <c r="F27" i="28"/>
  <c r="F19" i="3" s="1"/>
  <c r="F26" i="28"/>
  <c r="F18" i="3" s="1"/>
  <c r="F22" i="28"/>
  <c r="F14" i="3" s="1"/>
  <c r="F31" i="28"/>
  <c r="F23" i="3" s="1"/>
  <c r="F29" i="28"/>
  <c r="F21" i="3" s="1"/>
  <c r="F17" i="28"/>
  <c r="F9" i="3" s="1"/>
  <c r="H2" i="20"/>
  <c r="E2" i="5"/>
  <c r="C33" i="23"/>
  <c r="D33" i="23" s="1"/>
  <c r="B85" i="28"/>
  <c r="G24" i="28"/>
  <c r="G16" i="3" s="1"/>
  <c r="G28" i="28"/>
  <c r="G20" i="3" s="1"/>
  <c r="G32" i="28"/>
  <c r="G24" i="3" s="1"/>
  <c r="G21" i="28"/>
  <c r="G13" i="3" s="1"/>
  <c r="G22" i="28"/>
  <c r="G14" i="3" s="1"/>
  <c r="G26" i="28"/>
  <c r="G18" i="3" s="1"/>
  <c r="G30" i="28"/>
  <c r="G22" i="3" s="1"/>
  <c r="B22" i="3"/>
  <c r="C22" i="3"/>
  <c r="F4" i="3"/>
  <c r="B13" i="3"/>
  <c r="C13" i="3"/>
  <c r="B16" i="3"/>
  <c r="C16" i="3"/>
  <c r="B19" i="3"/>
  <c r="C19" i="3"/>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G12" i="28" l="1"/>
  <c r="G4" i="3" s="1"/>
  <c r="G31" i="28"/>
  <c r="G23" i="3" s="1"/>
  <c r="G33" i="28"/>
  <c r="G27" i="28"/>
  <c r="G19" i="3" s="1"/>
  <c r="G29" i="28"/>
  <c r="G21" i="3" s="1"/>
  <c r="G17" i="28"/>
  <c r="G9" i="3" s="1"/>
  <c r="H5" i="28"/>
  <c r="H24" i="28" s="1"/>
  <c r="H16" i="3" s="1"/>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27" i="28"/>
  <c r="H19" i="3" s="1"/>
  <c r="H31" i="28"/>
  <c r="H23" i="3" s="1"/>
  <c r="H33" i="28"/>
  <c r="H25" i="3" s="1"/>
  <c r="G25" i="3"/>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21" i="28" l="1"/>
  <c r="H13" i="3" s="1"/>
  <c r="H22" i="28"/>
  <c r="H14" i="3" s="1"/>
  <c r="H29" i="28"/>
  <c r="H21" i="3" s="1"/>
  <c r="H25" i="28"/>
  <c r="H17" i="3" s="1"/>
  <c r="H26" i="28"/>
  <c r="H18" i="3" s="1"/>
  <c r="H32" i="28"/>
  <c r="H24" i="3" s="1"/>
  <c r="H17" i="28"/>
  <c r="H9" i="3" s="1"/>
  <c r="H30" i="28"/>
  <c r="H22" i="3" s="1"/>
  <c r="H28" i="28"/>
  <c r="H20" i="3" s="1"/>
  <c r="H12" i="28"/>
  <c r="H4" i="3" s="1"/>
  <c r="I5" i="28"/>
  <c r="I16" i="28" s="1"/>
  <c r="I8" i="3" s="1"/>
  <c r="J2" i="20"/>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8" i="28"/>
  <c r="I10" i="3" s="1"/>
  <c r="I30" i="28"/>
  <c r="I22" i="3" s="1"/>
  <c r="I19" i="28"/>
  <c r="I11" i="3" s="1"/>
  <c r="I23" i="28"/>
  <c r="I15" i="3" s="1"/>
  <c r="I11" i="28"/>
  <c r="I3" i="3" s="1"/>
  <c r="I28" i="28"/>
  <c r="I20" i="3" s="1"/>
  <c r="I32" i="28"/>
  <c r="I21" i="28"/>
  <c r="I13" i="3" s="1"/>
  <c r="I33" i="28"/>
  <c r="I25" i="3" s="1"/>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24" i="28" l="1"/>
  <c r="I16" i="3" s="1"/>
  <c r="I26" i="28"/>
  <c r="I18" i="3" s="1"/>
  <c r="J5" i="28"/>
  <c r="J12" i="28" s="1"/>
  <c r="J4" i="3" s="1"/>
  <c r="I13" i="28"/>
  <c r="I5" i="3" s="1"/>
  <c r="I22" i="28"/>
  <c r="I14" i="3" s="1"/>
  <c r="I10" i="28"/>
  <c r="I29" i="28"/>
  <c r="I21" i="3" s="1"/>
  <c r="I31" i="28"/>
  <c r="I23" i="3" s="1"/>
  <c r="I17" i="28"/>
  <c r="I9" i="3" s="1"/>
  <c r="I25" i="28"/>
  <c r="I17" i="3" s="1"/>
  <c r="I27" i="28"/>
  <c r="I19" i="3" s="1"/>
  <c r="B10" i="28"/>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M1252"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4" i="28"/>
  <c r="J6" i="3" s="1"/>
  <c r="J11" i="28"/>
  <c r="J3" i="3" s="1"/>
  <c r="J15" i="28"/>
  <c r="J21" i="28"/>
  <c r="J13" i="3" s="1"/>
  <c r="J33" i="28"/>
  <c r="J25" i="3" s="1"/>
  <c r="J17" i="28"/>
  <c r="J9" i="3" s="1"/>
  <c r="J18" i="28"/>
  <c r="J10" i="3" s="1"/>
  <c r="J30" i="28"/>
  <c r="J22" i="3" s="1"/>
  <c r="J27" i="28"/>
  <c r="J19" i="3" s="1"/>
  <c r="J31" i="28"/>
  <c r="J23" i="3" s="1"/>
  <c r="J13" i="28"/>
  <c r="J5" i="3" s="1"/>
  <c r="J28" i="28"/>
  <c r="J20" i="3" s="1"/>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K934" i="22" s="1"/>
  <c r="E38" i="23"/>
  <c r="E53" i="23"/>
  <c r="E46" i="23"/>
  <c r="E32" i="23"/>
  <c r="E15" i="23"/>
  <c r="E33" i="23"/>
  <c r="E35" i="23"/>
  <c r="E25" i="23"/>
  <c r="E41" i="23"/>
  <c r="E50" i="23"/>
  <c r="E20" i="23"/>
  <c r="E31" i="23"/>
  <c r="E49" i="23"/>
  <c r="H1253" i="22"/>
  <c r="P1248" i="22"/>
  <c r="P1243" i="22"/>
  <c r="L1253" i="22"/>
  <c r="L1248" i="22"/>
  <c r="F1241" i="22"/>
  <c r="L1240"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R1050" i="22"/>
  <c r="F1046" i="22"/>
  <c r="M1052" i="22"/>
  <c r="L1047" i="22"/>
  <c r="I105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F995" i="22"/>
  <c r="K994" i="22"/>
  <c r="G990" i="22"/>
  <c r="L989" i="22"/>
  <c r="H985" i="22"/>
  <c r="M984" i="22"/>
  <c r="R994" i="22"/>
  <c r="J994" i="22"/>
  <c r="F990" i="22"/>
  <c r="K989" i="22"/>
  <c r="G985" i="22"/>
  <c r="L984" i="22"/>
  <c r="Q994" i="22"/>
  <c r="I994" i="22"/>
  <c r="R989" i="22"/>
  <c r="J989" i="22"/>
  <c r="F985" i="22"/>
  <c r="K984" i="22"/>
  <c r="P994" i="22"/>
  <c r="H994" i="22"/>
  <c r="Q989" i="22"/>
  <c r="I989" i="22"/>
  <c r="R984" i="22"/>
  <c r="J984" i="22"/>
  <c r="O994" i="22"/>
  <c r="G994" i="22"/>
  <c r="P989" i="22"/>
  <c r="H989" i="22"/>
  <c r="Q984" i="22"/>
  <c r="I984" i="22"/>
  <c r="I995" i="22"/>
  <c r="N994" i="22"/>
  <c r="J990" i="22"/>
  <c r="O989" i="22"/>
  <c r="K985" i="22"/>
  <c r="P984" i="22"/>
  <c r="P995" i="22"/>
  <c r="H995" i="22"/>
  <c r="Q990" i="22"/>
  <c r="I990" i="22"/>
  <c r="R985" i="22"/>
  <c r="J985" i="22"/>
  <c r="J996" i="22"/>
  <c r="O995" i="22"/>
  <c r="K991" i="22"/>
  <c r="P990" i="22"/>
  <c r="L986" i="22"/>
  <c r="Q985" i="22"/>
  <c r="G1424" i="22"/>
  <c r="N1430" i="22"/>
  <c r="M1420" i="22"/>
  <c r="P825" i="22"/>
  <c r="J821" i="22"/>
  <c r="G831" i="22"/>
  <c r="M826" i="22"/>
  <c r="N821" i="22"/>
  <c r="Q1328" i="22"/>
  <c r="I1328" i="22"/>
  <c r="R1323" i="22"/>
  <c r="J1323" i="22"/>
  <c r="M1327" i="22"/>
  <c r="R1326" i="22"/>
  <c r="N1322" i="22"/>
  <c r="F1322" i="22"/>
  <c r="I1326" i="22"/>
  <c r="N1325" i="22"/>
  <c r="J1321" i="22"/>
  <c r="N1328" i="22"/>
  <c r="J1324" i="22"/>
  <c r="O1323" i="22"/>
  <c r="O1326" i="22"/>
  <c r="G1326" i="22"/>
  <c r="P1321" i="22"/>
  <c r="H1321" i="22"/>
  <c r="O1324" i="22"/>
  <c r="G1324" i="22"/>
  <c r="G1327" i="22"/>
  <c r="L1326" i="22"/>
  <c r="H1322" i="22"/>
  <c r="M1321" i="22"/>
  <c r="M1318" i="22"/>
  <c r="R1317" i="22"/>
  <c r="K1325" i="22"/>
  <c r="I1321" i="22"/>
  <c r="N1316" i="22"/>
  <c r="F1316" i="22"/>
  <c r="N1319" i="22"/>
  <c r="F1319" i="22"/>
  <c r="O1314" i="22"/>
  <c r="G1314" i="22"/>
  <c r="O1317" i="22"/>
  <c r="G1317" i="22"/>
  <c r="M1323" i="22"/>
  <c r="O1320" i="22"/>
  <c r="K1316" i="22"/>
  <c r="P1315" i="22"/>
  <c r="J1319" i="22"/>
  <c r="O1318" i="22"/>
  <c r="K1314" i="22"/>
  <c r="N1326" i="22"/>
  <c r="K1317" i="22"/>
  <c r="P1316" i="22"/>
  <c r="K1319" i="22"/>
  <c r="L1314" i="22"/>
  <c r="J1316" i="22"/>
  <c r="N1320"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O896" i="22"/>
  <c r="G907" i="22"/>
  <c r="H902" i="22"/>
  <c r="I897" i="22"/>
  <c r="N907" i="22"/>
  <c r="O902" i="22"/>
  <c r="P897" i="22"/>
  <c r="I903" i="22"/>
  <c r="J898" i="22"/>
  <c r="O908" i="22"/>
  <c r="P903" i="22"/>
  <c r="Q898" i="22"/>
  <c r="N908" i="22"/>
  <c r="O903" i="22"/>
  <c r="O938" i="22"/>
  <c r="G938" i="22"/>
  <c r="L937" i="22"/>
  <c r="Q936" i="22"/>
  <c r="I936" i="22"/>
  <c r="N935" i="22"/>
  <c r="F935"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239" i="22" l="1"/>
  <c r="K1240" i="22"/>
  <c r="Q1247" i="22"/>
  <c r="Q1252" i="22"/>
  <c r="H1243" i="22"/>
  <c r="H1248" i="22"/>
  <c r="N901" i="22"/>
  <c r="H908" i="22"/>
  <c r="P898" i="22"/>
  <c r="I831" i="22"/>
  <c r="I821" i="22"/>
  <c r="G827" i="22"/>
  <c r="J826" i="22"/>
  <c r="F831" i="22"/>
  <c r="H822" i="22"/>
  <c r="K821" i="22"/>
  <c r="G826" i="22"/>
  <c r="M823" i="22"/>
  <c r="H831" i="22"/>
  <c r="H821" i="22"/>
  <c r="M831" i="22"/>
  <c r="I826" i="22"/>
  <c r="L831" i="22"/>
  <c r="O829" i="22"/>
  <c r="Q820" i="22"/>
  <c r="H826" i="22"/>
  <c r="F832" i="22"/>
  <c r="L1051" i="22"/>
  <c r="K1057" i="22"/>
  <c r="K1047" i="22"/>
  <c r="J1055" i="22"/>
  <c r="M1046" i="22"/>
  <c r="L1052" i="22"/>
  <c r="K1050" i="22"/>
  <c r="R1056" i="22"/>
  <c r="M1047" i="22"/>
  <c r="L1045" i="22"/>
  <c r="F1052" i="22"/>
  <c r="J1057" i="22"/>
  <c r="Q1055" i="22"/>
  <c r="G1047" i="22"/>
  <c r="K1052" i="22"/>
  <c r="K1056" i="22"/>
  <c r="N1047" i="22"/>
  <c r="J1052" i="22"/>
  <c r="J1251" i="22"/>
  <c r="K1246" i="22"/>
  <c r="L1241" i="22"/>
  <c r="Q1251" i="22"/>
  <c r="R1246" i="22"/>
  <c r="F1242" i="22"/>
  <c r="P1251" i="22"/>
  <c r="Q1246" i="22"/>
  <c r="R1241" i="22"/>
  <c r="O1251" i="22"/>
  <c r="P1246" i="22"/>
  <c r="Q1241" i="22"/>
  <c r="N1251" i="22"/>
  <c r="O1246" i="22"/>
  <c r="P1241" i="22"/>
  <c r="M1251" i="22"/>
  <c r="N1246" i="22"/>
  <c r="R1253" i="22"/>
  <c r="F1249" i="22"/>
  <c r="G1244" i="22"/>
  <c r="H1239" i="22"/>
  <c r="M1249" i="22"/>
  <c r="N1244" i="22"/>
  <c r="O1239" i="22"/>
  <c r="O1250" i="22"/>
  <c r="P1245" i="22"/>
  <c r="Q1240" i="22"/>
  <c r="I1251" i="22"/>
  <c r="J1246" i="22"/>
  <c r="K1241" i="22"/>
  <c r="H1251" i="22"/>
  <c r="I1246" i="22"/>
  <c r="J1241" i="22"/>
  <c r="G1251" i="22"/>
  <c r="H1246" i="22"/>
  <c r="I1241" i="22"/>
  <c r="F1251" i="22"/>
  <c r="G1246" i="22"/>
  <c r="H1241" i="22"/>
  <c r="R1250" i="22"/>
  <c r="F1246" i="22"/>
  <c r="J1253" i="22"/>
  <c r="K1248" i="22"/>
  <c r="L1243" i="22"/>
  <c r="Q1253" i="22"/>
  <c r="R1248" i="22"/>
  <c r="F1244" i="22"/>
  <c r="G1239" i="22"/>
  <c r="G1250" i="22"/>
  <c r="H1245" i="22"/>
  <c r="I1240" i="22"/>
  <c r="N1250" i="22"/>
  <c r="O1245" i="22"/>
  <c r="P1240" i="22"/>
  <c r="M1250" i="22"/>
  <c r="N1245" i="22"/>
  <c r="O1240" i="22"/>
  <c r="L1250" i="22"/>
  <c r="M1245" i="22"/>
  <c r="N1240" i="22"/>
  <c r="K1250" i="22"/>
  <c r="L1245" i="22"/>
  <c r="M1240" i="22"/>
  <c r="J1250" i="22"/>
  <c r="K1245" i="22"/>
  <c r="O1252" i="22"/>
  <c r="P1247" i="22"/>
  <c r="Q1242" i="22"/>
  <c r="I1253" i="22"/>
  <c r="J1248" i="22"/>
  <c r="K1243" i="22"/>
  <c r="I1239" i="22"/>
  <c r="L1249" i="22"/>
  <c r="M1244" i="22"/>
  <c r="N1239" i="22"/>
  <c r="F1250" i="22"/>
  <c r="G1245" i="22"/>
  <c r="H1240" i="22"/>
  <c r="R1249" i="22"/>
  <c r="F1245" i="22"/>
  <c r="G1240" i="22"/>
  <c r="Q1249" i="22"/>
  <c r="R1244" i="22"/>
  <c r="F1240" i="22"/>
  <c r="P1249" i="22"/>
  <c r="Q1244" i="22"/>
  <c r="R1239" i="22"/>
  <c r="O1249" i="22"/>
  <c r="P1244" i="22"/>
  <c r="G1252" i="22"/>
  <c r="H1247" i="22"/>
  <c r="I1242" i="22"/>
  <c r="N1252" i="22"/>
  <c r="O1247" i="22"/>
  <c r="P1242" i="22"/>
  <c r="O1241" i="22"/>
  <c r="P1253" i="22"/>
  <c r="Q1248" i="22"/>
  <c r="R1243" i="22"/>
  <c r="F1239" i="22"/>
  <c r="K1249" i="22"/>
  <c r="L1244" i="22"/>
  <c r="M1239" i="22"/>
  <c r="J1249" i="22"/>
  <c r="K1244" i="22"/>
  <c r="L1239" i="22"/>
  <c r="I1249" i="22"/>
  <c r="J1244" i="22"/>
  <c r="K1239" i="22"/>
  <c r="H1249" i="22"/>
  <c r="I1244" i="22"/>
  <c r="J1239" i="22"/>
  <c r="G1249" i="22"/>
  <c r="H1244" i="22"/>
  <c r="L1251" i="22"/>
  <c r="M1246" i="22"/>
  <c r="N1241" i="22"/>
  <c r="F1252" i="22"/>
  <c r="G1247" i="22"/>
  <c r="H1242" i="22"/>
  <c r="G1241" i="22"/>
  <c r="R1251" i="22"/>
  <c r="F1247" i="22"/>
  <c r="G1242" i="22"/>
  <c r="L1252" i="22"/>
  <c r="M1247" i="22"/>
  <c r="N1242" i="22"/>
  <c r="K1252" i="22"/>
  <c r="L1247" i="22"/>
  <c r="M1242" i="22"/>
  <c r="J1252" i="22"/>
  <c r="K1247" i="22"/>
  <c r="L1242" i="22"/>
  <c r="I1252" i="22"/>
  <c r="J1247" i="22"/>
  <c r="K1242" i="22"/>
  <c r="H1252" i="22"/>
  <c r="I1247" i="22"/>
  <c r="J1242" i="22"/>
  <c r="N1249" i="22"/>
  <c r="O1244" i="22"/>
  <c r="P1239" i="22"/>
  <c r="H1250" i="22"/>
  <c r="I1245" i="22"/>
  <c r="J1240" i="22"/>
  <c r="R1240" i="22"/>
  <c r="J1245" i="22"/>
  <c r="P1252" i="22"/>
  <c r="G1243" i="22"/>
  <c r="G1248" i="22"/>
  <c r="G1253" i="22"/>
  <c r="I2" i="3"/>
  <c r="I35" i="28"/>
  <c r="L1057" i="22"/>
  <c r="M1241" i="22"/>
  <c r="R1245" i="22"/>
  <c r="K1253" i="22"/>
  <c r="O1243" i="22"/>
  <c r="O1248" i="22"/>
  <c r="O1253" i="22"/>
  <c r="Q1245" i="22"/>
  <c r="I1250" i="22"/>
  <c r="F1243" i="22"/>
  <c r="F1248" i="22"/>
  <c r="F1253" i="22"/>
  <c r="O1242" i="22"/>
  <c r="L1246" i="22"/>
  <c r="Q1250" i="22"/>
  <c r="N1243" i="22"/>
  <c r="N1248" i="22"/>
  <c r="N1253" i="22"/>
  <c r="J1243" i="22"/>
  <c r="O830" i="22"/>
  <c r="P1250" i="22"/>
  <c r="R1242" i="22"/>
  <c r="R1247" i="22"/>
  <c r="R1252" i="22"/>
  <c r="I1243" i="22"/>
  <c r="N1247" i="22"/>
  <c r="K1251" i="22"/>
  <c r="M1243" i="22"/>
  <c r="M1248" i="22"/>
  <c r="M1253" i="22"/>
  <c r="Q1243" i="22"/>
  <c r="I1248" i="22"/>
  <c r="F1327" i="22"/>
  <c r="G1322" i="22"/>
  <c r="O1325" i="22"/>
  <c r="P1320" i="22"/>
  <c r="K1324" i="22"/>
  <c r="K1327" i="22"/>
  <c r="L1322" i="22"/>
  <c r="Q1324" i="22"/>
  <c r="P1327" i="22"/>
  <c r="Q1322" i="22"/>
  <c r="I1325" i="22"/>
  <c r="F1326" i="22"/>
  <c r="O1316" i="22"/>
  <c r="O1319" i="22"/>
  <c r="P1314" i="22"/>
  <c r="P1317" i="22"/>
  <c r="F1321" i="22"/>
  <c r="Q1315" i="22"/>
  <c r="L1319" i="22"/>
  <c r="M1314" i="22"/>
  <c r="L1317" i="22"/>
  <c r="L1320" i="22"/>
  <c r="M1315" i="22"/>
  <c r="H1318" i="22"/>
  <c r="K1326" i="22"/>
  <c r="L1321" i="22"/>
  <c r="G1325" i="22"/>
  <c r="O1328" i="22"/>
  <c r="P1323" i="22"/>
  <c r="P1326" i="22"/>
  <c r="Q1321" i="22"/>
  <c r="I1324" i="22"/>
  <c r="H1327" i="22"/>
  <c r="I1322" i="22"/>
  <c r="N1324" i="22"/>
  <c r="N1321" i="22"/>
  <c r="G1316" i="22"/>
  <c r="G1319" i="22"/>
  <c r="H1314" i="22"/>
  <c r="H1317" i="22"/>
  <c r="H1320" i="22"/>
  <c r="I1315" i="22"/>
  <c r="Q1318" i="22"/>
  <c r="I1327" i="22"/>
  <c r="Q1316" i="22"/>
  <c r="Q1319" i="22"/>
  <c r="R1314" i="22"/>
  <c r="M1317" i="22"/>
  <c r="P1325" i="22"/>
  <c r="Q1320" i="22"/>
  <c r="L1324" i="22"/>
  <c r="G1328" i="22"/>
  <c r="H1323" i="22"/>
  <c r="H1326" i="22"/>
  <c r="M1328" i="22"/>
  <c r="N1323" i="22"/>
  <c r="M1326" i="22"/>
  <c r="R1328" i="22"/>
  <c r="F1324" i="22"/>
  <c r="K1320" i="22"/>
  <c r="L1315" i="22"/>
  <c r="L1318" i="22"/>
  <c r="P1324" i="22"/>
  <c r="M1316" i="22"/>
  <c r="M1319" i="22"/>
  <c r="N1314" i="22"/>
  <c r="I1318" i="22"/>
  <c r="J1322" i="22"/>
  <c r="I1316" i="22"/>
  <c r="I1319" i="22"/>
  <c r="J1314" i="22"/>
  <c r="Q1327" i="22"/>
  <c r="H1325" i="22"/>
  <c r="P1328" i="22"/>
  <c r="Q1323" i="22"/>
  <c r="L1327" i="22"/>
  <c r="M1322" i="22"/>
  <c r="M1325" i="22"/>
  <c r="R1327" i="22"/>
  <c r="F1323" i="22"/>
  <c r="R1325" i="22"/>
  <c r="J1328" i="22"/>
  <c r="K1323" i="22"/>
  <c r="P1319" i="22"/>
  <c r="Q1314" i="22"/>
  <c r="Q1317" i="22"/>
  <c r="G1321" i="22"/>
  <c r="R1315" i="22"/>
  <c r="R1318" i="22"/>
  <c r="F1314" i="22"/>
  <c r="N1317" i="22"/>
  <c r="M1320" i="22"/>
  <c r="N1315" i="22"/>
  <c r="N1318" i="22"/>
  <c r="F1320" i="22"/>
  <c r="R1316" i="22"/>
  <c r="M1324" i="22"/>
  <c r="H1328" i="22"/>
  <c r="I1323" i="22"/>
  <c r="Q1326" i="22"/>
  <c r="R1321" i="22"/>
  <c r="R1324" i="22"/>
  <c r="J1327" i="22"/>
  <c r="K1322" i="22"/>
  <c r="J1325" i="22"/>
  <c r="O1327" i="22"/>
  <c r="P1322" i="22"/>
  <c r="H1319" i="22"/>
  <c r="I1314" i="22"/>
  <c r="I1317" i="22"/>
  <c r="I1320" i="22"/>
  <c r="J1315" i="22"/>
  <c r="J1318" i="22"/>
  <c r="L1328" i="22"/>
  <c r="F1317" i="22"/>
  <c r="R1319" i="22"/>
  <c r="F1315" i="22"/>
  <c r="F1318" i="22"/>
  <c r="G1315" i="22"/>
  <c r="R1322" i="22"/>
  <c r="N1327" i="22"/>
  <c r="O1322" i="22"/>
  <c r="J1326" i="22"/>
  <c r="K1321" i="22"/>
  <c r="F1325" i="22"/>
  <c r="F1328" i="22"/>
  <c r="G1323" i="22"/>
  <c r="L1325" i="22"/>
  <c r="K1328" i="22"/>
  <c r="L1323" i="22"/>
  <c r="Q1325" i="22"/>
  <c r="R1320" i="22"/>
  <c r="J1317" i="22"/>
  <c r="J1320" i="22"/>
  <c r="K1315" i="22"/>
  <c r="K1318" i="22"/>
  <c r="H1324" i="22"/>
  <c r="L1316" i="22"/>
  <c r="G1320" i="22"/>
  <c r="H1315" i="22"/>
  <c r="G1318" i="22"/>
  <c r="O1321" i="22"/>
  <c r="H1316" i="22"/>
  <c r="P1318" i="22"/>
  <c r="O1315" i="22"/>
  <c r="G998" i="22"/>
  <c r="H993" i="22"/>
  <c r="I988" i="22"/>
  <c r="F998" i="22"/>
  <c r="G993" i="22"/>
  <c r="H988" i="22"/>
  <c r="R997" i="22"/>
  <c r="F993" i="22"/>
  <c r="G988" i="22"/>
  <c r="Q997" i="22"/>
  <c r="R992" i="22"/>
  <c r="F988" i="22"/>
  <c r="P997" i="22"/>
  <c r="Q992" i="22"/>
  <c r="R987" i="22"/>
  <c r="J998" i="22"/>
  <c r="K993" i="22"/>
  <c r="L988" i="22"/>
  <c r="Q998" i="22"/>
  <c r="R993" i="22"/>
  <c r="F989" i="22"/>
  <c r="G984" i="22"/>
  <c r="L994" i="22"/>
  <c r="M989" i="22"/>
  <c r="N984" i="22"/>
  <c r="L997" i="22"/>
  <c r="M992" i="22"/>
  <c r="N987" i="22"/>
  <c r="K997" i="22"/>
  <c r="L992" i="22"/>
  <c r="M987" i="22"/>
  <c r="J997" i="22"/>
  <c r="K992" i="22"/>
  <c r="L987" i="22"/>
  <c r="I997" i="22"/>
  <c r="J992" i="22"/>
  <c r="K987" i="22"/>
  <c r="H997" i="22"/>
  <c r="I992" i="22"/>
  <c r="J987" i="22"/>
  <c r="O997" i="22"/>
  <c r="P992" i="22"/>
  <c r="Q987" i="22"/>
  <c r="I998" i="22"/>
  <c r="J993" i="22"/>
  <c r="K988" i="22"/>
  <c r="P998" i="22"/>
  <c r="Q993" i="22"/>
  <c r="R988" i="22"/>
  <c r="F984" i="22"/>
  <c r="Q996" i="22"/>
  <c r="R991" i="22"/>
  <c r="F987" i="22"/>
  <c r="P996" i="22"/>
  <c r="Q991" i="22"/>
  <c r="R986" i="22"/>
  <c r="O996" i="22"/>
  <c r="P991" i="22"/>
  <c r="Q986" i="22"/>
  <c r="N996" i="22"/>
  <c r="O991" i="22"/>
  <c r="P986" i="22"/>
  <c r="M996" i="22"/>
  <c r="N991" i="22"/>
  <c r="O986" i="22"/>
  <c r="G997" i="22"/>
  <c r="H992" i="22"/>
  <c r="I987" i="22"/>
  <c r="N997" i="22"/>
  <c r="O992" i="22"/>
  <c r="P987" i="22"/>
  <c r="H998" i="22"/>
  <c r="I993" i="22"/>
  <c r="D62" i="23" s="1"/>
  <c r="J988" i="22"/>
  <c r="I996" i="22"/>
  <c r="J991" i="22"/>
  <c r="K986" i="22"/>
  <c r="H996" i="22"/>
  <c r="I991" i="22"/>
  <c r="J986" i="22"/>
  <c r="G996" i="22"/>
  <c r="H991" i="22"/>
  <c r="I986" i="22"/>
  <c r="F996" i="22"/>
  <c r="G991" i="22"/>
  <c r="H986" i="22"/>
  <c r="R995" i="22"/>
  <c r="F991" i="22"/>
  <c r="G986" i="22"/>
  <c r="L996" i="22"/>
  <c r="M991" i="22"/>
  <c r="N986" i="22"/>
  <c r="F997" i="22"/>
  <c r="G992" i="22"/>
  <c r="H987" i="22"/>
  <c r="M997" i="22"/>
  <c r="N992" i="22"/>
  <c r="O987" i="22"/>
  <c r="N995" i="22"/>
  <c r="O990" i="22"/>
  <c r="P985" i="22"/>
  <c r="M995" i="22"/>
  <c r="N990" i="22"/>
  <c r="O985" i="22"/>
  <c r="L995" i="22"/>
  <c r="M990" i="22"/>
  <c r="N985" i="22"/>
  <c r="K995" i="22"/>
  <c r="L990" i="22"/>
  <c r="M985" i="22"/>
  <c r="J995" i="22"/>
  <c r="K990" i="22"/>
  <c r="L985" i="22"/>
  <c r="Q995" i="22"/>
  <c r="R990" i="22"/>
  <c r="F986" i="22"/>
  <c r="K996" i="22"/>
  <c r="L991" i="22"/>
  <c r="M986" i="22"/>
  <c r="R996" i="22"/>
  <c r="F992" i="22"/>
  <c r="G987" i="22"/>
  <c r="O998" i="22"/>
  <c r="P993" i="22"/>
  <c r="Q988" i="22"/>
  <c r="N998" i="22"/>
  <c r="O993" i="22"/>
  <c r="P988" i="22"/>
  <c r="M998" i="22"/>
  <c r="N993" i="22"/>
  <c r="O988" i="22"/>
  <c r="L998" i="22"/>
  <c r="M993" i="22"/>
  <c r="N988" i="22"/>
  <c r="K998" i="22"/>
  <c r="L993" i="22"/>
  <c r="M988" i="22"/>
  <c r="R998" i="22"/>
  <c r="F994" i="22"/>
  <c r="G989" i="22"/>
  <c r="H984" i="22"/>
  <c r="M994" i="22"/>
  <c r="N989" i="22"/>
  <c r="O984" i="22"/>
  <c r="G995" i="22"/>
  <c r="H990" i="22"/>
  <c r="I985" i="22"/>
  <c r="K5" i="28"/>
  <c r="J23" i="28"/>
  <c r="J15" i="3" s="1"/>
  <c r="J29" i="28"/>
  <c r="J21" i="3" s="1"/>
  <c r="J10" i="28"/>
  <c r="J2" i="3" s="1"/>
  <c r="J32" i="28"/>
  <c r="J24" i="3" s="1"/>
  <c r="J19" i="28"/>
  <c r="J11" i="3" s="1"/>
  <c r="J25" i="28"/>
  <c r="J17" i="3" s="1"/>
  <c r="J24" i="28"/>
  <c r="J16" i="3" s="1"/>
  <c r="J26" i="28"/>
  <c r="J18" i="3" s="1"/>
  <c r="J16" i="28"/>
  <c r="J8" i="3" s="1"/>
  <c r="J20" i="28"/>
  <c r="J12" i="3" s="1"/>
  <c r="J22" i="28"/>
  <c r="J14" i="3" s="1"/>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B64" i="23" s="1"/>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7" i="3"/>
  <c r="D35" i="28"/>
  <c r="L5" i="28"/>
  <c r="AF129" i="28"/>
  <c r="AG115" i="28"/>
  <c r="AG129" i="28" s="1"/>
  <c r="AF125" i="28"/>
  <c r="AG119" i="28"/>
  <c r="AG125" i="28" s="1"/>
  <c r="AF134" i="28"/>
  <c r="AG121" i="28"/>
  <c r="AG134" i="28" s="1"/>
  <c r="AG133" i="28"/>
  <c r="AG132" i="28"/>
  <c r="G73" i="23"/>
  <c r="B61" i="23"/>
  <c r="G70" i="23"/>
  <c r="G61" i="23"/>
  <c r="M67" i="23"/>
  <c r="H60" i="23"/>
  <c r="C66" i="23"/>
  <c r="H62" i="23"/>
  <c r="H73" i="23"/>
  <c r="AM10" i="26"/>
  <c r="AL14" i="26"/>
  <c r="AL15" i="26"/>
  <c r="AM11" i="26"/>
  <c r="AF93" i="23"/>
  <c r="AG87" i="23"/>
  <c r="AG93" i="23" s="1"/>
  <c r="AF101" i="23"/>
  <c r="AG88" i="23"/>
  <c r="AG101" i="23" s="1"/>
  <c r="AF96" i="23"/>
  <c r="AG82" i="23"/>
  <c r="AG96" i="23" s="1"/>
  <c r="AF100" i="23"/>
  <c r="AF99" i="23"/>
  <c r="AG83" i="23"/>
  <c r="AF92" i="23"/>
  <c r="AG86" i="23"/>
  <c r="AG92" i="23" s="1"/>
  <c r="C60" i="23" l="1"/>
  <c r="K62" i="23"/>
  <c r="E70" i="23"/>
  <c r="I73" i="23"/>
  <c r="J35" i="28"/>
  <c r="D73" i="23"/>
  <c r="B65" i="23"/>
  <c r="D63" i="23"/>
  <c r="E64" i="23"/>
  <c r="G66" i="23"/>
  <c r="H70" i="23"/>
  <c r="I72" i="23"/>
  <c r="G68" i="23"/>
  <c r="K64" i="23"/>
  <c r="L65" i="23"/>
  <c r="K66" i="23"/>
  <c r="H63" i="23"/>
  <c r="B67" i="23"/>
  <c r="E72" i="23"/>
  <c r="G62" i="23"/>
  <c r="E62" i="23"/>
  <c r="G67" i="23"/>
  <c r="J72" i="23"/>
  <c r="C68" i="23"/>
  <c r="J62" i="23"/>
  <c r="G72" i="23"/>
  <c r="J67" i="23"/>
  <c r="F66" i="23"/>
  <c r="H67" i="23"/>
  <c r="H64" i="23"/>
  <c r="B63" i="23"/>
  <c r="K73" i="23"/>
  <c r="L68" i="23"/>
  <c r="J65" i="23"/>
  <c r="H61" i="23"/>
  <c r="B66" i="23"/>
  <c r="F64" i="23"/>
  <c r="L67" i="23"/>
  <c r="C63" i="23"/>
  <c r="F61" i="23"/>
  <c r="K61"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<sst xmlns="http://schemas.openxmlformats.org/spreadsheetml/2006/main" count="14980" uniqueCount="1049">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</sst>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532</v>
      </c>
      <c r="C1" s="86">
        <v>45301</v>
      </c>
      <c r="D1" s="87"/>
      <c r="E1" s="87"/>
      <c r="F1" s="87"/>
      <c r="G1" s="87"/>
      <c r="H1" s="87"/>
      <c r="I1" s="87"/>
      <c r="J1" s="87"/>
      <c r="K1" s="85" t="s">
        <v>534</v>
      </c>
      <c r="L1" s="85" t="s">
        <v>536</v>
      </c>
    </row>
    <row r="2" spans="1:12">
      <c r="A2" s="1" t="s">
        <v>1</v>
      </c>
      <c r="B2" s="87" t="str">
        <f>LOOKUP(B1,K1:L50,L1:L50)</f>
        <v>AZ</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AZ</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AZ</v>
      </c>
      <c r="C7" s="91">
        <f t="shared" ref="C7:AE7" si="3">SUMIFS(C$20:C$119,$B$20:$B$119,$B$7,$A$20:$A$119,$A$7)</f>
        <v>16314712</v>
      </c>
      <c r="D7" s="91">
        <f t="shared" si="3"/>
        <v>20437111</v>
      </c>
      <c r="E7" s="91">
        <f t="shared" si="3"/>
        <v>21429218</v>
      </c>
      <c r="F7" s="91">
        <f t="shared" si="3"/>
        <v>18433896</v>
      </c>
      <c r="G7" s="91">
        <f t="shared" si="3"/>
        <v>18902659</v>
      </c>
      <c r="H7" s="91">
        <f t="shared" si="3"/>
        <v>15424142</v>
      </c>
      <c r="I7" s="91">
        <f t="shared" si="3"/>
        <v>13147230</v>
      </c>
      <c r="J7" s="91">
        <f t="shared" si="3"/>
        <v>17906853</v>
      </c>
      <c r="K7" s="91">
        <f t="shared" si="3"/>
        <v>19724756</v>
      </c>
      <c r="L7" s="91">
        <f t="shared" si="3"/>
        <v>19060974</v>
      </c>
      <c r="M7" s="91">
        <f t="shared" si="3"/>
        <v>20460223</v>
      </c>
      <c r="N7" s="91">
        <f t="shared" si="3"/>
        <v>21038692</v>
      </c>
      <c r="O7" s="91">
        <f t="shared" si="3"/>
        <v>24465961</v>
      </c>
      <c r="P7" s="91">
        <f t="shared" si="3"/>
        <v>23034492</v>
      </c>
      <c r="Q7" s="91">
        <f t="shared" si="3"/>
        <v>29498352</v>
      </c>
      <c r="R7" s="91">
        <f t="shared" si="3"/>
        <v>24060096</v>
      </c>
      <c r="S7" s="91">
        <f t="shared" si="3"/>
        <v>22704459</v>
      </c>
      <c r="T7" s="91">
        <f t="shared" si="3"/>
        <v>29540165</v>
      </c>
      <c r="U7" s="91">
        <f t="shared" si="3"/>
        <v>36618328</v>
      </c>
      <c r="V7" s="91">
        <f t="shared" si="3"/>
        <v>32626672</v>
      </c>
      <c r="W7" s="91">
        <f t="shared" si="3"/>
        <v>33439022</v>
      </c>
      <c r="X7" s="91">
        <f t="shared" si="3"/>
        <v>28103262</v>
      </c>
      <c r="Y7" s="91">
        <f t="shared" si="3"/>
        <v>30169213</v>
      </c>
      <c r="Z7" s="91">
        <f t="shared" si="3"/>
        <v>32236561</v>
      </c>
      <c r="AA7" s="91">
        <f t="shared" si="3"/>
        <v>30846715</v>
      </c>
      <c r="AB7" s="91">
        <f t="shared" si="3"/>
        <v>30552432</v>
      </c>
      <c r="AC7" s="91">
        <f t="shared" si="3"/>
        <v>25524705</v>
      </c>
      <c r="AD7" s="91">
        <f t="shared" si="3"/>
        <v>23323738</v>
      </c>
      <c r="AE7" s="91">
        <f t="shared" si="3"/>
        <v>28942963</v>
      </c>
      <c r="AF7" s="119">
        <f>AVERAGE(U7:AE7)</f>
        <v>30216691.90909091</v>
      </c>
      <c r="AG7" s="119">
        <f t="shared" si="2"/>
        <v>30216691.90909091</v>
      </c>
      <c r="AH7" s="119">
        <f t="shared" si="2"/>
        <v>30216691.90909091</v>
      </c>
      <c r="AI7" s="119">
        <f t="shared" si="2"/>
        <v>30216691.90909091</v>
      </c>
      <c r="AJ7" s="119">
        <f t="shared" si="2"/>
        <v>30216691.90909091</v>
      </c>
      <c r="AK7" s="119">
        <f t="shared" si="2"/>
        <v>30216691.90909091</v>
      </c>
      <c r="AL7" s="119">
        <f t="shared" si="2"/>
        <v>30216691.90909091</v>
      </c>
      <c r="AM7" s="119">
        <f t="shared" si="2"/>
        <v>30216691.90909091</v>
      </c>
      <c r="AN7" s="119">
        <f t="shared" si="2"/>
        <v>30216691.90909091</v>
      </c>
      <c r="AO7" s="119">
        <f t="shared" si="2"/>
        <v>30216691.90909091</v>
      </c>
      <c r="AP7" s="119">
        <f t="shared" si="2"/>
        <v>30216691.90909091</v>
      </c>
      <c r="AQ7" s="119">
        <f t="shared" si="2"/>
        <v>30216691.90909091</v>
      </c>
      <c r="AR7" s="119">
        <f t="shared" si="2"/>
        <v>30216691.90909091</v>
      </c>
      <c r="AS7" s="119">
        <f t="shared" si="2"/>
        <v>30216691.90909091</v>
      </c>
      <c r="AT7" s="119">
        <f t="shared" si="2"/>
        <v>30216691.90909091</v>
      </c>
      <c r="AU7" s="119">
        <f t="shared" si="2"/>
        <v>30216691.90909091</v>
      </c>
      <c r="AV7" s="119">
        <f t="shared" si="2"/>
        <v>30216691.90909091</v>
      </c>
      <c r="AW7" s="119">
        <f t="shared" si="2"/>
        <v>30216691.90909091</v>
      </c>
      <c r="AX7" s="119">
        <f t="shared" si="2"/>
        <v>30216691.90909091</v>
      </c>
      <c r="AY7" s="119">
        <f t="shared" si="2"/>
        <v>30216691.90909091</v>
      </c>
      <c r="AZ7" s="119">
        <f t="shared" si="2"/>
        <v>30216691.90909091</v>
      </c>
      <c r="BA7" s="119">
        <f t="shared" si="2"/>
        <v>30216691.90909091</v>
      </c>
      <c r="BB7" s="119">
        <f t="shared" si="2"/>
        <v>30216691.90909091</v>
      </c>
      <c r="BC7" s="119">
        <f t="shared" si="2"/>
        <v>30216691.90909091</v>
      </c>
      <c r="BD7" s="119">
        <f t="shared" si="2"/>
        <v>30216691.90909091</v>
      </c>
      <c r="BE7" s="119">
        <f t="shared" si="2"/>
        <v>30216691.90909091</v>
      </c>
      <c r="BF7" s="119">
        <f t="shared" si="2"/>
        <v>30216691.90909091</v>
      </c>
      <c r="BG7" s="119">
        <f t="shared" si="2"/>
        <v>30216691.90909091</v>
      </c>
      <c r="BH7" s="119">
        <f t="shared" si="2"/>
        <v>30216691.90909091</v>
      </c>
      <c r="BI7" s="119">
        <f t="shared" si="2"/>
        <v>30216691.90909091</v>
      </c>
      <c r="BJ7" s="119">
        <f t="shared" si="2"/>
        <v>30216691.90909091</v>
      </c>
      <c r="BK7" s="119">
        <f t="shared" si="2"/>
        <v>30216691.90909091</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AZ</v>
      </c>
      <c r="C10" s="91">
        <f t="shared" ref="C10:AE10" si="5">SUMIFS(C$122:C$219,$B$122:$B$219,$B$6,$A$122:$A$219,$A$6)</f>
        <v>0</v>
      </c>
      <c r="D10" s="91">
        <f t="shared" si="5"/>
        <v>108577</v>
      </c>
      <c r="E10" s="91">
        <f t="shared" si="5"/>
        <v>0</v>
      </c>
      <c r="F10" s="91">
        <f t="shared" si="5"/>
        <v>0</v>
      </c>
      <c r="G10" s="91">
        <f t="shared" si="5"/>
        <v>21</v>
      </c>
      <c r="H10" s="91">
        <f t="shared" si="5"/>
        <v>336516</v>
      </c>
      <c r="I10" s="91">
        <f t="shared" si="5"/>
        <v>0</v>
      </c>
      <c r="J10" s="91">
        <f t="shared" si="5"/>
        <v>163200</v>
      </c>
      <c r="K10" s="91">
        <f t="shared" si="5"/>
        <v>4000</v>
      </c>
      <c r="L10" s="91">
        <f t="shared" si="5"/>
        <v>0</v>
      </c>
      <c r="M10" s="91">
        <f t="shared" si="5"/>
        <v>47217</v>
      </c>
      <c r="N10" s="91">
        <f t="shared" si="5"/>
        <v>54954</v>
      </c>
      <c r="O10" s="91">
        <f t="shared" si="5"/>
        <v>82646</v>
      </c>
      <c r="P10" s="91">
        <f t="shared" si="5"/>
        <v>55185</v>
      </c>
      <c r="Q10" s="91">
        <f t="shared" si="5"/>
        <v>171330</v>
      </c>
      <c r="R10" s="91">
        <f t="shared" si="5"/>
        <v>103114</v>
      </c>
      <c r="S10" s="91">
        <f t="shared" si="5"/>
        <v>127546</v>
      </c>
      <c r="T10" s="91">
        <f t="shared" si="5"/>
        <v>223213</v>
      </c>
      <c r="U10" s="91">
        <f t="shared" si="5"/>
        <v>87916</v>
      </c>
      <c r="V10" s="91">
        <f t="shared" si="5"/>
        <v>122984</v>
      </c>
      <c r="W10" s="91">
        <f t="shared" si="5"/>
        <v>248887</v>
      </c>
      <c r="X10" s="91">
        <f t="shared" si="5"/>
        <v>497461</v>
      </c>
      <c r="Y10" s="91">
        <f t="shared" si="5"/>
        <v>83320</v>
      </c>
      <c r="Z10" s="91">
        <f t="shared" si="5"/>
        <v>33363</v>
      </c>
      <c r="AA10" s="91">
        <f t="shared" si="5"/>
        <v>58348</v>
      </c>
      <c r="AB10" s="91">
        <f t="shared" si="5"/>
        <v>18339</v>
      </c>
      <c r="AC10" s="91">
        <f t="shared" si="5"/>
        <v>134053</v>
      </c>
      <c r="AD10" s="91">
        <f t="shared" si="5"/>
        <v>60613</v>
      </c>
      <c r="AE10" s="91">
        <f t="shared" si="5"/>
        <v>69643</v>
      </c>
      <c r="AF10" s="119">
        <f t="shared" ref="AF10:BK11" si="6">AE10</f>
        <v>69643</v>
      </c>
      <c r="AG10" s="119">
        <f t="shared" si="6"/>
        <v>69643</v>
      </c>
      <c r="AH10" s="119">
        <f t="shared" si="6"/>
        <v>69643</v>
      </c>
      <c r="AI10" s="119">
        <f t="shared" si="6"/>
        <v>69643</v>
      </c>
      <c r="AJ10" s="119">
        <f t="shared" si="6"/>
        <v>69643</v>
      </c>
      <c r="AK10" s="119">
        <f t="shared" si="6"/>
        <v>69643</v>
      </c>
      <c r="AL10" s="119">
        <f t="shared" si="6"/>
        <v>69643</v>
      </c>
      <c r="AM10" s="119">
        <f t="shared" si="6"/>
        <v>69643</v>
      </c>
      <c r="AN10" s="119">
        <f t="shared" si="6"/>
        <v>69643</v>
      </c>
      <c r="AO10" s="119">
        <f t="shared" si="6"/>
        <v>69643</v>
      </c>
      <c r="AP10" s="119">
        <f t="shared" si="6"/>
        <v>69643</v>
      </c>
      <c r="AQ10" s="119">
        <f t="shared" si="6"/>
        <v>69643</v>
      </c>
      <c r="AR10" s="119">
        <f t="shared" si="6"/>
        <v>69643</v>
      </c>
      <c r="AS10" s="119">
        <f t="shared" si="6"/>
        <v>69643</v>
      </c>
      <c r="AT10" s="119">
        <f t="shared" si="6"/>
        <v>69643</v>
      </c>
      <c r="AU10" s="119">
        <f t="shared" si="6"/>
        <v>69643</v>
      </c>
      <c r="AV10" s="119">
        <f t="shared" si="6"/>
        <v>69643</v>
      </c>
      <c r="AW10" s="119">
        <f t="shared" si="6"/>
        <v>69643</v>
      </c>
      <c r="AX10" s="119">
        <f t="shared" si="6"/>
        <v>69643</v>
      </c>
      <c r="AY10" s="119">
        <f t="shared" si="6"/>
        <v>69643</v>
      </c>
      <c r="AZ10" s="119">
        <f t="shared" si="6"/>
        <v>69643</v>
      </c>
      <c r="BA10" s="119">
        <f t="shared" si="6"/>
        <v>69643</v>
      </c>
      <c r="BB10" s="119">
        <f t="shared" si="6"/>
        <v>69643</v>
      </c>
      <c r="BC10" s="119">
        <f t="shared" si="6"/>
        <v>69643</v>
      </c>
      <c r="BD10" s="119">
        <f t="shared" si="6"/>
        <v>69643</v>
      </c>
      <c r="BE10" s="119">
        <f t="shared" si="6"/>
        <v>69643</v>
      </c>
      <c r="BF10" s="119">
        <f t="shared" si="6"/>
        <v>69643</v>
      </c>
      <c r="BG10" s="119">
        <f t="shared" si="6"/>
        <v>69643</v>
      </c>
      <c r="BH10" s="119">
        <f t="shared" si="6"/>
        <v>69643</v>
      </c>
      <c r="BI10" s="119">
        <f t="shared" si="6"/>
        <v>69643</v>
      </c>
      <c r="BJ10" s="119">
        <f t="shared" si="6"/>
        <v>69643</v>
      </c>
      <c r="BK10" s="119">
        <f t="shared" si="6"/>
        <v>69643</v>
      </c>
    </row>
    <row r="11" spans="1:63">
      <c r="A11" s="91" t="s">
        <v>849</v>
      </c>
      <c r="B11" s="91" t="str">
        <f>About!B2</f>
        <v>AZ</v>
      </c>
      <c r="C11" s="91">
        <f t="shared" ref="C11:AE11" si="7">SUMIFS(C$122:C$219,$B$122:$B$219,$B$7,$A$122:$A$219,$A$7)</f>
        <v>2074</v>
      </c>
      <c r="D11" s="91">
        <f t="shared" si="7"/>
        <v>2177</v>
      </c>
      <c r="E11" s="91">
        <f t="shared" si="7"/>
        <v>2166</v>
      </c>
      <c r="F11" s="91">
        <f t="shared" si="7"/>
        <v>2255</v>
      </c>
      <c r="G11" s="91">
        <f t="shared" si="7"/>
        <v>2488</v>
      </c>
      <c r="H11" s="91">
        <f t="shared" si="7"/>
        <v>567</v>
      </c>
      <c r="I11" s="91">
        <f t="shared" si="7"/>
        <v>2641</v>
      </c>
      <c r="J11" s="91">
        <f t="shared" si="7"/>
        <v>48360</v>
      </c>
      <c r="K11" s="91">
        <f t="shared" si="7"/>
        <v>0</v>
      </c>
      <c r="L11" s="91">
        <f t="shared" si="7"/>
        <v>0</v>
      </c>
      <c r="M11" s="91">
        <f t="shared" si="7"/>
        <v>0</v>
      </c>
      <c r="N11" s="91">
        <f t="shared" si="7"/>
        <v>0</v>
      </c>
      <c r="O11" s="91">
        <f t="shared" si="7"/>
        <v>68525</v>
      </c>
      <c r="P11" s="91">
        <f t="shared" si="7"/>
        <v>71059</v>
      </c>
      <c r="Q11" s="91">
        <f t="shared" si="7"/>
        <v>93550</v>
      </c>
      <c r="R11" s="91">
        <f t="shared" si="7"/>
        <v>182646</v>
      </c>
      <c r="S11" s="91">
        <f t="shared" si="7"/>
        <v>309778</v>
      </c>
      <c r="T11" s="91">
        <f t="shared" si="7"/>
        <v>221286</v>
      </c>
      <c r="U11" s="91">
        <f t="shared" si="7"/>
        <v>350592</v>
      </c>
      <c r="V11" s="91">
        <f t="shared" si="7"/>
        <v>354017</v>
      </c>
      <c r="W11" s="91">
        <f t="shared" si="7"/>
        <v>180279</v>
      </c>
      <c r="X11" s="91">
        <f t="shared" si="7"/>
        <v>70782</v>
      </c>
      <c r="Y11" s="91">
        <f t="shared" si="7"/>
        <v>66437</v>
      </c>
      <c r="Z11" s="91">
        <f t="shared" si="7"/>
        <v>26517</v>
      </c>
      <c r="AA11" s="91">
        <f t="shared" si="7"/>
        <v>9889</v>
      </c>
      <c r="AB11" s="91">
        <f t="shared" si="7"/>
        <v>1450</v>
      </c>
      <c r="AC11" s="91">
        <f t="shared" si="7"/>
        <v>3584</v>
      </c>
      <c r="AD11" s="91">
        <f t="shared" si="7"/>
        <v>1158</v>
      </c>
      <c r="AE11" s="91">
        <f t="shared" si="7"/>
        <v>35544</v>
      </c>
      <c r="AF11" s="119">
        <f>AVERAGE(W11:AE11)</f>
        <v>43960</v>
      </c>
      <c r="AG11" s="119">
        <f t="shared" si="6"/>
        <v>43960</v>
      </c>
      <c r="AH11" s="119">
        <f t="shared" si="6"/>
        <v>43960</v>
      </c>
      <c r="AI11" s="119">
        <f t="shared" si="6"/>
        <v>43960</v>
      </c>
      <c r="AJ11" s="119">
        <f t="shared" si="6"/>
        <v>43960</v>
      </c>
      <c r="AK11" s="119">
        <f t="shared" si="6"/>
        <v>43960</v>
      </c>
      <c r="AL11" s="119">
        <f t="shared" si="6"/>
        <v>43960</v>
      </c>
      <c r="AM11" s="119">
        <f t="shared" si="6"/>
        <v>43960</v>
      </c>
      <c r="AN11" s="119">
        <f t="shared" si="6"/>
        <v>43960</v>
      </c>
      <c r="AO11" s="119">
        <f t="shared" si="6"/>
        <v>43960</v>
      </c>
      <c r="AP11" s="119">
        <f t="shared" si="6"/>
        <v>43960</v>
      </c>
      <c r="AQ11" s="119">
        <f t="shared" si="6"/>
        <v>43960</v>
      </c>
      <c r="AR11" s="119">
        <f t="shared" si="6"/>
        <v>43960</v>
      </c>
      <c r="AS11" s="119">
        <f t="shared" si="6"/>
        <v>43960</v>
      </c>
      <c r="AT11" s="119">
        <f t="shared" si="6"/>
        <v>43960</v>
      </c>
      <c r="AU11" s="119">
        <f t="shared" si="6"/>
        <v>43960</v>
      </c>
      <c r="AV11" s="119">
        <f t="shared" si="6"/>
        <v>43960</v>
      </c>
      <c r="AW11" s="119">
        <f t="shared" si="6"/>
        <v>43960</v>
      </c>
      <c r="AX11" s="119">
        <f t="shared" si="6"/>
        <v>43960</v>
      </c>
      <c r="AY11" s="119">
        <f t="shared" si="6"/>
        <v>43960</v>
      </c>
      <c r="AZ11" s="119">
        <f t="shared" si="6"/>
        <v>43960</v>
      </c>
      <c r="BA11" s="119">
        <f t="shared" si="6"/>
        <v>43960</v>
      </c>
      <c r="BB11" s="119">
        <f t="shared" si="6"/>
        <v>43960</v>
      </c>
      <c r="BC11" s="119">
        <f t="shared" si="6"/>
        <v>43960</v>
      </c>
      <c r="BD11" s="119">
        <f t="shared" si="6"/>
        <v>43960</v>
      </c>
      <c r="BE11" s="119">
        <f t="shared" si="6"/>
        <v>43960</v>
      </c>
      <c r="BF11" s="119">
        <f t="shared" si="6"/>
        <v>43960</v>
      </c>
      <c r="BG11" s="119">
        <f t="shared" si="6"/>
        <v>43960</v>
      </c>
      <c r="BH11" s="119">
        <f t="shared" si="6"/>
        <v>43960</v>
      </c>
      <c r="BI11" s="119">
        <f t="shared" si="6"/>
        <v>43960</v>
      </c>
      <c r="BJ11" s="119">
        <f t="shared" si="6"/>
        <v>43960</v>
      </c>
      <c r="BK11" s="119">
        <f t="shared" si="6"/>
        <v>43960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AZ</v>
      </c>
      <c r="C14" s="91">
        <f t="shared" ref="C14:BK14" si="9">IF(C10&gt;C11,C10-C11,0)</f>
        <v>0</v>
      </c>
      <c r="D14" s="91">
        <f t="shared" si="9"/>
        <v>106400</v>
      </c>
      <c r="E14" s="91">
        <f t="shared" si="9"/>
        <v>0</v>
      </c>
      <c r="F14" s="91">
        <f t="shared" si="9"/>
        <v>0</v>
      </c>
      <c r="G14" s="91">
        <f t="shared" si="9"/>
        <v>0</v>
      </c>
      <c r="H14" s="91">
        <f t="shared" si="9"/>
        <v>335949</v>
      </c>
      <c r="I14" s="91">
        <f t="shared" si="9"/>
        <v>0</v>
      </c>
      <c r="J14" s="91">
        <f t="shared" si="9"/>
        <v>114840</v>
      </c>
      <c r="K14" s="91">
        <f t="shared" si="9"/>
        <v>4000</v>
      </c>
      <c r="L14" s="91">
        <f t="shared" si="9"/>
        <v>0</v>
      </c>
      <c r="M14" s="91">
        <f t="shared" si="9"/>
        <v>47217</v>
      </c>
      <c r="N14" s="91">
        <f t="shared" si="9"/>
        <v>54954</v>
      </c>
      <c r="O14" s="91">
        <f t="shared" si="9"/>
        <v>14121</v>
      </c>
      <c r="P14" s="91">
        <f t="shared" si="9"/>
        <v>0</v>
      </c>
      <c r="Q14" s="91">
        <f t="shared" si="9"/>
        <v>77780</v>
      </c>
      <c r="R14" s="91">
        <f t="shared" si="9"/>
        <v>0</v>
      </c>
      <c r="S14" s="91">
        <f t="shared" si="9"/>
        <v>0</v>
      </c>
      <c r="T14" s="91">
        <f t="shared" si="9"/>
        <v>1927</v>
      </c>
      <c r="U14" s="91">
        <f t="shared" si="9"/>
        <v>0</v>
      </c>
      <c r="V14" s="91">
        <f t="shared" si="9"/>
        <v>0</v>
      </c>
      <c r="W14" s="91">
        <f t="shared" si="9"/>
        <v>68608</v>
      </c>
      <c r="X14" s="91">
        <f t="shared" si="9"/>
        <v>426679</v>
      </c>
      <c r="Y14" s="91">
        <f t="shared" si="9"/>
        <v>16883</v>
      </c>
      <c r="Z14" s="91">
        <f t="shared" si="9"/>
        <v>6846</v>
      </c>
      <c r="AA14" s="91">
        <f t="shared" si="9"/>
        <v>48459</v>
      </c>
      <c r="AB14" s="91">
        <f t="shared" si="9"/>
        <v>16889</v>
      </c>
      <c r="AC14" s="91">
        <f t="shared" si="9"/>
        <v>130469</v>
      </c>
      <c r="AD14" s="91">
        <f t="shared" si="9"/>
        <v>59455</v>
      </c>
      <c r="AE14" s="91">
        <f t="shared" si="9"/>
        <v>34099</v>
      </c>
      <c r="AF14" s="91">
        <f t="shared" si="9"/>
        <v>25683</v>
      </c>
      <c r="AG14" s="91">
        <f t="shared" si="9"/>
        <v>25683</v>
      </c>
      <c r="AH14" s="91">
        <f t="shared" si="9"/>
        <v>25683</v>
      </c>
      <c r="AI14" s="91">
        <f t="shared" si="9"/>
        <v>25683</v>
      </c>
      <c r="AJ14" s="91">
        <f t="shared" si="9"/>
        <v>25683</v>
      </c>
      <c r="AK14" s="91">
        <f t="shared" si="9"/>
        <v>25683</v>
      </c>
      <c r="AL14" s="91">
        <f t="shared" si="9"/>
        <v>25683</v>
      </c>
      <c r="AM14" s="91">
        <f t="shared" si="9"/>
        <v>25683</v>
      </c>
      <c r="AN14" s="91">
        <f t="shared" si="9"/>
        <v>25683</v>
      </c>
      <c r="AO14" s="91">
        <f t="shared" si="9"/>
        <v>25683</v>
      </c>
      <c r="AP14" s="91">
        <f t="shared" si="9"/>
        <v>25683</v>
      </c>
      <c r="AQ14" s="91">
        <f t="shared" si="9"/>
        <v>25683</v>
      </c>
      <c r="AR14" s="91">
        <f t="shared" si="9"/>
        <v>25683</v>
      </c>
      <c r="AS14" s="91">
        <f t="shared" si="9"/>
        <v>25683</v>
      </c>
      <c r="AT14" s="91">
        <f t="shared" si="9"/>
        <v>25683</v>
      </c>
      <c r="AU14" s="91">
        <f t="shared" si="9"/>
        <v>25683</v>
      </c>
      <c r="AV14" s="91">
        <f t="shared" si="9"/>
        <v>25683</v>
      </c>
      <c r="AW14" s="91">
        <f t="shared" si="9"/>
        <v>25683</v>
      </c>
      <c r="AX14" s="91">
        <f t="shared" si="9"/>
        <v>25683</v>
      </c>
      <c r="AY14" s="91">
        <f t="shared" si="9"/>
        <v>25683</v>
      </c>
      <c r="AZ14" s="91">
        <f t="shared" si="9"/>
        <v>25683</v>
      </c>
      <c r="BA14" s="91">
        <f t="shared" si="9"/>
        <v>25683</v>
      </c>
      <c r="BB14" s="91">
        <f t="shared" si="9"/>
        <v>25683</v>
      </c>
      <c r="BC14" s="91">
        <f t="shared" si="9"/>
        <v>25683</v>
      </c>
      <c r="BD14" s="91">
        <f t="shared" si="9"/>
        <v>25683</v>
      </c>
      <c r="BE14" s="91">
        <f t="shared" si="9"/>
        <v>25683</v>
      </c>
      <c r="BF14" s="91">
        <f t="shared" si="9"/>
        <v>25683</v>
      </c>
      <c r="BG14" s="91">
        <f t="shared" si="9"/>
        <v>25683</v>
      </c>
      <c r="BH14" s="91">
        <f t="shared" si="9"/>
        <v>25683</v>
      </c>
      <c r="BI14" s="91">
        <f t="shared" si="9"/>
        <v>25683</v>
      </c>
      <c r="BJ14" s="91">
        <f t="shared" si="9"/>
        <v>25683</v>
      </c>
      <c r="BK14" s="91">
        <f t="shared" si="9"/>
        <v>25683</v>
      </c>
    </row>
    <row r="15" spans="1:63">
      <c r="A15" s="91" t="s">
        <v>849</v>
      </c>
      <c r="B15" s="91" t="str">
        <f>About!B2</f>
        <v>AZ</v>
      </c>
      <c r="C15" s="91">
        <f t="shared" ref="C15:BK15" si="10">IF(C11&gt;C10,C11-C10,0)</f>
        <v>2074</v>
      </c>
      <c r="D15" s="91">
        <f t="shared" si="10"/>
        <v>0</v>
      </c>
      <c r="E15" s="91">
        <f t="shared" si="10"/>
        <v>2166</v>
      </c>
      <c r="F15" s="91">
        <f t="shared" si="10"/>
        <v>2255</v>
      </c>
      <c r="G15" s="91">
        <f t="shared" si="10"/>
        <v>2467</v>
      </c>
      <c r="H15" s="91">
        <f t="shared" si="10"/>
        <v>0</v>
      </c>
      <c r="I15" s="91">
        <f t="shared" si="10"/>
        <v>2641</v>
      </c>
      <c r="J15" s="91">
        <f t="shared" si="10"/>
        <v>0</v>
      </c>
      <c r="K15" s="91">
        <f t="shared" si="10"/>
        <v>0</v>
      </c>
      <c r="L15" s="91">
        <f t="shared" si="10"/>
        <v>0</v>
      </c>
      <c r="M15" s="91">
        <f t="shared" si="10"/>
        <v>0</v>
      </c>
      <c r="N15" s="91">
        <f t="shared" si="10"/>
        <v>0</v>
      </c>
      <c r="O15" s="91">
        <f t="shared" si="10"/>
        <v>0</v>
      </c>
      <c r="P15" s="91">
        <f t="shared" si="10"/>
        <v>15874</v>
      </c>
      <c r="Q15" s="91">
        <f t="shared" si="10"/>
        <v>0</v>
      </c>
      <c r="R15" s="91">
        <f t="shared" si="10"/>
        <v>79532</v>
      </c>
      <c r="S15" s="91">
        <f t="shared" si="10"/>
        <v>182232</v>
      </c>
      <c r="T15" s="91">
        <f t="shared" si="10"/>
        <v>0</v>
      </c>
      <c r="U15" s="91">
        <f t="shared" si="10"/>
        <v>262676</v>
      </c>
      <c r="V15" s="91">
        <f t="shared" si="10"/>
        <v>231033</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0.53156785073979074</v>
      </c>
      <c r="G1165" s="107">
        <f>G439/SUMIFS(G$3:G$722,$B$3:$B$722,$B1165)*SUMIFS(Calculations!$E$3:$E$53,Calculations!$A$3:$A$53,$B1165)</f>
        <v>0.52397782412007743</v>
      </c>
      <c r="H1165" s="107">
        <f>H439/SUMIFS(H$3:H$722,$B$3:$B$722,$B1165)*SUMIFS(Calculations!$E$3:$E$53,Calculations!$A$3:$A$53,$B1165)</f>
        <v>0.51660149558957724</v>
      </c>
      <c r="I1165" s="107">
        <f>I439/SUMIFS(I$3:I$722,$B$3:$B$722,$B1165)*SUMIFS(Calculations!$E$3:$E$53,Calculations!$A$3:$A$53,$B1165)</f>
        <v>0.51824687123598301</v>
      </c>
      <c r="J1165" s="107">
        <f>J439/SUMIFS(J$3:J$722,$B$3:$B$722,$B1165)*SUMIFS(Calculations!$E$3:$E$53,Calculations!$A$3:$A$53,$B1165)</f>
        <v>0.51990276141328917</v>
      </c>
      <c r="K1165" s="107">
        <f>K439/SUMIFS(K$3:K$722,$B$3:$B$722,$B1165)*SUMIFS(Calculations!$E$3:$E$53,Calculations!$A$3:$A$53,$B1165)</f>
        <v>0.53183432389635132</v>
      </c>
      <c r="L1165" s="107">
        <f>L439/SUMIFS(L$3:L$722,$B$3:$B$722,$B1165)*SUMIFS(Calculations!$E$3:$E$53,Calculations!$A$3:$A$53,$B1165)</f>
        <v>0.54432639919426185</v>
      </c>
      <c r="M1165" s="107">
        <f>M439/SUMIFS(M$3:M$722,$B$3:$B$722,$B1165)*SUMIFS(Calculations!$E$3:$E$53,Calculations!$A$3:$A$53,$B1165)</f>
        <v>0.5217601160414701</v>
      </c>
      <c r="N1165" s="107">
        <f>N439/SUMIFS(N$3:N$722,$B$3:$B$722,$B1165)*SUMIFS(Calculations!$E$3:$E$53,Calculations!$A$3:$A$53,$B1165)</f>
        <v>0.50099042385268111</v>
      </c>
      <c r="O1165" s="107">
        <f>O439/SUMIFS(O$3:O$722,$B$3:$B$722,$B1165)*SUMIFS(Calculations!$E$3:$E$53,Calculations!$A$3:$A$53,$B1165)</f>
        <v>0.47624716330929751</v>
      </c>
      <c r="P1165" s="107">
        <f>P439/SUMIFS(P$3:P$722,$B$3:$B$722,$B1165)*SUMIFS(Calculations!$E$3:$E$53,Calculations!$A$3:$A$53,$B1165)</f>
        <v>0.4538329486706712</v>
      </c>
      <c r="Q1165" s="107">
        <f>Q439/SUMIFS(Q$3:Q$722,$B$3:$B$722,$B1165)*SUMIFS(Calculations!$E$3:$E$53,Calculations!$A$3:$A$53,$B1165)</f>
        <v>0.4527193903438676</v>
      </c>
      <c r="R1165" s="107">
        <f>R439/SUMIFS(R$3:R$722,$B$3:$B$722,$B1165)*SUMIFS(Calculations!$E$3:$E$53,Calculations!$A$3:$A$53,$B1165)</f>
        <v>0.4516112832607953</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5.1380671885160357E-3</v>
      </c>
      <c r="G1168" s="107">
        <f>G442/SUMIFS(G$3:G$722,$B$3:$B$722,$B1168)*SUMIFS(Calculations!$E$3:$E$53,Calculations!$A$3:$A$53,$B1168)</f>
        <v>5.0647029572510388E-3</v>
      </c>
      <c r="H1168" s="107">
        <f>H442/SUMIFS(H$3:H$722,$B$3:$B$722,$B1168)*SUMIFS(Calculations!$E$3:$E$53,Calculations!$A$3:$A$53,$B1168)</f>
        <v>4.9934043045173722E-3</v>
      </c>
      <c r="I1168" s="107">
        <f>I442/SUMIFS(I$3:I$722,$B$3:$B$722,$B1168)*SUMIFS(Calculations!$E$3:$E$53,Calculations!$A$3:$A$53,$B1168)</f>
        <v>5.0093082960958974E-3</v>
      </c>
      <c r="J1168" s="107">
        <f>J442/SUMIFS(J$3:J$722,$B$3:$B$722,$B1168)*SUMIFS(Calculations!$E$3:$E$53,Calculations!$A$3:$A$53,$B1168)</f>
        <v>5.0253139197918408E-3</v>
      </c>
      <c r="K1168" s="107">
        <f>K442/SUMIFS(K$3:K$722,$B$3:$B$722,$B1168)*SUMIFS(Calculations!$E$3:$E$53,Calculations!$A$3:$A$53,$B1168)</f>
        <v>5.1406428841312595E-3</v>
      </c>
      <c r="L1168" s="107">
        <f>L442/SUMIFS(L$3:L$722,$B$3:$B$722,$B1168)*SUMIFS(Calculations!$E$3:$E$53,Calculations!$A$3:$A$53,$B1168)</f>
        <v>5.26138969399822E-3</v>
      </c>
      <c r="M1168" s="107">
        <f>M442/SUMIFS(M$3:M$722,$B$3:$B$722,$B1168)*SUMIFS(Calculations!$E$3:$E$53,Calculations!$A$3:$A$53,$B1168)</f>
        <v>5.0432668732280084E-3</v>
      </c>
      <c r="N1168" s="107">
        <f>N442/SUMIFS(N$3:N$722,$B$3:$B$722,$B1168)*SUMIFS(Calculations!$E$3:$E$53,Calculations!$A$3:$A$53,$B1168)</f>
        <v>4.8425096720498776E-3</v>
      </c>
      <c r="O1168" s="107">
        <f>O442/SUMIFS(O$3:O$722,$B$3:$B$722,$B1168)*SUMIFS(Calculations!$E$3:$E$53,Calculations!$A$3:$A$53,$B1168)</f>
        <v>4.6033444649028867E-3</v>
      </c>
      <c r="P1168" s="107">
        <f>P442/SUMIFS(P$3:P$722,$B$3:$B$722,$B1168)*SUMIFS(Calculations!$E$3:$E$53,Calculations!$A$3:$A$53,$B1168)</f>
        <v>4.3866915190356676E-3</v>
      </c>
      <c r="Q1168" s="107">
        <f>Q442/SUMIFS(Q$3:Q$722,$B$3:$B$722,$B1168)*SUMIFS(Calculations!$E$3:$E$53,Calculations!$A$3:$A$53,$B1168)</f>
        <v>4.3759280059799304E-3</v>
      </c>
      <c r="R1168" s="107">
        <f>R442/SUMIFS(R$3:R$722,$B$3:$B$722,$B1168)*SUMIFS(Calculations!$E$3:$E$53,Calculations!$A$3:$A$53,$B1168)</f>
        <v>4.3652171839522773E-3</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0.1674494348610952</v>
      </c>
      <c r="G1170" s="107">
        <f>G444/SUMIFS(G$3:G$722,$B$3:$B$722,$B1170)*SUMIFS(Calculations!$E$3:$E$53,Calculations!$A$3:$A$53,$B1170)</f>
        <v>0.17667210793896665</v>
      </c>
      <c r="H1170" s="107">
        <f>H444/SUMIFS(H$3:H$722,$B$3:$B$722,$B1170)*SUMIFS(Calculations!$E$3:$E$53,Calculations!$A$3:$A$53,$B1170)</f>
        <v>0.18563511557520976</v>
      </c>
      <c r="I1170" s="107">
        <f>I444/SUMIFS(I$3:I$722,$B$3:$B$722,$B1170)*SUMIFS(Calculations!$E$3:$E$53,Calculations!$A$3:$A$53,$B1170)</f>
        <v>0.19605116243657178</v>
      </c>
      <c r="J1170" s="107">
        <f>J444/SUMIFS(J$3:J$722,$B$3:$B$722,$B1170)*SUMIFS(Calculations!$E$3:$E$53,Calculations!$A$3:$A$53,$B1170)</f>
        <v>0.20653377151235852</v>
      </c>
      <c r="K1170" s="107">
        <f>K444/SUMIFS(K$3:K$722,$B$3:$B$722,$B1170)*SUMIFS(Calculations!$E$3:$E$53,Calculations!$A$3:$A$53,$B1170)</f>
        <v>0.20971733025548303</v>
      </c>
      <c r="L1170" s="107">
        <f>L444/SUMIFS(L$3:L$722,$B$3:$B$722,$B1170)*SUMIFS(Calculations!$E$3:$E$53,Calculations!$A$3:$A$53,$B1170)</f>
        <v>0.21305044405268167</v>
      </c>
      <c r="M1170" s="107">
        <f>M444/SUMIFS(M$3:M$722,$B$3:$B$722,$B1170)*SUMIFS(Calculations!$E$3:$E$53,Calculations!$A$3:$A$53,$B1170)</f>
        <v>0.23862570612190215</v>
      </c>
      <c r="N1170" s="107">
        <f>N444/SUMIFS(N$3:N$722,$B$3:$B$722,$B1170)*SUMIFS(Calculations!$E$3:$E$53,Calculations!$A$3:$A$53,$B1170)</f>
        <v>0.26216482052673079</v>
      </c>
      <c r="O1170" s="107">
        <f>O444/SUMIFS(O$3:O$722,$B$3:$B$722,$B1170)*SUMIFS(Calculations!$E$3:$E$53,Calculations!$A$3:$A$53,$B1170)</f>
        <v>0.29783351565778754</v>
      </c>
      <c r="P1170" s="107">
        <f>P444/SUMIFS(P$3:P$722,$B$3:$B$722,$B1170)*SUMIFS(Calculations!$E$3:$E$53,Calculations!$A$3:$A$53,$B1170)</f>
        <v>0.33014477015658167</v>
      </c>
      <c r="Q1170" s="107">
        <f>Q444/SUMIFS(Q$3:Q$722,$B$3:$B$722,$B1170)*SUMIFS(Calculations!$E$3:$E$53,Calculations!$A$3:$A$53,$B1170)</f>
        <v>0.3299925516256122</v>
      </c>
      <c r="R1170" s="107">
        <f>R444/SUMIFS(R$3:R$722,$B$3:$B$722,$B1170)*SUMIFS(Calculations!$E$3:$E$53,Calculations!$A$3:$A$53,$B1170)</f>
        <v>0.32984107825571135</v>
      </c>
    </row>
    <row r="1171" spans="2:18" ht="15.75" customHeight="1">
      <c r="B1171" s="107" t="s">
        <v>566</v>
      </c>
      <c r="C1171" s="107" t="s">
        <v>449</v>
      </c>
      <c r="D1171" s="107" t="s">
        <v>645</v>
      </c>
      <c r="E1171" s="107" t="str">
        <f t="shared" si="306"/>
        <v>natural gas nonpeaker</v>
      </c>
      <c r="F1171" s="107">
        <f>F445/SUMIFS(F$3:F$722,$B$3:$B$722,$B1171)*SUMIFS(Calculations!$E$3:$E$53,Calculations!$A$3:$A$53,$B1171)</f>
        <v>0.22314595473418061</v>
      </c>
      <c r="G1171" s="107">
        <f>G445/SUMIFS(G$3:G$722,$B$3:$B$722,$B1171)*SUMIFS(Calculations!$E$3:$E$53,Calculations!$A$3:$A$53,$B1171)</f>
        <v>0.22023530518609868</v>
      </c>
      <c r="H1171" s="107">
        <f>H445/SUMIFS(H$3:H$722,$B$3:$B$722,$B1171)*SUMIFS(Calculations!$E$3:$E$53,Calculations!$A$3:$A$53,$B1171)</f>
        <v>0.21740660531724165</v>
      </c>
      <c r="I1171" s="107">
        <f>I445/SUMIFS(I$3:I$722,$B$3:$B$722,$B1171)*SUMIFS(Calculations!$E$3:$E$53,Calculations!$A$3:$A$53,$B1171)</f>
        <v>0.20302687075250134</v>
      </c>
      <c r="J1171" s="107">
        <f>J445/SUMIFS(J$3:J$722,$B$3:$B$722,$B1171)*SUMIFS(Calculations!$E$3:$E$53,Calculations!$A$3:$A$53,$B1171)</f>
        <v>0.1885552446104467</v>
      </c>
      <c r="K1171" s="107">
        <f>K445/SUMIFS(K$3:K$722,$B$3:$B$722,$B1171)*SUMIFS(Calculations!$E$3:$E$53,Calculations!$A$3:$A$53,$B1171)</f>
        <v>0.14274783078536948</v>
      </c>
      <c r="L1171" s="107">
        <f>L445/SUMIFS(L$3:L$722,$B$3:$B$722,$B1171)*SUMIFS(Calculations!$E$3:$E$53,Calculations!$A$3:$A$53,$B1171)</f>
        <v>9.4788507476477296E-2</v>
      </c>
      <c r="M1171" s="107">
        <f>M445/SUMIFS(M$3:M$722,$B$3:$B$722,$B1171)*SUMIFS(Calculations!$E$3:$E$53,Calculations!$A$3:$A$53,$B1171)</f>
        <v>7.5657313389305245E-2</v>
      </c>
      <c r="N1171" s="107">
        <f>N445/SUMIFS(N$3:N$722,$B$3:$B$722,$B1171)*SUMIFS(Calculations!$E$3:$E$53,Calculations!$A$3:$A$53,$B1171)</f>
        <v>5.8049229253155074E-2</v>
      </c>
      <c r="O1171" s="107">
        <f>O445/SUMIFS(O$3:O$722,$B$3:$B$722,$B1171)*SUMIFS(Calculations!$E$3:$E$53,Calculations!$A$3:$A$53,$B1171)</f>
        <v>5.2519057920009583E-2</v>
      </c>
      <c r="P1171" s="107">
        <f>P445/SUMIFS(P$3:P$722,$B$3:$B$722,$B1171)*SUMIFS(Calculations!$E$3:$E$53,Calculations!$A$3:$A$53,$B1171)</f>
        <v>4.750943329789617E-2</v>
      </c>
      <c r="Q1171" s="107">
        <f>Q445/SUMIFS(Q$3:Q$722,$B$3:$B$722,$B1171)*SUMIFS(Calculations!$E$3:$E$53,Calculations!$A$3:$A$53,$B1171)</f>
        <v>4.6834894594630055E-2</v>
      </c>
      <c r="R1171" s="107">
        <f>R445/SUMIFS(R$3:R$722,$B$3:$B$722,$B1171)*SUMIFS(Calculations!$E$3:$E$53,Calculations!$A$3:$A$53,$B1171)</f>
        <v>4.616365798591008E-2</v>
      </c>
    </row>
    <row r="1172" spans="2:18" ht="15.75" customHeight="1">
      <c r="B1172" s="107" t="s">
        <v>566</v>
      </c>
      <c r="C1172" s="107" t="s">
        <v>449</v>
      </c>
      <c r="D1172" s="107" t="s">
        <v>646</v>
      </c>
      <c r="E1172" s="107" t="str">
        <f t="shared" si="306"/>
        <v>natural gas peaker</v>
      </c>
      <c r="F1172" s="107">
        <f>F446/SUMIFS(F$3:F$722,$B$3:$B$722,$B1172)*SUMIFS(Calculations!$E$3:$E$53,Calculations!$A$3:$A$53,$B1172)</f>
        <v>4.9957758078917735E-4</v>
      </c>
      <c r="G1172" s="107">
        <f>G446/SUMIFS(G$3:G$722,$B$3:$B$722,$B1172)*SUMIFS(Calculations!$E$3:$E$53,Calculations!$A$3:$A$53,$B1172)</f>
        <v>4.9547417340287819E-4</v>
      </c>
      <c r="H1172" s="107">
        <f>H446/SUMIFS(H$3:H$722,$B$3:$B$722,$B1172)*SUMIFS(Calculations!$E$3:$E$53,Calculations!$A$3:$A$53,$B1172)</f>
        <v>4.914862979325589E-4</v>
      </c>
      <c r="I1172" s="107">
        <f>I446/SUMIFS(I$3:I$722,$B$3:$B$722,$B1172)*SUMIFS(Calculations!$E$3:$E$53,Calculations!$A$3:$A$53,$B1172)</f>
        <v>4.8576116968994246E-4</v>
      </c>
      <c r="J1172" s="107">
        <f>J446/SUMIFS(J$3:J$722,$B$3:$B$722,$B1172)*SUMIFS(Calculations!$E$3:$E$53,Calculations!$A$3:$A$53,$B1172)</f>
        <v>4.799994558579208E-4</v>
      </c>
      <c r="K1172" s="107">
        <f>K446/SUMIFS(K$3:K$722,$B$3:$B$722,$B1172)*SUMIFS(Calculations!$E$3:$E$53,Calculations!$A$3:$A$53,$B1172)</f>
        <v>4.1279769035640438E-4</v>
      </c>
      <c r="L1172" s="107">
        <f>L446/SUMIFS(L$3:L$722,$B$3:$B$722,$B1172)*SUMIFS(Calculations!$E$3:$E$53,Calculations!$A$3:$A$53,$B1172)</f>
        <v>3.4243896609131201E-4</v>
      </c>
      <c r="M1172" s="107">
        <f>M446/SUMIFS(M$3:M$722,$B$3:$B$722,$B1172)*SUMIFS(Calculations!$E$3:$E$53,Calculations!$A$3:$A$53,$B1172)</f>
        <v>2.9661081101739012E-4</v>
      </c>
      <c r="N1172" s="107">
        <f>N446/SUMIFS(N$3:N$722,$B$3:$B$722,$B1172)*SUMIFS(Calculations!$E$3:$E$53,Calculations!$A$3:$A$53,$B1172)</f>
        <v>2.5443121644167925E-4</v>
      </c>
      <c r="O1172" s="107">
        <f>O446/SUMIFS(O$3:O$722,$B$3:$B$722,$B1172)*SUMIFS(Calculations!$E$3:$E$53,Calculations!$A$3:$A$53,$B1172)</f>
        <v>2.4186519206465903E-4</v>
      </c>
      <c r="P1172" s="107">
        <f>P446/SUMIFS(P$3:P$722,$B$3:$B$722,$B1172)*SUMIFS(Calculations!$E$3:$E$53,Calculations!$A$3:$A$53,$B1172)</f>
        <v>2.3048198866481212E-4</v>
      </c>
      <c r="Q1172" s="107">
        <f>Q446/SUMIFS(Q$3:Q$722,$B$3:$B$722,$B1172)*SUMIFS(Calculations!$E$3:$E$53,Calculations!$A$3:$A$53,$B1172)</f>
        <v>2.2991646088987264E-4</v>
      </c>
      <c r="R1172" s="107">
        <f>R446/SUMIFS(R$3:R$722,$B$3:$B$722,$B1172)*SUMIFS(Calculations!$E$3:$E$53,Calculations!$A$3:$A$53,$B1172)</f>
        <v>2.2935370156420409E-4</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3.9883857694423733E-4</v>
      </c>
      <c r="G1175" s="107">
        <f>G449/SUMIFS(G$3:G$722,$B$3:$B$722,$B1175)*SUMIFS(Calculations!$E$3:$E$53,Calculations!$A$3:$A$53,$B1175)</f>
        <v>3.9314373401541403E-4</v>
      </c>
      <c r="H1175" s="107">
        <f>H449/SUMIFS(H$3:H$722,$B$3:$B$722,$B1175)*SUMIFS(Calculations!$E$3:$E$53,Calculations!$A$3:$A$53,$B1175)</f>
        <v>3.8760923005682528E-4</v>
      </c>
      <c r="I1175" s="107">
        <f>I449/SUMIFS(I$3:I$722,$B$3:$B$722,$B1175)*SUMIFS(Calculations!$E$3:$E$53,Calculations!$A$3:$A$53,$B1175)</f>
        <v>3.8884376536673515E-4</v>
      </c>
      <c r="J1175" s="107">
        <f>J449/SUMIFS(J$3:J$722,$B$3:$B$722,$B1175)*SUMIFS(Calculations!$E$3:$E$53,Calculations!$A$3:$A$53,$B1175)</f>
        <v>3.9008618979284289E-4</v>
      </c>
      <c r="K1175" s="107">
        <f>K449/SUMIFS(K$3:K$722,$B$3:$B$722,$B1175)*SUMIFS(Calculations!$E$3:$E$53,Calculations!$A$3:$A$53,$B1175)</f>
        <v>3.99038513367045E-4</v>
      </c>
      <c r="L1175" s="107">
        <f>L449/SUMIFS(L$3:L$722,$B$3:$B$722,$B1175)*SUMIFS(Calculations!$E$3:$E$53,Calculations!$A$3:$A$53,$B1175)</f>
        <v>4.0841139310001783E-4</v>
      </c>
      <c r="M1175" s="107">
        <f>M449/SUMIFS(M$3:M$722,$B$3:$B$722,$B1175)*SUMIFS(Calculations!$E$3:$E$53,Calculations!$A$3:$A$53,$B1175)</f>
        <v>3.9147977421626789E-4</v>
      </c>
      <c r="N1175" s="107">
        <f>N449/SUMIFS(N$3:N$722,$B$3:$B$722,$B1175)*SUMIFS(Calculations!$E$3:$E$53,Calculations!$A$3:$A$53,$B1175)</f>
        <v>3.7589614841079859E-4</v>
      </c>
      <c r="O1175" s="107">
        <f>O449/SUMIFS(O$3:O$722,$B$3:$B$722,$B1175)*SUMIFS(Calculations!$E$3:$E$53,Calculations!$A$3:$A$53,$B1175)</f>
        <v>3.5733113020973667E-4</v>
      </c>
      <c r="P1175" s="107">
        <f>P449/SUMIFS(P$3:P$722,$B$3:$B$722,$B1175)*SUMIFS(Calculations!$E$3:$E$53,Calculations!$A$3:$A$53,$B1175)</f>
        <v>3.4051360925290867E-4</v>
      </c>
      <c r="Q1175" s="107">
        <f>Q449/SUMIFS(Q$3:Q$722,$B$3:$B$722,$B1175)*SUMIFS(Calculations!$E$3:$E$53,Calculations!$A$3:$A$53,$B1175)</f>
        <v>3.3967809969794098E-4</v>
      </c>
      <c r="R1175" s="107">
        <f>R449/SUMIFS(R$3:R$722,$B$3:$B$722,$B1175)*SUMIFS(Calculations!$E$3:$E$53,Calculations!$A$3:$A$53,$B1175)</f>
        <v>3.3884668024415106E-4</v>
      </c>
    </row>
    <row r="1176" spans="2:18" ht="15.75" customHeight="1">
      <c r="B1176" s="107" t="s">
        <v>566</v>
      </c>
      <c r="C1176" s="107" t="s">
        <v>449</v>
      </c>
      <c r="D1176" s="107" t="s">
        <v>650</v>
      </c>
      <c r="E1176" s="107" t="str">
        <f t="shared" si="306"/>
        <v>solar PV</v>
      </c>
      <c r="F1176" s="107">
        <f>F450/SUMIFS(F$3:F$722,$B$3:$B$722,$B1176)*SUMIFS(Calculations!$E$3:$E$53,Calculations!$A$3:$A$53,$B1176)</f>
        <v>7.1436177890218623E-3</v>
      </c>
      <c r="G1176" s="107">
        <f>G450/SUMIFS(G$3:G$722,$B$3:$B$722,$B1176)*SUMIFS(Calculations!$E$3:$E$53,Calculations!$A$3:$A$53,$B1176)</f>
        <v>9.0676330120892136E-3</v>
      </c>
      <c r="H1176" s="107">
        <f>H450/SUMIFS(H$3:H$722,$B$3:$B$722,$B1176)*SUMIFS(Calculations!$E$3:$E$53,Calculations!$A$3:$A$53,$B1176)</f>
        <v>1.093747736100989E-2</v>
      </c>
      <c r="I1176" s="107">
        <f>I450/SUMIFS(I$3:I$722,$B$3:$B$722,$B1176)*SUMIFS(Calculations!$E$3:$E$53,Calculations!$A$3:$A$53,$B1176)</f>
        <v>1.3105386549660845E-2</v>
      </c>
      <c r="J1176" s="107">
        <f>J450/SUMIFS(J$3:J$722,$B$3:$B$722,$B1176)*SUMIFS(Calculations!$E$3:$E$53,Calculations!$A$3:$A$53,$B1176)</f>
        <v>1.5287149442907129E-2</v>
      </c>
      <c r="K1176" s="107">
        <f>K450/SUMIFS(K$3:K$722,$B$3:$B$722,$B1176)*SUMIFS(Calculations!$E$3:$E$53,Calculations!$A$3:$A$53,$B1176)</f>
        <v>1.8003198365583652E-2</v>
      </c>
      <c r="L1176" s="107">
        <f>L450/SUMIFS(L$3:L$722,$B$3:$B$722,$B1176)*SUMIFS(Calculations!$E$3:$E$53,Calculations!$A$3:$A$53,$B1176)</f>
        <v>2.0846839984445368E-2</v>
      </c>
      <c r="M1176" s="107">
        <f>M450/SUMIFS(M$3:M$722,$B$3:$B$722,$B1176)*SUMIFS(Calculations!$E$3:$E$53,Calculations!$A$3:$A$53,$B1176)</f>
        <v>2.2891413236499587E-2</v>
      </c>
      <c r="N1176" s="107">
        <f>N450/SUMIFS(N$3:N$722,$B$3:$B$722,$B1176)*SUMIFS(Calculations!$E$3:$E$53,Calculations!$A$3:$A$53,$B1176)</f>
        <v>2.4773209933592975E-2</v>
      </c>
      <c r="O1176" s="107">
        <f>O450/SUMIFS(O$3:O$722,$B$3:$B$722,$B1176)*SUMIFS(Calculations!$E$3:$E$53,Calculations!$A$3:$A$53,$B1176)</f>
        <v>2.6605940526506337E-2</v>
      </c>
      <c r="P1176" s="107">
        <f>P450/SUMIFS(P$3:P$722,$B$3:$B$722,$B1176)*SUMIFS(Calculations!$E$3:$E$53,Calculations!$A$3:$A$53,$B1176)</f>
        <v>2.8266158944863572E-2</v>
      </c>
      <c r="Q1176" s="107">
        <f>Q450/SUMIFS(Q$3:Q$722,$B$3:$B$722,$B1176)*SUMIFS(Calculations!$E$3:$E$53,Calculations!$A$3:$A$53,$B1176)</f>
        <v>2.8945570775517012E-2</v>
      </c>
      <c r="R1176" s="107">
        <f>R450/SUMIFS(R$3:R$722,$B$3:$B$722,$B1176)*SUMIFS(Calculations!$E$3:$E$53,Calculations!$A$3:$A$53,$B1176)</f>
        <v>2.9621656656021515E-2</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4.4621875945307768E-2</v>
      </c>
      <c r="G1178" s="107">
        <f>G452/SUMIFS(G$3:G$722,$B$3:$B$722,$B1178)*SUMIFS(Calculations!$E$3:$E$53,Calculations!$A$3:$A$53,$B1178)</f>
        <v>4.4059026293744294E-2</v>
      </c>
      <c r="H1178" s="107">
        <f>H452/SUMIFS(H$3:H$722,$B$3:$B$722,$B1178)*SUMIFS(Calculations!$E$3:$E$53,Calculations!$A$3:$A$53,$B1178)</f>
        <v>4.3512023740100193E-2</v>
      </c>
      <c r="I1178" s="107">
        <f>I452/SUMIFS(I$3:I$722,$B$3:$B$722,$B1178)*SUMIFS(Calculations!$E$3:$E$53,Calculations!$A$3:$A$53,$B1178)</f>
        <v>4.3651013209776143E-2</v>
      </c>
      <c r="J1178" s="107">
        <f>J452/SUMIFS(J$3:J$722,$B$3:$B$722,$B1178)*SUMIFS(Calculations!$E$3:$E$53,Calculations!$A$3:$A$53,$B1178)</f>
        <v>4.3790890871201443E-2</v>
      </c>
      <c r="K1178" s="107">
        <f>K452/SUMIFS(K$3:K$722,$B$3:$B$722,$B1178)*SUMIFS(Calculations!$E$3:$E$53,Calculations!$A$3:$A$53,$B1178)</f>
        <v>7.1710055025003647E-2</v>
      </c>
      <c r="L1178" s="107">
        <f>L452/SUMIFS(L$3:L$722,$B$3:$B$722,$B1178)*SUMIFS(Calculations!$E$3:$E$53,Calculations!$A$3:$A$53,$B1178)</f>
        <v>0.10094078665458989</v>
      </c>
      <c r="M1178" s="107">
        <f>M452/SUMIFS(M$3:M$722,$B$3:$B$722,$B1178)*SUMIFS(Calculations!$E$3:$E$53,Calculations!$A$3:$A$53,$B1178)</f>
        <v>0.11529931116800692</v>
      </c>
      <c r="N1178" s="107">
        <f>N452/SUMIFS(N$3:N$722,$B$3:$B$722,$B1178)*SUMIFS(Calculations!$E$3:$E$53,Calculations!$A$3:$A$53,$B1178)</f>
        <v>0.12851469681258351</v>
      </c>
      <c r="O1178" s="107">
        <f>O452/SUMIFS(O$3:O$722,$B$3:$B$722,$B1178)*SUMIFS(Calculations!$E$3:$E$53,Calculations!$A$3:$A$53,$B1178)</f>
        <v>0.12155699921486743</v>
      </c>
      <c r="P1178" s="107">
        <f>P452/SUMIFS(P$3:P$722,$B$3:$B$722,$B1178)*SUMIFS(Calculations!$E$3:$E$53,Calculations!$A$3:$A$53,$B1178)</f>
        <v>0.11525421922867983</v>
      </c>
      <c r="Q1178" s="107">
        <f>Q452/SUMIFS(Q$3:Q$722,$B$3:$B$722,$B1178)*SUMIFS(Calculations!$E$3:$E$53,Calculations!$A$3:$A$53,$B1178)</f>
        <v>0.11652728750945135</v>
      </c>
      <c r="R1178" s="107">
        <f>R452/SUMIFS(R$3:R$722,$B$3:$B$722,$B1178)*SUMIFS(Calculations!$E$3:$E$53,Calculations!$A$3:$A$53,$B1178)</f>
        <v>0.11779412369144709</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1.6661300813697396E-6</v>
      </c>
      <c r="H1344" s="107">
        <f>H618/SUMIFS(H$3:H$722,$B$3:$B$722,$B1344)*SUMIFS(Calculations!$E$3:$E$53,Calculations!$A$3:$A$53,$B1344)</f>
        <v>3.3608024628477918E-6</v>
      </c>
      <c r="I1344" s="107">
        <f>I618/SUMIFS(I$3:I$722,$B$3:$B$722,$B1344)*SUMIFS(Calculations!$E$3:$E$53,Calculations!$A$3:$A$53,$B1344)</f>
        <v>6.3518684375663854E-6</v>
      </c>
      <c r="J1344" s="107">
        <f>J618/SUMIFS(J$3:J$722,$B$3:$B$722,$B1344)*SUMIFS(Calculations!$E$3:$E$53,Calculations!$A$3:$A$53,$B1344)</f>
        <v>9.4304235814625717E-6</v>
      </c>
      <c r="K1344" s="107">
        <f>K618/SUMIFS(K$3:K$722,$B$3:$B$722,$B1344)*SUMIFS(Calculations!$E$3:$E$53,Calculations!$A$3:$A$53,$B1344)</f>
        <v>1.0359820802421729E-5</v>
      </c>
      <c r="L1344" s="107">
        <f>L618/SUMIFS(L$3:L$722,$B$3:$B$722,$B1344)*SUMIFS(Calculations!$E$3:$E$53,Calculations!$A$3:$A$53,$B1344)</f>
        <v>1.1492435648570205E-5</v>
      </c>
      <c r="M1344" s="107">
        <f>M618/SUMIFS(M$3:M$722,$B$3:$B$722,$B1344)*SUMIFS(Calculations!$E$3:$E$53,Calculations!$A$3:$A$53,$B1344)</f>
        <v>1.161363342076649E-5</v>
      </c>
      <c r="N1344" s="107">
        <f>N618/SUMIFS(N$3:N$722,$B$3:$B$722,$B1344)*SUMIFS(Calculations!$E$3:$E$53,Calculations!$A$3:$A$53,$B1344)</f>
        <v>1.1737414711159307E-5</v>
      </c>
      <c r="O1344" s="107">
        <f>O618/SUMIFS(O$3:O$722,$B$3:$B$722,$B1344)*SUMIFS(Calculations!$E$3:$E$53,Calculations!$A$3:$A$53,$B1344)</f>
        <v>1.1179676041164903E-5</v>
      </c>
      <c r="P1344" s="107">
        <f>P618/SUMIFS(P$3:P$722,$B$3:$B$722,$B1344)*SUMIFS(Calculations!$E$3:$E$53,Calculations!$A$3:$A$53,$B1344)</f>
        <v>1.0672538191569202E-5</v>
      </c>
      <c r="Q1344" s="107">
        <f>Q618/SUMIFS(Q$3:Q$722,$B$3:$B$722,$B1344)*SUMIFS(Calculations!$E$3:$E$53,Calculations!$A$3:$A$53,$B1344)</f>
        <v>1.076961175369769E-5</v>
      </c>
      <c r="R1344" s="107">
        <f>R618/SUMIFS(R$3:R$722,$B$3:$B$722,$B1344)*SUMIFS(Calculations!$E$3:$E$53,Calculations!$A$3:$A$53,$B1344)</f>
        <v>1.0868467417472677E-5</v>
      </c>
    </row>
    <row r="1345" spans="2:18" ht="15.75" customHeight="1">
      <c r="B1345" s="107" t="s">
        <v>579</v>
      </c>
      <c r="C1345" s="107" t="s">
        <v>449</v>
      </c>
      <c r="D1345" s="107" t="s">
        <v>640</v>
      </c>
      <c r="E1345" s="107" t="str">
        <f t="shared" si="309"/>
        <v>hard coal</v>
      </c>
      <c r="F1345" s="107">
        <f>F619/SUMIFS(F$3:F$722,$B$3:$B$722,$B1345)*SUMIFS(Calculations!$E$3:$E$53,Calculations!$A$3:$A$53,$B1345)</f>
        <v>1.3775826864556705E-2</v>
      </c>
      <c r="G1345" s="107">
        <f>G619/SUMIFS(G$3:G$722,$B$3:$B$722,$B1345)*SUMIFS(Calculations!$E$3:$E$53,Calculations!$A$3:$A$53,$B1345)</f>
        <v>1.3895833373922665E-2</v>
      </c>
      <c r="H1345" s="107">
        <f>H619/SUMIFS(H$3:H$722,$B$3:$B$722,$B1345)*SUMIFS(Calculations!$E$3:$E$53,Calculations!$A$3:$A$53,$B1345)</f>
        <v>1.4017895702245127E-2</v>
      </c>
      <c r="I1345" s="107">
        <f>I619/SUMIFS(I$3:I$722,$B$3:$B$722,$B1345)*SUMIFS(Calculations!$E$3:$E$53,Calculations!$A$3:$A$53,$B1345)</f>
        <v>1.4246823817368857E-2</v>
      </c>
      <c r="J1345" s="107">
        <f>J619/SUMIFS(J$3:J$722,$B$3:$B$722,$B1345)*SUMIFS(Calculations!$E$3:$E$53,Calculations!$A$3:$A$53,$B1345)</f>
        <v>1.4482448117318613E-2</v>
      </c>
      <c r="K1345" s="107">
        <f>K619/SUMIFS(K$3:K$722,$B$3:$B$722,$B1345)*SUMIFS(Calculations!$E$3:$E$53,Calculations!$A$3:$A$53,$B1345)</f>
        <v>1.2782688095338677E-2</v>
      </c>
      <c r="L1345" s="107">
        <f>L619/SUMIFS(L$3:L$722,$B$3:$B$722,$B1345)*SUMIFS(Calculations!$E$3:$E$53,Calculations!$A$3:$A$53,$B1345)</f>
        <v>1.0711266541272383E-2</v>
      </c>
      <c r="M1345" s="107">
        <f>M619/SUMIFS(M$3:M$722,$B$3:$B$722,$B1345)*SUMIFS(Calculations!$E$3:$E$53,Calculations!$A$3:$A$53,$B1345)</f>
        <v>1.0824226202905497E-2</v>
      </c>
      <c r="N1345" s="107">
        <f>N619/SUMIFS(N$3:N$722,$B$3:$B$722,$B1345)*SUMIFS(Calculations!$E$3:$E$53,Calculations!$A$3:$A$53,$B1345)</f>
        <v>1.0939593774651269E-2</v>
      </c>
      <c r="O1345" s="107">
        <f>O619/SUMIFS(O$3:O$722,$B$3:$B$722,$B1345)*SUMIFS(Calculations!$E$3:$E$53,Calculations!$A$3:$A$53,$B1345)</f>
        <v>1.0419765973359377E-2</v>
      </c>
      <c r="P1345" s="107">
        <f>P619/SUMIFS(P$3:P$722,$B$3:$B$722,$B1345)*SUMIFS(Calculations!$E$3:$E$53,Calculations!$A$3:$A$53,$B1345)</f>
        <v>9.9470995302922745E-3</v>
      </c>
      <c r="Q1345" s="107">
        <f>Q619/SUMIFS(Q$3:Q$722,$B$3:$B$722,$B1345)*SUMIFS(Calculations!$E$3:$E$53,Calculations!$A$3:$A$53,$B1345)</f>
        <v>1.0037574763729702E-2</v>
      </c>
      <c r="R1345" s="107">
        <f>R619/SUMIFS(R$3:R$722,$B$3:$B$722,$B1345)*SUMIFS(Calculations!$E$3:$E$53,Calculations!$A$3:$A$53,$B1345)</f>
        <v>1.0129710964983094E-2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1.1249215124350889E-4</v>
      </c>
      <c r="G1347" s="107">
        <f>G621/SUMIFS(G$3:G$722,$B$3:$B$722,$B1347)*SUMIFS(Calculations!$E$3:$E$53,Calculations!$A$3:$A$53,$B1347)</f>
        <v>1.1344751377258211E-4</v>
      </c>
      <c r="H1347" s="107">
        <f>H621/SUMIFS(H$3:H$722,$B$3:$B$722,$B1347)*SUMIFS(Calculations!$E$3:$E$53,Calculations!$A$3:$A$53,$B1347)</f>
        <v>1.1441924251718798E-4</v>
      </c>
      <c r="I1347" s="107">
        <f>I621/SUMIFS(I$3:I$722,$B$3:$B$722,$B1347)*SUMIFS(Calculations!$E$3:$E$53,Calculations!$A$3:$A$53,$B1347)</f>
        <v>1.1606851259025032E-4</v>
      </c>
      <c r="J1347" s="107">
        <f>J621/SUMIFS(J$3:J$722,$B$3:$B$722,$B1347)*SUMIFS(Calculations!$E$3:$E$53,Calculations!$A$3:$A$53,$B1347)</f>
        <v>1.1776602408281366E-4</v>
      </c>
      <c r="K1347" s="107">
        <f>K621/SUMIFS(K$3:K$722,$B$3:$B$722,$B1347)*SUMIFS(Calculations!$E$3:$E$53,Calculations!$A$3:$A$53,$B1347)</f>
        <v>1.2937222761762895E-4</v>
      </c>
      <c r="L1347" s="107">
        <f>L621/SUMIFS(L$3:L$722,$B$3:$B$722,$B1347)*SUMIFS(Calculations!$E$3:$E$53,Calculations!$A$3:$A$53,$B1347)</f>
        <v>1.4351618903101298E-4</v>
      </c>
      <c r="M1347" s="107">
        <f>M621/SUMIFS(M$3:M$722,$B$3:$B$722,$B1347)*SUMIFS(Calculations!$E$3:$E$53,Calculations!$A$3:$A$53,$B1347)</f>
        <v>1.4502969260123518E-4</v>
      </c>
      <c r="N1347" s="107">
        <f>N621/SUMIFS(N$3:N$722,$B$3:$B$722,$B1347)*SUMIFS(Calculations!$E$3:$E$53,Calculations!$A$3:$A$53,$B1347)</f>
        <v>1.4657545884380957E-4</v>
      </c>
      <c r="O1347" s="107">
        <f>O621/SUMIFS(O$3:O$722,$B$3:$B$722,$B1347)*SUMIFS(Calculations!$E$3:$E$53,Calculations!$A$3:$A$53,$B1347)</f>
        <v>1.3961048372099639E-4</v>
      </c>
      <c r="P1347" s="107">
        <f>P621/SUMIFS(P$3:P$722,$B$3:$B$722,$B1347)*SUMIFS(Calculations!$E$3:$E$53,Calculations!$A$3:$A$53,$B1347)</f>
        <v>1.3327740571099136E-4</v>
      </c>
      <c r="Q1347" s="107">
        <f>Q621/SUMIFS(Q$3:Q$722,$B$3:$B$722,$B1347)*SUMIFS(Calculations!$E$3:$E$53,Calculations!$A$3:$A$53,$B1347)</f>
        <v>1.3448964897415716E-4</v>
      </c>
      <c r="R1347" s="107">
        <f>R621/SUMIFS(R$3:R$722,$B$3:$B$722,$B1347)*SUMIFS(Calculations!$E$3:$E$53,Calculations!$A$3:$A$53,$B1347)</f>
        <v>1.3572414691375472E-4</v>
      </c>
    </row>
    <row r="1348" spans="2:18" ht="15.75" customHeight="1">
      <c r="B1348" s="107" t="s">
        <v>579</v>
      </c>
      <c r="C1348" s="107" t="s">
        <v>449</v>
      </c>
      <c r="D1348" s="107" t="s">
        <v>643</v>
      </c>
      <c r="E1348" s="107" t="str">
        <f t="shared" si="309"/>
        <v>hydro</v>
      </c>
      <c r="F1348" s="107">
        <f>F622/SUMIFS(F$3:F$722,$B$3:$B$722,$B1348)*SUMIFS(Calculations!$E$3:$E$53,Calculations!$A$3:$A$53,$B1348)</f>
        <v>2.8667165840164392E-4</v>
      </c>
      <c r="G1348" s="107">
        <f>G622/SUMIFS(G$3:G$722,$B$3:$B$722,$B1348)*SUMIFS(Calculations!$E$3:$E$53,Calculations!$A$3:$A$53,$B1348)</f>
        <v>2.8910627590656975E-4</v>
      </c>
      <c r="H1348" s="107">
        <f>H622/SUMIFS(H$3:H$722,$B$3:$B$722,$B1348)*SUMIFS(Calculations!$E$3:$E$53,Calculations!$A$3:$A$53,$B1348)</f>
        <v>2.9158260058925544E-4</v>
      </c>
      <c r="I1348" s="107">
        <f>I622/SUMIFS(I$3:I$722,$B$3:$B$722,$B1348)*SUMIFS(Calculations!$E$3:$E$53,Calculations!$A$3:$A$53,$B1348)</f>
        <v>2.9578555147756697E-4</v>
      </c>
      <c r="J1348" s="107">
        <f>J622/SUMIFS(J$3:J$722,$B$3:$B$722,$B1348)*SUMIFS(Calculations!$E$3:$E$53,Calculations!$A$3:$A$53,$B1348)</f>
        <v>3.0011143936707483E-4</v>
      </c>
      <c r="K1348" s="107">
        <f>K622/SUMIFS(K$3:K$722,$B$3:$B$722,$B1348)*SUMIFS(Calculations!$E$3:$E$53,Calculations!$A$3:$A$53,$B1348)</f>
        <v>3.29688343873686E-4</v>
      </c>
      <c r="L1348" s="107">
        <f>L622/SUMIFS(L$3:L$722,$B$3:$B$722,$B1348)*SUMIFS(Calculations!$E$3:$E$53,Calculations!$A$3:$A$53,$B1348)</f>
        <v>3.6573239521346895E-4</v>
      </c>
      <c r="M1348" s="107">
        <f>M622/SUMIFS(M$3:M$722,$B$3:$B$722,$B1348)*SUMIFS(Calculations!$E$3:$E$53,Calculations!$A$3:$A$53,$B1348)</f>
        <v>3.6958936277677203E-4</v>
      </c>
      <c r="N1348" s="107">
        <f>N622/SUMIFS(N$3:N$722,$B$3:$B$722,$B1348)*SUMIFS(Calculations!$E$3:$E$53,Calculations!$A$3:$A$53,$B1348)</f>
        <v>3.7352854757643735E-4</v>
      </c>
      <c r="O1348" s="107">
        <f>O622/SUMIFS(O$3:O$722,$B$3:$B$722,$B1348)*SUMIFS(Calculations!$E$3:$E$53,Calculations!$A$3:$A$53,$B1348)</f>
        <v>3.5577921175956845E-4</v>
      </c>
      <c r="P1348" s="107">
        <f>P622/SUMIFS(P$3:P$722,$B$3:$B$722,$B1348)*SUMIFS(Calculations!$E$3:$E$53,Calculations!$A$3:$A$53,$B1348)</f>
        <v>3.3964018378431773E-4</v>
      </c>
      <c r="Q1348" s="107">
        <f>Q622/SUMIFS(Q$3:Q$722,$B$3:$B$722,$B1348)*SUMIFS(Calculations!$E$3:$E$53,Calculations!$A$3:$A$53,$B1348)</f>
        <v>3.4272942852536369E-4</v>
      </c>
      <c r="R1348" s="107">
        <f>R622/SUMIFS(R$3:R$722,$B$3:$B$722,$B1348)*SUMIFS(Calculations!$E$3:$E$53,Calculations!$A$3:$A$53,$B1348)</f>
        <v>3.4587538642309989E-4</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4.1667616389740589E-4</v>
      </c>
      <c r="G1350" s="107">
        <f>G624/SUMIFS(G$3:G$722,$B$3:$B$722,$B1350)*SUMIFS(Calculations!$E$3:$E$53,Calculations!$A$3:$A$53,$B1350)</f>
        <v>4.1855268542921424E-4</v>
      </c>
      <c r="H1350" s="107">
        <f>H624/SUMIFS(H$3:H$722,$B$3:$B$722,$B1350)*SUMIFS(Calculations!$E$3:$E$53,Calculations!$A$3:$A$53,$B1350)</f>
        <v>4.2046135345505679E-4</v>
      </c>
      <c r="I1350" s="107">
        <f>I624/SUMIFS(I$3:I$722,$B$3:$B$722,$B1350)*SUMIFS(Calculations!$E$3:$E$53,Calculations!$A$3:$A$53,$B1350)</f>
        <v>4.2569748498282121E-4</v>
      </c>
      <c r="J1350" s="107">
        <f>J624/SUMIFS(J$3:J$722,$B$3:$B$722,$B1350)*SUMIFS(Calculations!$E$3:$E$53,Calculations!$A$3:$A$53,$B1350)</f>
        <v>4.3108677421454156E-4</v>
      </c>
      <c r="K1350" s="107">
        <f>K624/SUMIFS(K$3:K$722,$B$3:$B$722,$B1350)*SUMIFS(Calculations!$E$3:$E$53,Calculations!$A$3:$A$53,$B1350)</f>
        <v>4.7316972735015971E-4</v>
      </c>
      <c r="L1350" s="107">
        <f>L624/SUMIFS(L$3:L$722,$B$3:$B$722,$B1350)*SUMIFS(Calculations!$E$3:$E$53,Calculations!$A$3:$A$53,$B1350)</f>
        <v>5.2445434109365835E-4</v>
      </c>
      <c r="M1350" s="107">
        <f>M624/SUMIFS(M$3:M$722,$B$3:$B$722,$B1350)*SUMIFS(Calculations!$E$3:$E$53,Calculations!$A$3:$A$53,$B1350)</f>
        <v>5.2736335114086171E-4</v>
      </c>
      <c r="N1350" s="107">
        <f>N624/SUMIFS(N$3:N$722,$B$3:$B$722,$B1350)*SUMIFS(Calculations!$E$3:$E$53,Calculations!$A$3:$A$53,$B1350)</f>
        <v>5.3033437124200126E-4</v>
      </c>
      <c r="O1350" s="107">
        <f>O624/SUMIFS(O$3:O$722,$B$3:$B$722,$B1350)*SUMIFS(Calculations!$E$3:$E$53,Calculations!$A$3:$A$53,$B1350)</f>
        <v>5.066254233550766E-4</v>
      </c>
      <c r="P1350" s="107">
        <f>P624/SUMIFS(P$3:P$722,$B$3:$B$722,$B1350)*SUMIFS(Calculations!$E$3:$E$53,Calculations!$A$3:$A$53,$B1350)</f>
        <v>4.8506746889645497E-4</v>
      </c>
      <c r="Q1350" s="107">
        <f>Q624/SUMIFS(Q$3:Q$722,$B$3:$B$722,$B1350)*SUMIFS(Calculations!$E$3:$E$53,Calculations!$A$3:$A$53,$B1350)</f>
        <v>4.834897976530032E-4</v>
      </c>
      <c r="R1350" s="107">
        <f>R624/SUMIFS(R$3:R$722,$B$3:$B$722,$B1350)*SUMIFS(Calculations!$E$3:$E$53,Calculations!$A$3:$A$53,$B1350)</f>
        <v>4.8188316311142027E-4</v>
      </c>
    </row>
    <row r="1351" spans="2:18" ht="15.75" customHeight="1">
      <c r="B1351" s="107" t="s">
        <v>579</v>
      </c>
      <c r="C1351" s="107" t="s">
        <v>449</v>
      </c>
      <c r="D1351" s="107" t="s">
        <v>645</v>
      </c>
      <c r="E1351" s="107" t="str">
        <f t="shared" si="309"/>
        <v>natural gas nonpeaker</v>
      </c>
      <c r="F1351" s="107">
        <f>F625/SUMIFS(F$3:F$722,$B$3:$B$722,$B1351)*SUMIFS(Calculations!$E$3:$E$53,Calculations!$A$3:$A$53,$B1351)</f>
        <v>4.4022868971303232E-3</v>
      </c>
      <c r="G1351" s="107">
        <f>G625/SUMIFS(G$3:G$722,$B$3:$B$722,$B1351)*SUMIFS(Calculations!$E$3:$E$53,Calculations!$A$3:$A$53,$B1351)</f>
        <v>4.0997742438686246E-3</v>
      </c>
      <c r="H1351" s="107">
        <f>H625/SUMIFS(H$3:H$722,$B$3:$B$722,$B1351)*SUMIFS(Calculations!$E$3:$E$53,Calculations!$A$3:$A$53,$B1351)</f>
        <v>3.7920792779937026E-3</v>
      </c>
      <c r="I1351" s="107">
        <f>I625/SUMIFS(I$3:I$722,$B$3:$B$722,$B1351)*SUMIFS(Calculations!$E$3:$E$53,Calculations!$A$3:$A$53,$B1351)</f>
        <v>3.5244999529777344E-3</v>
      </c>
      <c r="J1351" s="107">
        <f>J625/SUMIFS(J$3:J$722,$B$3:$B$722,$B1351)*SUMIFS(Calculations!$E$3:$E$53,Calculations!$A$3:$A$53,$B1351)</f>
        <v>3.249093888922033E-3</v>
      </c>
      <c r="K1351" s="107">
        <f>K625/SUMIFS(K$3:K$722,$B$3:$B$722,$B1351)*SUMIFS(Calculations!$E$3:$E$53,Calculations!$A$3:$A$53,$B1351)</f>
        <v>4.7277213056733771E-3</v>
      </c>
      <c r="L1351" s="107">
        <f>L625/SUMIFS(L$3:L$722,$B$3:$B$722,$B1351)*SUMIFS(Calculations!$E$3:$E$53,Calculations!$A$3:$A$53,$B1351)</f>
        <v>6.52965843908377E-3</v>
      </c>
      <c r="M1351" s="107">
        <f>M625/SUMIFS(M$3:M$722,$B$3:$B$722,$B1351)*SUMIFS(Calculations!$E$3:$E$53,Calculations!$A$3:$A$53,$B1351)</f>
        <v>6.3962943450308635E-3</v>
      </c>
      <c r="N1351" s="107">
        <f>N625/SUMIFS(N$3:N$722,$B$3:$B$722,$B1351)*SUMIFS(Calculations!$E$3:$E$53,Calculations!$A$3:$A$53,$B1351)</f>
        <v>6.2600873887907619E-3</v>
      </c>
      <c r="O1351" s="107">
        <f>O625/SUMIFS(O$3:O$722,$B$3:$B$722,$B1351)*SUMIFS(Calculations!$E$3:$E$53,Calculations!$A$3:$A$53,$B1351)</f>
        <v>6.9187968834786917E-3</v>
      </c>
      <c r="P1351" s="107">
        <f>P625/SUMIFS(P$3:P$722,$B$3:$B$722,$B1351)*SUMIFS(Calculations!$E$3:$E$53,Calculations!$A$3:$A$53,$B1351)</f>
        <v>7.5177449833973521E-3</v>
      </c>
      <c r="Q1351" s="107">
        <f>Q625/SUMIFS(Q$3:Q$722,$B$3:$B$722,$B1351)*SUMIFS(Calculations!$E$3:$E$53,Calculations!$A$3:$A$53,$B1351)</f>
        <v>7.4146960480515169E-3</v>
      </c>
      <c r="R1351" s="107">
        <f>R625/SUMIFS(R$3:R$722,$B$3:$B$722,$B1351)*SUMIFS(Calculations!$E$3:$E$53,Calculations!$A$3:$A$53,$B1351)</f>
        <v>7.3097553136069072E-3</v>
      </c>
    </row>
    <row r="1352" spans="2:18" ht="15.75" customHeight="1">
      <c r="B1352" s="107" t="s">
        <v>579</v>
      </c>
      <c r="C1352" s="107" t="s">
        <v>449</v>
      </c>
      <c r="D1352" s="107" t="s">
        <v>646</v>
      </c>
      <c r="E1352" s="107" t="str">
        <f t="shared" si="309"/>
        <v>natural gas peaker</v>
      </c>
      <c r="F1352" s="107">
        <f>F626/SUMIFS(F$3:F$722,$B$3:$B$722,$B1352)*SUMIFS(Calculations!$E$3:$E$53,Calculations!$A$3:$A$53,$B1352)</f>
        <v>1.4395091644257702E-6</v>
      </c>
      <c r="G1352" s="107">
        <f>G626/SUMIFS(G$3:G$722,$B$3:$B$722,$B1352)*SUMIFS(Calculations!$E$3:$E$53,Calculations!$A$3:$A$53,$B1352)</f>
        <v>1.0365941325162105E-6</v>
      </c>
      <c r="H1352" s="107">
        <f>H626/SUMIFS(H$3:H$722,$B$3:$B$722,$B1352)*SUMIFS(Calculations!$E$3:$E$53,Calculations!$A$3:$A$53,$B1352)</f>
        <v>6.2677680534921359E-7</v>
      </c>
      <c r="I1352" s="107">
        <f>I626/SUMIFS(I$3:I$722,$B$3:$B$722,$B1352)*SUMIFS(Calculations!$E$3:$E$53,Calculations!$A$3:$A$53,$B1352)</f>
        <v>3.1790566832333183E-7</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1.4180491622135277E-5</v>
      </c>
      <c r="G1355" s="107">
        <f>G629/SUMIFS(G$3:G$722,$B$3:$B$722,$B1355)*SUMIFS(Calculations!$E$3:$E$53,Calculations!$A$3:$A$53,$B1355)</f>
        <v>1.4300922338321855E-5</v>
      </c>
      <c r="H1355" s="107">
        <f>H629/SUMIFS(H$3:H$722,$B$3:$B$722,$B1355)*SUMIFS(Calculations!$E$3:$E$53,Calculations!$A$3:$A$53,$B1355)</f>
        <v>1.4423416140507603E-5</v>
      </c>
      <c r="I1355" s="107">
        <f>I629/SUMIFS(I$3:I$722,$B$3:$B$722,$B1355)*SUMIFS(Calculations!$E$3:$E$53,Calculations!$A$3:$A$53,$B1355)</f>
        <v>1.4631319182588047E-5</v>
      </c>
      <c r="J1355" s="107">
        <f>J629/SUMIFS(J$3:J$722,$B$3:$B$722,$B1355)*SUMIFS(Calculations!$E$3:$E$53,Calculations!$A$3:$A$53,$B1355)</f>
        <v>1.4845303422667746E-5</v>
      </c>
      <c r="K1355" s="107">
        <f>K629/SUMIFS(K$3:K$722,$B$3:$B$722,$B1355)*SUMIFS(Calculations!$E$3:$E$53,Calculations!$A$3:$A$53,$B1355)</f>
        <v>1.6308353690361348E-5</v>
      </c>
      <c r="L1355" s="107">
        <f>L629/SUMIFS(L$3:L$722,$B$3:$B$722,$B1355)*SUMIFS(Calculations!$E$3:$E$53,Calculations!$A$3:$A$53,$B1355)</f>
        <v>1.809130764856357E-5</v>
      </c>
      <c r="M1355" s="107">
        <f>M629/SUMIFS(M$3:M$722,$B$3:$B$722,$B1355)*SUMIFS(Calculations!$E$3:$E$53,Calculations!$A$3:$A$53,$B1355)</f>
        <v>1.8282096289907524E-5</v>
      </c>
      <c r="N1355" s="107">
        <f>N629/SUMIFS(N$3:N$722,$B$3:$B$722,$B1355)*SUMIFS(Calculations!$E$3:$E$53,Calculations!$A$3:$A$53,$B1355)</f>
        <v>1.8476951886589612E-5</v>
      </c>
      <c r="O1355" s="107">
        <f>O629/SUMIFS(O$3:O$722,$B$3:$B$722,$B1355)*SUMIFS(Calculations!$E$3:$E$53,Calculations!$A$3:$A$53,$B1355)</f>
        <v>1.7598963775546779E-5</v>
      </c>
      <c r="P1355" s="107">
        <f>P629/SUMIFS(P$3:P$722,$B$3:$B$722,$B1355)*SUMIFS(Calculations!$E$3:$E$53,Calculations!$A$3:$A$53,$B1355)</f>
        <v>1.6800631103707266E-5</v>
      </c>
      <c r="Q1355" s="107">
        <f>Q629/SUMIFS(Q$3:Q$722,$B$3:$B$722,$B1355)*SUMIFS(Calculations!$E$3:$E$53,Calculations!$A$3:$A$53,$B1355)</f>
        <v>1.6953443591043392E-5</v>
      </c>
      <c r="R1355" s="107">
        <f>R629/SUMIFS(R$3:R$722,$B$3:$B$722,$B1355)*SUMIFS(Calculations!$E$3:$E$53,Calculations!$A$3:$A$53,$B1355)</f>
        <v>1.7109061449680591E-5</v>
      </c>
    </row>
    <row r="1356" spans="2:18" ht="15.75" customHeight="1">
      <c r="B1356" s="107" t="s">
        <v>579</v>
      </c>
      <c r="C1356" s="107" t="s">
        <v>449</v>
      </c>
      <c r="D1356" s="107" t="s">
        <v>650</v>
      </c>
      <c r="E1356" s="107" t="str">
        <f t="shared" si="309"/>
        <v>solar PV</v>
      </c>
      <c r="F1356" s="107">
        <f>F630/SUMIFS(F$3:F$722,$B$3:$B$722,$B1356)*SUMIFS(Calculations!$E$3:$E$53,Calculations!$A$3:$A$53,$B1356)</f>
        <v>1.9836416173279759E-4</v>
      </c>
      <c r="G1356" s="107">
        <f>G630/SUMIFS(G$3:G$722,$B$3:$B$722,$B1356)*SUMIFS(Calculations!$E$3:$E$53,Calculations!$A$3:$A$53,$B1356)</f>
        <v>2.2561947466411561E-4</v>
      </c>
      <c r="H1356" s="107">
        <f>H630/SUMIFS(H$3:H$722,$B$3:$B$722,$B1356)*SUMIFS(Calculations!$E$3:$E$53,Calculations!$A$3:$A$53,$B1356)</f>
        <v>2.5334169550972574E-4</v>
      </c>
      <c r="I1356" s="107">
        <f>I630/SUMIFS(I$3:I$722,$B$3:$B$722,$B1356)*SUMIFS(Calculations!$E$3:$E$53,Calculations!$A$3:$A$53,$B1356)</f>
        <v>2.6186892925714932E-4</v>
      </c>
      <c r="J1356" s="107">
        <f>J630/SUMIFS(J$3:J$722,$B$3:$B$722,$B1356)*SUMIFS(Calculations!$E$3:$E$53,Calculations!$A$3:$A$53,$B1356)</f>
        <v>2.706455859869647E-4</v>
      </c>
      <c r="K1356" s="107">
        <f>K630/SUMIFS(K$3:K$722,$B$3:$B$722,$B1356)*SUMIFS(Calculations!$E$3:$E$53,Calculations!$A$3:$A$53,$B1356)</f>
        <v>2.9822721192199084E-4</v>
      </c>
      <c r="L1356" s="107">
        <f>L630/SUMIFS(L$3:L$722,$B$3:$B$722,$B1356)*SUMIFS(Calculations!$E$3:$E$53,Calculations!$A$3:$A$53,$B1356)</f>
        <v>3.3183970646192998E-4</v>
      </c>
      <c r="M1356" s="107">
        <f>M630/SUMIFS(M$3:M$722,$B$3:$B$722,$B1356)*SUMIFS(Calculations!$E$3:$E$53,Calculations!$A$3:$A$53,$B1356)</f>
        <v>3.359466654955507E-4</v>
      </c>
      <c r="N1356" s="107">
        <f>N630/SUMIFS(N$3:N$722,$B$3:$B$722,$B1356)*SUMIFS(Calculations!$E$3:$E$53,Calculations!$A$3:$A$53,$B1356)</f>
        <v>3.4014117072085046E-4</v>
      </c>
      <c r="O1356" s="107">
        <f>O630/SUMIFS(O$3:O$722,$B$3:$B$722,$B1356)*SUMIFS(Calculations!$E$3:$E$53,Calculations!$A$3:$A$53,$B1356)</f>
        <v>3.2505198535045865E-4</v>
      </c>
      <c r="P1356" s="107">
        <f>P630/SUMIFS(P$3:P$722,$B$3:$B$722,$B1356)*SUMIFS(Calculations!$E$3:$E$53,Calculations!$A$3:$A$53,$B1356)</f>
        <v>3.1133176576990097E-4</v>
      </c>
      <c r="Q1356" s="107">
        <f>Q630/SUMIFS(Q$3:Q$722,$B$3:$B$722,$B1356)*SUMIFS(Calculations!$E$3:$E$53,Calculations!$A$3:$A$53,$B1356)</f>
        <v>3.1576610919450564E-4</v>
      </c>
      <c r="R1356" s="107">
        <f>R630/SUMIFS(R$3:R$722,$B$3:$B$722,$B1356)*SUMIFS(Calculations!$E$3:$E$53,Calculations!$A$3:$A$53,$B1356)</f>
        <v>3.20281859446519E-4</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8.2684468660520311E-4</v>
      </c>
      <c r="G1358" s="107">
        <f>G632/SUMIFS(G$3:G$722,$B$3:$B$722,$B1358)*SUMIFS(Calculations!$E$3:$E$53,Calculations!$A$3:$A$53,$B1358)</f>
        <v>9.7544537023816534E-4</v>
      </c>
      <c r="H1358" s="107">
        <f>H632/SUMIFS(H$3:H$722,$B$3:$B$722,$B1358)*SUMIFS(Calculations!$E$3:$E$53,Calculations!$A$3:$A$53,$B1358)</f>
        <v>1.1265917166353855E-3</v>
      </c>
      <c r="I1358" s="107">
        <f>I632/SUMIFS(I$3:I$722,$B$3:$B$722,$B1358)*SUMIFS(Calculations!$E$3:$E$53,Calculations!$A$3:$A$53,$B1358)</f>
        <v>1.1427372424112927E-3</v>
      </c>
      <c r="J1358" s="107">
        <f>J632/SUMIFS(J$3:J$722,$B$3:$B$722,$B1358)*SUMIFS(Calculations!$E$3:$E$53,Calculations!$A$3:$A$53,$B1358)</f>
        <v>1.1593550274579774E-3</v>
      </c>
      <c r="K1358" s="107">
        <f>K632/SUMIFS(K$3:K$722,$B$3:$B$722,$B1358)*SUMIFS(Calculations!$E$3:$E$53,Calculations!$A$3:$A$53,$B1358)</f>
        <v>1.2672474980858401E-3</v>
      </c>
      <c r="L1358" s="107">
        <f>L632/SUMIFS(L$3:L$722,$B$3:$B$722,$B1358)*SUMIFS(Calculations!$E$3:$E$53,Calculations!$A$3:$A$53,$B1358)</f>
        <v>1.3987312289007886E-3</v>
      </c>
      <c r="M1358" s="107">
        <f>M632/SUMIFS(M$3:M$722,$B$3:$B$722,$B1358)*SUMIFS(Calculations!$E$3:$E$53,Calculations!$A$3:$A$53,$B1358)</f>
        <v>1.4064372346926899E-3</v>
      </c>
      <c r="N1358" s="107">
        <f>N632/SUMIFS(N$3:N$722,$B$3:$B$722,$B1358)*SUMIFS(Calculations!$E$3:$E$53,Calculations!$A$3:$A$53,$B1358)</f>
        <v>1.4143075059312674E-3</v>
      </c>
      <c r="O1358" s="107">
        <f>O632/SUMIFS(O$3:O$722,$B$3:$B$722,$B1358)*SUMIFS(Calculations!$E$3:$E$53,Calculations!$A$3:$A$53,$B1358)</f>
        <v>1.3403739835132638E-3</v>
      </c>
      <c r="P1358" s="107">
        <f>P632/SUMIFS(P$3:P$722,$B$3:$B$722,$B1358)*SUMIFS(Calculations!$E$3:$E$53,Calculations!$A$3:$A$53,$B1358)</f>
        <v>1.2731480772075776E-3</v>
      </c>
      <c r="Q1358" s="107">
        <f>Q632/SUMIFS(Q$3:Q$722,$B$3:$B$722,$B1358)*SUMIFS(Calculations!$E$3:$E$53,Calculations!$A$3:$A$53,$B1358)</f>
        <v>1.2783137328811545E-3</v>
      </c>
      <c r="R1358" s="107">
        <f>R632/SUMIFS(R$3:R$722,$B$3:$B$722,$B1358)*SUMIFS(Calculations!$E$3:$E$53,Calculations!$A$3:$A$53,$B1358)</f>
        <v>1.2835742210022005E-3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0.99999999999999989</v>
      </c>
      <c r="H1449" s="95">
        <f t="shared" si="312"/>
        <v>0.99999999999999989</v>
      </c>
      <c r="I1449" s="95">
        <f t="shared" si="312"/>
        <v>0.99999999999999989</v>
      </c>
      <c r="J1449" s="95">
        <f t="shared" si="312"/>
        <v>0.99999999999999989</v>
      </c>
      <c r="K1449" s="95">
        <f t="shared" si="312"/>
        <v>0.99999999999999989</v>
      </c>
      <c r="L1449" s="95">
        <f t="shared" si="312"/>
        <v>0.99999999999999967</v>
      </c>
      <c r="M1449" s="95">
        <f t="shared" si="312"/>
        <v>0.99999999999999978</v>
      </c>
      <c r="N1449" s="95">
        <f t="shared" si="312"/>
        <v>1</v>
      </c>
      <c r="O1449" s="95">
        <f t="shared" si="312"/>
        <v>0.99999999999999989</v>
      </c>
      <c r="P1449" s="95">
        <f t="shared" si="312"/>
        <v>0.99999999999999989</v>
      </c>
      <c r="Q1449" s="95">
        <f t="shared" si="312"/>
        <v>1</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AZ</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2950.4074380000002</v>
      </c>
      <c r="R8" s="91">
        <f t="shared" si="2"/>
        <v>0.20349490166503623</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f t="shared" si="0"/>
        <v>1746</v>
      </c>
      <c r="M31" s="91" t="str">
        <f t="shared" si="1"/>
        <v>CA</v>
      </c>
      <c r="N31" s="91"/>
      <c r="O31" s="91"/>
      <c r="P31" s="91" t="s">
        <v>563</v>
      </c>
      <c r="Q31" s="91">
        <f t="shared" si="3"/>
        <v>4447</v>
      </c>
      <c r="R31" s="91">
        <f t="shared" si="2"/>
        <v>0.30671757942619993</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f t="shared" si="0"/>
        <v>1204.407438</v>
      </c>
      <c r="M32" s="91" t="str">
        <f t="shared" si="1"/>
        <v>CA</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6959</v>
      </c>
      <c r="R34" s="91">
        <f t="shared" si="2"/>
        <v>0.47997473245489658</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NV</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NV</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142.27244959999999</v>
      </c>
      <c r="R47" s="91">
        <f t="shared" si="2"/>
        <v>9.8127864538673313E-3</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14498.679887599999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f t="shared" si="4"/>
        <v>142.27244959999999</v>
      </c>
      <c r="M69" s="91" t="str">
        <f t="shared" si="5"/>
        <v>UT</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f t="shared" si="4"/>
        <v>3357</v>
      </c>
      <c r="M75" s="91" t="str">
        <f t="shared" si="5"/>
        <v>NM</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f t="shared" si="4"/>
        <v>3602</v>
      </c>
      <c r="M77" s="91" t="str">
        <f t="shared" si="5"/>
        <v>NM</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14498.679887599999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0.20349490166503623</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0.47997473245489658</v>
      </c>
      <c r="D35" s="91">
        <f t="shared" si="0"/>
        <v>0.47997473245489658</v>
      </c>
      <c r="E35" s="91">
        <f t="shared" si="1"/>
        <v>0.9799652174156458</v>
      </c>
    </row>
    <row r="36" spans="1:5" ht="15.75" customHeight="1">
      <c r="A36" s="111" t="s">
        <v>563</v>
      </c>
      <c r="B36" s="91">
        <f>IF(SUMIFS('EIA SEDS data'!$AE$20:$AE$119,'EIA SEDS data'!$B$20:$B$119,A36,'EIA SEDS data'!$A$20:$A$119,"exports")&gt;0, 1, 0)</f>
        <v>0</v>
      </c>
      <c r="C36" s="91">
        <f>SUMIFS('Cross border connections'!$R$4:$R$53,'Cross border connections'!$P$4:$P$53,Calculations!A36)</f>
        <v>0.30671757942619993</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9.8127864538673313E-3</v>
      </c>
      <c r="D47" s="91">
        <f t="shared" si="0"/>
        <v>9.8127864538673313E-3</v>
      </c>
      <c r="E47" s="91">
        <f t="shared" si="1"/>
        <v>2.0034782584354146E-2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0.48978751890876393</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0.53787365749400007</v>
      </c>
      <c r="C60" s="91">
        <f>SUMIFS('ReEDs Generation Data'!H$729:H$1448,'ReEDs Generation Data'!$E$729:$E$1448,Calculations!$A60)</f>
        <v>0.53061939129182234</v>
      </c>
      <c r="D60" s="91">
        <f>SUMIFS('ReEDs Generation Data'!I$729:I$1448,'ReEDs Generation Data'!$E$729:$E$1448,Calculations!$A60)</f>
        <v>0.53249369505335187</v>
      </c>
      <c r="E60" s="91">
        <f>SUMIFS('ReEDs Generation Data'!J$729:J$1448,'ReEDs Generation Data'!$E$729:$E$1448,Calculations!$A60)</f>
        <v>0.53438520953060775</v>
      </c>
      <c r="F60" s="91">
        <f>SUMIFS('ReEDs Generation Data'!K$729:K$1448,'ReEDs Generation Data'!$E$729:$E$1448,Calculations!$A60)</f>
        <v>0.54461701199168999</v>
      </c>
      <c r="G60" s="91">
        <f>SUMIFS('ReEDs Generation Data'!L$729:L$1448,'ReEDs Generation Data'!$E$729:$E$1448,Calculations!$A60)</f>
        <v>0.55503766573553426</v>
      </c>
      <c r="H60" s="91">
        <f>SUMIFS('ReEDs Generation Data'!M$729:M$1448,'ReEDs Generation Data'!$E$729:$E$1448,Calculations!$A60)</f>
        <v>0.53258434224437556</v>
      </c>
      <c r="I60" s="91">
        <f>SUMIFS('ReEDs Generation Data'!N$729:N$1448,'ReEDs Generation Data'!$E$729:$E$1448,Calculations!$A60)</f>
        <v>0.51193001762733237</v>
      </c>
      <c r="J60" s="91">
        <f>SUMIFS('ReEDs Generation Data'!O$729:O$1448,'ReEDs Generation Data'!$E$729:$E$1448,Calculations!$A60)</f>
        <v>0.48666692928265687</v>
      </c>
      <c r="K60" s="91">
        <f>SUMIFS('ReEDs Generation Data'!P$729:P$1448,'ReEDs Generation Data'!$E$729:$E$1448,Calculations!$A60)</f>
        <v>0.46378004820096347</v>
      </c>
      <c r="L60" s="91">
        <f>SUMIFS('ReEDs Generation Data'!Q$729:Q$1448,'ReEDs Generation Data'!$E$729:$E$1448,Calculations!$A60)</f>
        <v>0.46275696510759728</v>
      </c>
      <c r="M60" s="91">
        <f>SUMIFS('ReEDs Generation Data'!R$729:R$1448,'ReEDs Generation Data'!$E$729:$E$1448,Calculations!$A60)</f>
        <v>0.46174099422577841</v>
      </c>
    </row>
    <row r="61" spans="1:33" ht="15.75" customHeight="1">
      <c r="A61" s="111" t="s">
        <v>634</v>
      </c>
      <c r="B61" s="91">
        <f>SUMIFS('ReEDs Generation Data'!G$729:G$1448,'ReEDs Generation Data'!$E$729:$E$1448,Calculations!$A61)</f>
        <v>0.2243350794299673</v>
      </c>
      <c r="C61" s="91">
        <f>SUMIFS('ReEDs Generation Data'!H$729:H$1448,'ReEDs Generation Data'!$E$729:$E$1448,Calculations!$A61)</f>
        <v>0.22119868459523537</v>
      </c>
      <c r="D61" s="91">
        <f>SUMIFS('ReEDs Generation Data'!I$729:I$1448,'ReEDs Generation Data'!$E$729:$E$1448,Calculations!$A61)</f>
        <v>0.20655137070547908</v>
      </c>
      <c r="E61" s="91">
        <f>SUMIFS('ReEDs Generation Data'!J$729:J$1448,'ReEDs Generation Data'!$E$729:$E$1448,Calculations!$A61)</f>
        <v>0.19180433849936873</v>
      </c>
      <c r="F61" s="91">
        <f>SUMIFS('ReEDs Generation Data'!K$729:K$1448,'ReEDs Generation Data'!$E$729:$E$1448,Calculations!$A61)</f>
        <v>0.14747555209104285</v>
      </c>
      <c r="G61" s="91">
        <f>SUMIFS('ReEDs Generation Data'!L$729:L$1448,'ReEDs Generation Data'!$E$729:$E$1448,Calculations!$A61)</f>
        <v>0.10131816591556106</v>
      </c>
      <c r="H61" s="91">
        <f>SUMIFS('ReEDs Generation Data'!M$729:M$1448,'ReEDs Generation Data'!$E$729:$E$1448,Calculations!$A61)</f>
        <v>8.2053607734336106E-2</v>
      </c>
      <c r="I61" s="91">
        <f>SUMIFS('ReEDs Generation Data'!N$729:N$1448,'ReEDs Generation Data'!$E$729:$E$1448,Calculations!$A61)</f>
        <v>6.4309316641945835E-2</v>
      </c>
      <c r="J61" s="91">
        <f>SUMIFS('ReEDs Generation Data'!O$729:O$1448,'ReEDs Generation Data'!$E$729:$E$1448,Calculations!$A61)</f>
        <v>5.9437854803488274E-2</v>
      </c>
      <c r="K61" s="91">
        <f>SUMIFS('ReEDs Generation Data'!P$729:P$1448,'ReEDs Generation Data'!$E$729:$E$1448,Calculations!$A61)</f>
        <v>5.5027178281293519E-2</v>
      </c>
      <c r="L61" s="91">
        <f>SUMIFS('ReEDs Generation Data'!Q$729:Q$1448,'ReEDs Generation Data'!$E$729:$E$1448,Calculations!$A61)</f>
        <v>5.4249590642681575E-2</v>
      </c>
      <c r="M61" s="91">
        <f>SUMIFS('ReEDs Generation Data'!R$729:R$1448,'ReEDs Generation Data'!$E$729:$E$1448,Calculations!$A61)</f>
        <v>5.3473413299516985E-2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5.3538092331576088E-3</v>
      </c>
      <c r="C63" s="91">
        <f>SUMIFS('ReEDs Generation Data'!H$729:H$1448,'ReEDs Generation Data'!$E$729:$E$1448,Calculations!$A63)</f>
        <v>5.2849869051066279E-3</v>
      </c>
      <c r="D63" s="91">
        <f>SUMIFS('ReEDs Generation Data'!I$729:I$1448,'ReEDs Generation Data'!$E$729:$E$1448,Calculations!$A63)</f>
        <v>5.3050938475734648E-3</v>
      </c>
      <c r="E63" s="91">
        <f>SUMIFS('ReEDs Generation Data'!J$729:J$1448,'ReEDs Generation Data'!$E$729:$E$1448,Calculations!$A63)</f>
        <v>5.3254253591589152E-3</v>
      </c>
      <c r="F63" s="91">
        <f>SUMIFS('ReEDs Generation Data'!K$729:K$1448,'ReEDs Generation Data'!$E$729:$E$1448,Calculations!$A63)</f>
        <v>5.4703312280049458E-3</v>
      </c>
      <c r="G63" s="91">
        <f>SUMIFS('ReEDs Generation Data'!L$729:L$1448,'ReEDs Generation Data'!$E$729:$E$1448,Calculations!$A63)</f>
        <v>5.6271220892116893E-3</v>
      </c>
      <c r="H63" s="91">
        <f>SUMIFS('ReEDs Generation Data'!M$729:M$1448,'ReEDs Generation Data'!$E$729:$E$1448,Calculations!$A63)</f>
        <v>5.4128562360047806E-3</v>
      </c>
      <c r="I63" s="91">
        <f>SUMIFS('ReEDs Generation Data'!N$729:N$1448,'ReEDs Generation Data'!$E$729:$E$1448,Calculations!$A63)</f>
        <v>5.2160382196263146E-3</v>
      </c>
      <c r="J63" s="91">
        <f>SUMIFS('ReEDs Generation Data'!O$729:O$1448,'ReEDs Generation Data'!$E$729:$E$1448,Calculations!$A63)</f>
        <v>4.9591236766624554E-3</v>
      </c>
      <c r="K63" s="91">
        <f>SUMIFS('ReEDs Generation Data'!P$729:P$1448,'ReEDs Generation Data'!$E$729:$E$1448,Calculations!$A63)</f>
        <v>4.7263317028199857E-3</v>
      </c>
      <c r="L63" s="91">
        <f>SUMIFS('ReEDs Generation Data'!Q$729:Q$1448,'ReEDs Generation Data'!$E$729:$E$1448,Calculations!$A63)</f>
        <v>4.718657434505294E-3</v>
      </c>
      <c r="M63" s="91">
        <f>SUMIFS('ReEDs Generation Data'!R$729:R$1448,'ReEDs Generation Data'!$E$729:$E$1448,Calculations!$A63)</f>
        <v>4.7110925703753772E-3</v>
      </c>
    </row>
    <row r="64" spans="1:33" ht="15.75" customHeight="1">
      <c r="A64" s="111" t="s">
        <v>100</v>
      </c>
      <c r="B64" s="91">
        <f>SUMIFS('ReEDs Generation Data'!G$729:G$1448,'ReEDs Generation Data'!$E$729:$E$1448,Calculations!$A64)</f>
        <v>0.17709066062439585</v>
      </c>
      <c r="C64" s="91">
        <f>SUMIFS('ReEDs Generation Data'!H$729:H$1448,'ReEDs Generation Data'!$E$729:$E$1448,Calculations!$A64)</f>
        <v>0.18605557692866481</v>
      </c>
      <c r="D64" s="91">
        <f>SUMIFS('ReEDs Generation Data'!I$729:I$1448,'ReEDs Generation Data'!$E$729:$E$1448,Calculations!$A64)</f>
        <v>0.19647685992155461</v>
      </c>
      <c r="E64" s="91">
        <f>SUMIFS('ReEDs Generation Data'!J$729:J$1448,'ReEDs Generation Data'!$E$729:$E$1448,Calculations!$A64)</f>
        <v>0.20696485828657307</v>
      </c>
      <c r="F64" s="91">
        <f>SUMIFS('ReEDs Generation Data'!K$729:K$1448,'ReEDs Generation Data'!$E$729:$E$1448,Calculations!$A64)</f>
        <v>0.21019049998283318</v>
      </c>
      <c r="G64" s="91">
        <f>SUMIFS('ReEDs Generation Data'!L$729:L$1448,'ReEDs Generation Data'!$E$729:$E$1448,Calculations!$A64)</f>
        <v>0.21357489839377533</v>
      </c>
      <c r="H64" s="91">
        <f>SUMIFS('ReEDs Generation Data'!M$729:M$1448,'ReEDs Generation Data'!$E$729:$E$1448,Calculations!$A64)</f>
        <v>0.23915306947304302</v>
      </c>
      <c r="I64" s="91">
        <f>SUMIFS('ReEDs Generation Data'!N$729:N$1448,'ReEDs Generation Data'!$E$729:$E$1448,Calculations!$A64)</f>
        <v>0.26269515489797279</v>
      </c>
      <c r="J64" s="91">
        <f>SUMIFS('ReEDs Generation Data'!O$729:O$1448,'ReEDs Generation Data'!$E$729:$E$1448,Calculations!$A64)</f>
        <v>0.2983401410811426</v>
      </c>
      <c r="K64" s="91">
        <f>SUMIFS('ReEDs Generation Data'!P$729:P$1448,'ReEDs Generation Data'!$E$729:$E$1448,Calculations!$A64)</f>
        <v>0.3306298376254781</v>
      </c>
      <c r="L64" s="91">
        <f>SUMIFS('ReEDs Generation Data'!Q$729:Q$1448,'ReEDs Generation Data'!$E$729:$E$1448,Calculations!$A64)</f>
        <v>0.3304760414232652</v>
      </c>
      <c r="M64" s="91">
        <f>SUMIFS('ReEDs Generation Data'!R$729:R$1448,'ReEDs Generation Data'!$E$729:$E$1448,Calculations!$A64)</f>
        <v>0.33032296141882278</v>
      </c>
    </row>
    <row r="65" spans="1:37" ht="15.75" customHeight="1">
      <c r="A65" s="111" t="s">
        <v>102</v>
      </c>
      <c r="B65" s="91">
        <f>SUMIFS('ReEDs Generation Data'!G$729:G$1448,'ReEDs Generation Data'!$E$729:$E$1448,Calculations!$A65)</f>
        <v>5.4327724150735786E-2</v>
      </c>
      <c r="C65" s="91">
        <f>SUMIFS('ReEDs Generation Data'!H$729:H$1448,'ReEDs Generation Data'!$E$729:$E$1448,Calculations!$A65)</f>
        <v>5.5829434513255193E-2</v>
      </c>
      <c r="D65" s="91">
        <f>SUMIFS('ReEDs Generation Data'!I$729:I$1448,'ReEDs Generation Data'!$E$729:$E$1448,Calculations!$A65)</f>
        <v>5.8161005931105424E-2</v>
      </c>
      <c r="E65" s="91">
        <f>SUMIFS('ReEDs Generation Data'!J$729:J$1448,'ReEDs Generation Data'!$E$729:$E$1448,Calculations!$A65)</f>
        <v>6.0508040927553512E-2</v>
      </c>
      <c r="F65" s="91">
        <f>SUMIFS('ReEDs Generation Data'!K$729:K$1448,'ReEDs Generation Data'!$E$729:$E$1448,Calculations!$A65)</f>
        <v>9.1278728100595133E-2</v>
      </c>
      <c r="G65" s="91">
        <f>SUMIFS('ReEDs Generation Data'!L$729:L$1448,'ReEDs Generation Data'!$E$729:$E$1448,Calculations!$A65)</f>
        <v>0.12351819757439797</v>
      </c>
      <c r="H65" s="91">
        <f>SUMIFS('ReEDs Generation Data'!M$729:M$1448,'ReEDs Generation Data'!$E$729:$E$1448,Calculations!$A65)</f>
        <v>0.13993310830469474</v>
      </c>
      <c r="I65" s="91">
        <f>SUMIFS('ReEDs Generation Data'!N$729:N$1448,'ReEDs Generation Data'!$E$729:$E$1448,Calculations!$A65)</f>
        <v>0.1550423554228286</v>
      </c>
      <c r="J65" s="91">
        <f>SUMIFS('ReEDs Generation Data'!O$729:O$1448,'ReEDs Generation Data'!$E$729:$E$1448,Calculations!$A65)</f>
        <v>0.1498283657102375</v>
      </c>
      <c r="K65" s="91">
        <f>SUMIFS('ReEDs Generation Data'!P$729:P$1448,'ReEDs Generation Data'!$E$729:$E$1448,Calculations!$A65)</f>
        <v>0.14510485801652087</v>
      </c>
      <c r="L65" s="91">
        <f>SUMIFS('ReEDs Generation Data'!Q$729:Q$1448,'ReEDs Generation Data'!$E$729:$E$1448,Calculations!$A65)</f>
        <v>0.14706693812704402</v>
      </c>
      <c r="M65" s="91">
        <f>SUMIFS('ReEDs Generation Data'!R$729:R$1448,'ReEDs Generation Data'!$E$729:$E$1448,Calculations!$A65)</f>
        <v>0.14901963642791732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1.6661300813697396E-6</v>
      </c>
      <c r="C67" s="91">
        <f>SUMIFS('ReEDs Generation Data'!H$729:H$1448,'ReEDs Generation Data'!$E$729:$E$1448,Calculations!$A67)</f>
        <v>3.3608024628477918E-6</v>
      </c>
      <c r="D67" s="91">
        <f>SUMIFS('ReEDs Generation Data'!I$729:I$1448,'ReEDs Generation Data'!$E$729:$E$1448,Calculations!$A67)</f>
        <v>6.3518684375663854E-6</v>
      </c>
      <c r="E67" s="91">
        <f>SUMIFS('ReEDs Generation Data'!J$729:J$1448,'ReEDs Generation Data'!$E$729:$E$1448,Calculations!$A67)</f>
        <v>9.4304235814625717E-6</v>
      </c>
      <c r="F67" s="91">
        <f>SUMIFS('ReEDs Generation Data'!K$729:K$1448,'ReEDs Generation Data'!$E$729:$E$1448,Calculations!$A67)</f>
        <v>1.0359820802421729E-5</v>
      </c>
      <c r="G67" s="91">
        <f>SUMIFS('ReEDs Generation Data'!L$729:L$1448,'ReEDs Generation Data'!$E$729:$E$1448,Calculations!$A67)</f>
        <v>1.1492435648570205E-5</v>
      </c>
      <c r="H67" s="91">
        <f>SUMIFS('ReEDs Generation Data'!M$729:M$1448,'ReEDs Generation Data'!$E$729:$E$1448,Calculations!$A67)</f>
        <v>1.161363342076649E-5</v>
      </c>
      <c r="I67" s="91">
        <f>SUMIFS('ReEDs Generation Data'!N$729:N$1448,'ReEDs Generation Data'!$E$729:$E$1448,Calculations!$A67)</f>
        <v>1.1737414711159307E-5</v>
      </c>
      <c r="J67" s="91">
        <f>SUMIFS('ReEDs Generation Data'!O$729:O$1448,'ReEDs Generation Data'!$E$729:$E$1448,Calculations!$A67)</f>
        <v>1.1179676041164903E-5</v>
      </c>
      <c r="K67" s="91">
        <f>SUMIFS('ReEDs Generation Data'!P$729:P$1448,'ReEDs Generation Data'!$E$729:$E$1448,Calculations!$A67)</f>
        <v>1.0672538191569202E-5</v>
      </c>
      <c r="L67" s="91">
        <f>SUMIFS('ReEDs Generation Data'!Q$729:Q$1448,'ReEDs Generation Data'!$E$729:$E$1448,Calculations!$A67)</f>
        <v>1.076961175369769E-5</v>
      </c>
      <c r="M67" s="91">
        <f>SUMIFS('ReEDs Generation Data'!R$729:R$1448,'ReEDs Generation Data'!$E$729:$E$1448,Calculations!$A67)</f>
        <v>1.0868467417472677E-5</v>
      </c>
    </row>
    <row r="68" spans="1:37" ht="15.75" customHeight="1">
      <c r="A68" s="111" t="s">
        <v>105</v>
      </c>
      <c r="B68" s="91">
        <f>SUMIFS('ReEDs Generation Data'!G$729:G$1448,'ReEDs Generation Data'!$E$729:$E$1448,Calculations!$A68)</f>
        <v>1.1344751377258211E-4</v>
      </c>
      <c r="C68" s="91">
        <f>SUMIFS('ReEDs Generation Data'!H$729:H$1448,'ReEDs Generation Data'!$E$729:$E$1448,Calculations!$A68)</f>
        <v>1.1441924251718798E-4</v>
      </c>
      <c r="D68" s="91">
        <f>SUMIFS('ReEDs Generation Data'!I$729:I$1448,'ReEDs Generation Data'!$E$729:$E$1448,Calculations!$A68)</f>
        <v>1.1606851259025032E-4</v>
      </c>
      <c r="E68" s="91">
        <f>SUMIFS('ReEDs Generation Data'!J$729:J$1448,'ReEDs Generation Data'!$E$729:$E$1448,Calculations!$A68)</f>
        <v>1.1776602408281366E-4</v>
      </c>
      <c r="F68" s="91">
        <f>SUMIFS('ReEDs Generation Data'!K$729:K$1448,'ReEDs Generation Data'!$E$729:$E$1448,Calculations!$A68)</f>
        <v>1.2937222761762895E-4</v>
      </c>
      <c r="G68" s="91">
        <f>SUMIFS('ReEDs Generation Data'!L$729:L$1448,'ReEDs Generation Data'!$E$729:$E$1448,Calculations!$A68)</f>
        <v>1.4351618903101298E-4</v>
      </c>
      <c r="H68" s="91">
        <f>SUMIFS('ReEDs Generation Data'!M$729:M$1448,'ReEDs Generation Data'!$E$729:$E$1448,Calculations!$A68)</f>
        <v>1.4502969260123518E-4</v>
      </c>
      <c r="I68" s="91">
        <f>SUMIFS('ReEDs Generation Data'!N$729:N$1448,'ReEDs Generation Data'!$E$729:$E$1448,Calculations!$A68)</f>
        <v>1.4657545884380957E-4</v>
      </c>
      <c r="J68" s="91">
        <f>SUMIFS('ReEDs Generation Data'!O$729:O$1448,'ReEDs Generation Data'!$E$729:$E$1448,Calculations!$A68)</f>
        <v>1.3961048372099639E-4</v>
      </c>
      <c r="K68" s="91">
        <f>SUMIFS('ReEDs Generation Data'!P$729:P$1448,'ReEDs Generation Data'!$E$729:$E$1448,Calculations!$A68)</f>
        <v>1.3327740571099136E-4</v>
      </c>
      <c r="L68" s="91">
        <f>SUMIFS('ReEDs Generation Data'!Q$729:Q$1448,'ReEDs Generation Data'!$E$729:$E$1448,Calculations!$A68)</f>
        <v>1.3448964897415716E-4</v>
      </c>
      <c r="M68" s="91">
        <f>SUMIFS('ReEDs Generation Data'!R$729:R$1448,'ReEDs Generation Data'!$E$729:$E$1448,Calculations!$A68)</f>
        <v>1.3572414691375472E-4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4.9651076753539443E-4</v>
      </c>
      <c r="C70" s="91">
        <f>SUMIFS('ReEDs Generation Data'!H$729:H$1448,'ReEDs Generation Data'!$E$729:$E$1448,Calculations!$A70)</f>
        <v>4.9211307473790811E-4</v>
      </c>
      <c r="D70" s="91">
        <f>SUMIFS('ReEDs Generation Data'!I$729:I$1448,'ReEDs Generation Data'!$E$729:$E$1448,Calculations!$A70)</f>
        <v>4.8607907535826579E-4</v>
      </c>
      <c r="E70" s="91">
        <f>SUMIFS('ReEDs Generation Data'!J$729:J$1448,'ReEDs Generation Data'!$E$729:$E$1448,Calculations!$A70)</f>
        <v>4.799994558579208E-4</v>
      </c>
      <c r="F70" s="91">
        <f>SUMIFS('ReEDs Generation Data'!K$729:K$1448,'ReEDs Generation Data'!$E$729:$E$1448,Calculations!$A70)</f>
        <v>4.1279769035640438E-4</v>
      </c>
      <c r="G70" s="91">
        <f>SUMIFS('ReEDs Generation Data'!L$729:L$1448,'ReEDs Generation Data'!$E$729:$E$1448,Calculations!$A70)</f>
        <v>3.4243896609131201E-4</v>
      </c>
      <c r="H70" s="91">
        <f>SUMIFS('ReEDs Generation Data'!M$729:M$1448,'ReEDs Generation Data'!$E$729:$E$1448,Calculations!$A70)</f>
        <v>2.9661081101739012E-4</v>
      </c>
      <c r="I70" s="91">
        <f>SUMIFS('ReEDs Generation Data'!N$729:N$1448,'ReEDs Generation Data'!$E$729:$E$1448,Calculations!$A70)</f>
        <v>2.5443121644167925E-4</v>
      </c>
      <c r="J70" s="91">
        <f>SUMIFS('ReEDs Generation Data'!O$729:O$1448,'ReEDs Generation Data'!$E$729:$E$1448,Calculations!$A70)</f>
        <v>2.4186519206465903E-4</v>
      </c>
      <c r="K70" s="91">
        <f>SUMIFS('ReEDs Generation Data'!P$729:P$1448,'ReEDs Generation Data'!$E$729:$E$1448,Calculations!$A70)</f>
        <v>2.3048198866481212E-4</v>
      </c>
      <c r="L70" s="91">
        <f>SUMIFS('ReEDs Generation Data'!Q$729:Q$1448,'ReEDs Generation Data'!$E$729:$E$1448,Calculations!$A70)</f>
        <v>2.2991646088987264E-4</v>
      </c>
      <c r="M70" s="91">
        <f>SUMIFS('ReEDs Generation Data'!R$729:R$1448,'ReEDs Generation Data'!$E$729:$E$1448,Calculations!$A70)</f>
        <v>2.2935370156420409E-4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4.0744465635373587E-4</v>
      </c>
      <c r="C73" s="91">
        <f>SUMIFS('ReEDs Generation Data'!H$729:H$1448,'ReEDs Generation Data'!$E$729:$E$1448,Calculations!$A73)</f>
        <v>4.0203264619733287E-4</v>
      </c>
      <c r="D73" s="91">
        <f>SUMIFS('ReEDs Generation Data'!I$729:I$1448,'ReEDs Generation Data'!$E$729:$E$1448,Calculations!$A73)</f>
        <v>4.034750845493232E-4</v>
      </c>
      <c r="E73" s="91">
        <f>SUMIFS('ReEDs Generation Data'!J$729:J$1448,'ReEDs Generation Data'!$E$729:$E$1448,Calculations!$A73)</f>
        <v>4.0493149321551062E-4</v>
      </c>
      <c r="F73" s="91">
        <f>SUMIFS('ReEDs Generation Data'!K$729:K$1448,'ReEDs Generation Data'!$E$729:$E$1448,Calculations!$A73)</f>
        <v>4.1534686705740637E-4</v>
      </c>
      <c r="G73" s="91">
        <f>SUMIFS('ReEDs Generation Data'!L$729:L$1448,'ReEDs Generation Data'!$E$729:$E$1448,Calculations!$A73)</f>
        <v>4.2650270074858138E-4</v>
      </c>
      <c r="H73" s="91">
        <f>SUMIFS('ReEDs Generation Data'!M$729:M$1448,'ReEDs Generation Data'!$E$729:$E$1448,Calculations!$A73)</f>
        <v>4.0976187050617541E-4</v>
      </c>
      <c r="I73" s="91">
        <f>SUMIFS('ReEDs Generation Data'!N$729:N$1448,'ReEDs Generation Data'!$E$729:$E$1448,Calculations!$A73)</f>
        <v>3.9437310029738818E-4</v>
      </c>
      <c r="J73" s="91">
        <f>SUMIFS('ReEDs Generation Data'!O$729:O$1448,'ReEDs Generation Data'!$E$729:$E$1448,Calculations!$A73)</f>
        <v>3.7493009398528347E-4</v>
      </c>
      <c r="K73" s="91">
        <f>SUMIFS('ReEDs Generation Data'!P$729:P$1448,'ReEDs Generation Data'!$E$729:$E$1448,Calculations!$A73)</f>
        <v>3.5731424035661592E-4</v>
      </c>
      <c r="L73" s="91">
        <f>SUMIFS('ReEDs Generation Data'!Q$729:Q$1448,'ReEDs Generation Data'!$E$729:$E$1448,Calculations!$A73)</f>
        <v>3.5663154328898438E-4</v>
      </c>
      <c r="M73" s="91">
        <f>SUMIFS('ReEDs Generation Data'!R$729:R$1448,'ReEDs Generation Data'!$E$729:$E$1448,Calculations!$A73)</f>
        <v>3.5595574169383165E-4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Arizona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31149532</v>
      </c>
      <c r="C5" s="172">
        <f>SUMIFS(Cambium!C:C,Cambium!B:B,About!B2)</f>
        <v>31149532</v>
      </c>
      <c r="D5" s="174">
        <f>C5</f>
        <v>31149532</v>
      </c>
      <c r="E5" s="174">
        <f t="shared" ref="E5:AF5" si="0">D5</f>
        <v>31149532</v>
      </c>
      <c r="F5" s="174">
        <f t="shared" si="0"/>
        <v>31149532</v>
      </c>
      <c r="G5" s="174">
        <f t="shared" si="0"/>
        <v>31149532</v>
      </c>
      <c r="H5" s="174">
        <f t="shared" si="0"/>
        <v>31149532</v>
      </c>
      <c r="I5" s="174">
        <f t="shared" si="0"/>
        <v>31149532</v>
      </c>
      <c r="J5" s="174">
        <f t="shared" si="0"/>
        <v>31149532</v>
      </c>
      <c r="K5" s="174">
        <f t="shared" si="0"/>
        <v>31149532</v>
      </c>
      <c r="L5" s="174">
        <f t="shared" si="0"/>
        <v>31149532</v>
      </c>
      <c r="M5" s="174">
        <f t="shared" si="0"/>
        <v>31149532</v>
      </c>
      <c r="N5" s="174">
        <f t="shared" si="0"/>
        <v>31149532</v>
      </c>
      <c r="O5" s="174">
        <f t="shared" si="0"/>
        <v>31149532</v>
      </c>
      <c r="P5" s="174">
        <f t="shared" si="0"/>
        <v>31149532</v>
      </c>
      <c r="Q5" s="174">
        <f t="shared" si="0"/>
        <v>31149532</v>
      </c>
      <c r="R5" s="174">
        <f t="shared" si="0"/>
        <v>31149532</v>
      </c>
      <c r="S5" s="174">
        <f t="shared" si="0"/>
        <v>31149532</v>
      </c>
      <c r="T5" s="174">
        <f t="shared" si="0"/>
        <v>31149532</v>
      </c>
      <c r="U5" s="174">
        <f t="shared" si="0"/>
        <v>31149532</v>
      </c>
      <c r="V5" s="174">
        <f t="shared" si="0"/>
        <v>31149532</v>
      </c>
      <c r="W5" s="174">
        <f t="shared" si="0"/>
        <v>31149532</v>
      </c>
      <c r="X5" s="174">
        <f t="shared" si="0"/>
        <v>31149532</v>
      </c>
      <c r="Y5" s="174">
        <f t="shared" si="0"/>
        <v>31149532</v>
      </c>
      <c r="Z5" s="174">
        <f t="shared" si="0"/>
        <v>31149532</v>
      </c>
      <c r="AA5" s="174">
        <f t="shared" si="0"/>
        <v>31149532</v>
      </c>
      <c r="AB5" s="174">
        <f t="shared" si="0"/>
        <v>31149532</v>
      </c>
      <c r="AC5" s="174">
        <f t="shared" si="0"/>
        <v>31149532</v>
      </c>
      <c r="AD5" s="174">
        <f t="shared" si="0"/>
        <v>31149532</v>
      </c>
      <c r="AE5" s="174">
        <f t="shared" si="0"/>
        <v>31149532</v>
      </c>
      <c r="AF5" s="174">
        <f t="shared" si="0"/>
        <v>31149532</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6368931.3027943894</v>
      </c>
      <c r="C10">
        <f>D10</f>
        <v>6368931.3027943894</v>
      </c>
      <c r="D10" s="170">
        <f>SUM(D$5*SUMIFS(C$39:C$48,$B$39:$B$48,$A10),D$6*IF($B$2=TRUE,SUMIFS($B$147:$B$162,$A$147:$A$162,$A10),SUMIFS(E$125:E$140,$A$125:$A$140,$A10)))</f>
        <v>6368931.3027943894</v>
      </c>
      <c r="E10">
        <f t="shared" ref="E10:N10" si="1">SUM(E$5*SUMIFS(D$39:D$48,$B$39:$B$48,$A10),E$6*IF($B$2=TRUE,SUMIFS($B$147:$B$162,$A$147:$A$162,$A10),SUMIFS(F$125:F$140,$A$125:$A$140,$A10)))</f>
        <v>5114947.2634692388</v>
      </c>
      <c r="F10">
        <f t="shared" si="1"/>
        <v>4398113.4954819009</v>
      </c>
      <c r="G10">
        <f t="shared" si="1"/>
        <v>3174183.3599688974</v>
      </c>
      <c r="H10">
        <f t="shared" si="1"/>
        <v>2668560.0540983598</v>
      </c>
      <c r="I10">
        <f t="shared" si="1"/>
        <v>2354117.6126751741</v>
      </c>
      <c r="J10">
        <f t="shared" si="1"/>
        <v>269434.40882892121</v>
      </c>
      <c r="K10">
        <f t="shared" si="1"/>
        <v>267761.5174190735</v>
      </c>
      <c r="L10">
        <f t="shared" si="1"/>
        <v>221561.45209094739</v>
      </c>
      <c r="M10">
        <f t="shared" si="1"/>
        <v>221561.45209094739</v>
      </c>
      <c r="N10">
        <f t="shared" si="1"/>
        <v>221561.45209094739</v>
      </c>
      <c r="O10">
        <f t="shared" ref="O10:AE10" si="2">SUM(O$5*SUMIFS(N$39:N$48,$B$39:$B$48,$A10),O$6*IF($B$2=TRUE,SUMIFS($B$147:$B$162,$A$147:$A$162,$A10),SUMIFS(P$125:P$140,$A$125:$A$140,$A10)))</f>
        <v>221561.45209094739</v>
      </c>
      <c r="P10">
        <f t="shared" si="2"/>
        <v>221561.45209094739</v>
      </c>
      <c r="Q10">
        <f t="shared" si="2"/>
        <v>221561.45209094739</v>
      </c>
      <c r="R10">
        <f t="shared" si="2"/>
        <v>221561.45209094739</v>
      </c>
      <c r="S10">
        <f t="shared" si="2"/>
        <v>221561.45209094739</v>
      </c>
      <c r="T10">
        <f t="shared" si="2"/>
        <v>221561.45209094739</v>
      </c>
      <c r="U10">
        <f t="shared" si="2"/>
        <v>221561.45209094739</v>
      </c>
      <c r="V10">
        <f t="shared" si="2"/>
        <v>221561.45209094739</v>
      </c>
      <c r="W10">
        <f t="shared" si="2"/>
        <v>221561.45209094739</v>
      </c>
      <c r="X10">
        <f t="shared" si="2"/>
        <v>221561.45209094739</v>
      </c>
      <c r="Y10">
        <f t="shared" si="2"/>
        <v>221561.45209094739</v>
      </c>
      <c r="Z10">
        <f t="shared" si="2"/>
        <v>221561.45209094739</v>
      </c>
      <c r="AA10">
        <f t="shared" si="2"/>
        <v>221561.45209094739</v>
      </c>
      <c r="AB10">
        <f t="shared" si="2"/>
        <v>221561.45209094739</v>
      </c>
      <c r="AC10">
        <f t="shared" si="2"/>
        <v>221561.45209094739</v>
      </c>
      <c r="AD10">
        <f t="shared" si="2"/>
        <v>221561.45209094739</v>
      </c>
      <c r="AE10">
        <f t="shared" si="2"/>
        <v>221561.45209094739</v>
      </c>
      <c r="AF10">
        <f>SUM(AF$5*SUMIFS(AE$39:AE$48,$B$39:$B$48,$A10),AF$6*IF($B$2=TRUE,SUMIFS($B$147:$B$162,$A$147:$A$162,$A10),SUMIFS(AG$125:AG$140,$A$125:$A$140,$A10)))</f>
        <v>221561.45209094739</v>
      </c>
    </row>
    <row r="11" spans="1:32">
      <c r="A11" s="100" t="s">
        <v>347</v>
      </c>
      <c r="B11">
        <f t="shared" ref="B11:B33" si="3">D11</f>
        <v>10629302.747381946</v>
      </c>
      <c r="C11">
        <f t="shared" ref="C11:C33" si="4">D11</f>
        <v>10629302.747381946</v>
      </c>
      <c r="D11" s="170">
        <f t="shared" ref="D11:D33" si="5">SUM(D$5*SUMIFS(C$39:C$48,$B$39:$B$48,$A11),D$6*IF($B$2=TRUE,SUMIFS($B$147:$B$162,$A$147:$A$162,$A11),SUMIFS(E$125:E$140,$A$125:$A$140,$A11)))</f>
        <v>10629302.747381946</v>
      </c>
      <c r="E11">
        <f t="shared" ref="E11:N11" si="6">SUM(E$5*SUMIFS(D$39:D$48,$B$39:$B$48,$A11),E$6*IF($B$2=TRUE,SUMIFS($B$147:$B$162,$A$147:$A$162,$A11),SUMIFS(F$125:F$140,$A$125:$A$140,$A11)))</f>
        <v>9788193.8873914909</v>
      </c>
      <c r="F11">
        <f t="shared" si="6"/>
        <v>9700542.7655823268</v>
      </c>
      <c r="G11">
        <f t="shared" si="6"/>
        <v>8902694.753466595</v>
      </c>
      <c r="H11">
        <f t="shared" si="6"/>
        <v>8618040.8258049637</v>
      </c>
      <c r="I11">
        <f t="shared" si="6"/>
        <v>8004996.4155363869</v>
      </c>
      <c r="J11">
        <f t="shared" si="6"/>
        <v>6821158.2570694126</v>
      </c>
      <c r="K11">
        <f t="shared" si="6"/>
        <v>6004181.7113235127</v>
      </c>
      <c r="L11">
        <f t="shared" si="6"/>
        <v>4524398.534789212</v>
      </c>
      <c r="M11">
        <f t="shared" si="6"/>
        <v>4524398.534789212</v>
      </c>
      <c r="N11">
        <f t="shared" si="6"/>
        <v>4524398.534789212</v>
      </c>
      <c r="O11">
        <f t="shared" ref="O11:AF11" si="7">SUM(O$5*SUMIFS(N$39:N$48,$B$39:$B$48,$A11),O$6*IF($B$2=TRUE,SUMIFS($B$147:$B$162,$A$147:$A$162,$A11),SUMIFS(P$125:P$140,$A$125:$A$140,$A11)))</f>
        <v>4524398.534789212</v>
      </c>
      <c r="P11">
        <f t="shared" si="7"/>
        <v>4524398.534789212</v>
      </c>
      <c r="Q11">
        <f t="shared" si="7"/>
        <v>4524398.534789212</v>
      </c>
      <c r="R11">
        <f t="shared" si="7"/>
        <v>4524398.534789212</v>
      </c>
      <c r="S11">
        <f t="shared" si="7"/>
        <v>4524398.534789212</v>
      </c>
      <c r="T11">
        <f t="shared" si="7"/>
        <v>4524398.534789212</v>
      </c>
      <c r="U11">
        <f t="shared" si="7"/>
        <v>4524398.534789212</v>
      </c>
      <c r="V11">
        <f t="shared" si="7"/>
        <v>4524398.534789212</v>
      </c>
      <c r="W11">
        <f t="shared" si="7"/>
        <v>4524398.534789212</v>
      </c>
      <c r="X11">
        <f t="shared" si="7"/>
        <v>4524398.534789212</v>
      </c>
      <c r="Y11">
        <f t="shared" si="7"/>
        <v>4524398.534789212</v>
      </c>
      <c r="Z11">
        <f t="shared" si="7"/>
        <v>4524398.534789212</v>
      </c>
      <c r="AA11">
        <f t="shared" si="7"/>
        <v>4524398.534789212</v>
      </c>
      <c r="AB11">
        <f t="shared" si="7"/>
        <v>4524398.534789212</v>
      </c>
      <c r="AC11">
        <f t="shared" si="7"/>
        <v>4524398.534789212</v>
      </c>
      <c r="AD11">
        <f t="shared" si="7"/>
        <v>4524398.534789212</v>
      </c>
      <c r="AE11">
        <f t="shared" si="7"/>
        <v>4524398.534789212</v>
      </c>
      <c r="AF11">
        <f t="shared" si="7"/>
        <v>4524398.534789212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558091.66695242445</v>
      </c>
      <c r="C13">
        <f t="shared" si="4"/>
        <v>558091.66695242445</v>
      </c>
      <c r="D13" s="170">
        <f t="shared" si="5"/>
        <v>558091.66695242445</v>
      </c>
      <c r="E13">
        <f t="shared" ref="E13:N13" si="10">SUM(E$5*SUMIFS(D$39:D$48,$B$39:$B$48,$A13),E$6*IF($B$2=TRUE,SUMIFS($B$147:$B$162,$A$147:$A$162,$A13),SUMIFS(F$125:F$140,$A$125:$A$140,$A13)))</f>
        <v>585869.50156407373</v>
      </c>
      <c r="F13">
        <f t="shared" si="10"/>
        <v>552144.2861949855</v>
      </c>
      <c r="G13">
        <f t="shared" si="10"/>
        <v>572538.72786476172</v>
      </c>
      <c r="H13">
        <f t="shared" si="10"/>
        <v>577328.97730248957</v>
      </c>
      <c r="I13">
        <f t="shared" si="10"/>
        <v>559329.36933600088</v>
      </c>
      <c r="J13">
        <f t="shared" si="10"/>
        <v>586146.69212434988</v>
      </c>
      <c r="K13">
        <f t="shared" si="10"/>
        <v>301884.63914305053</v>
      </c>
      <c r="L13">
        <f t="shared" si="10"/>
        <v>0</v>
      </c>
      <c r="M13">
        <f t="shared" si="10"/>
        <v>0</v>
      </c>
      <c r="N13">
        <f t="shared" si="10"/>
        <v>0</v>
      </c>
      <c r="O13">
        <f t="shared" ref="O13:AF13" si="11">SUM(O$5*SUMIFS(N$39:N$48,$B$39:$B$48,$A13),O$6*IF($B$2=TRUE,SUMIFS($B$147:$B$162,$A$147:$A$162,$A13),SUMIFS(P$125:P$140,$A$125:$A$140,$A13)))</f>
        <v>0</v>
      </c>
      <c r="P13">
        <f t="shared" si="11"/>
        <v>0</v>
      </c>
      <c r="Q13">
        <f t="shared" si="11"/>
        <v>0</v>
      </c>
      <c r="R13">
        <f t="shared" si="11"/>
        <v>0</v>
      </c>
      <c r="S13">
        <f t="shared" si="11"/>
        <v>0</v>
      </c>
      <c r="T13">
        <f t="shared" si="11"/>
        <v>0</v>
      </c>
      <c r="U13">
        <f t="shared" si="11"/>
        <v>0</v>
      </c>
      <c r="V13">
        <f t="shared" si="11"/>
        <v>0</v>
      </c>
      <c r="W13">
        <f t="shared" si="11"/>
        <v>0</v>
      </c>
      <c r="X13">
        <f t="shared" si="11"/>
        <v>0</v>
      </c>
      <c r="Y13">
        <f t="shared" si="11"/>
        <v>0</v>
      </c>
      <c r="Z13">
        <f t="shared" si="11"/>
        <v>0</v>
      </c>
      <c r="AA13">
        <f t="shared" si="11"/>
        <v>0</v>
      </c>
      <c r="AB13">
        <f t="shared" si="11"/>
        <v>0</v>
      </c>
      <c r="AC13">
        <f t="shared" si="11"/>
        <v>0</v>
      </c>
      <c r="AD13">
        <f t="shared" si="11"/>
        <v>0</v>
      </c>
      <c r="AE13">
        <f t="shared" si="11"/>
        <v>0</v>
      </c>
      <c r="AF13">
        <f t="shared" si="11"/>
        <v>0</v>
      </c>
    </row>
    <row r="14" spans="1:32">
      <c r="A14" s="100" t="s">
        <v>101</v>
      </c>
      <c r="B14">
        <f t="shared" si="3"/>
        <v>1477614.2600580479</v>
      </c>
      <c r="C14">
        <f t="shared" si="4"/>
        <v>1477614.2600580479</v>
      </c>
      <c r="D14" s="170">
        <f t="shared" si="5"/>
        <v>1477614.2600580479</v>
      </c>
      <c r="E14">
        <f t="shared" ref="E14:N14" si="12">SUM(E$5*SUMIFS(D$39:D$48,$B$39:$B$48,$A14),E$6*IF($B$2=TRUE,SUMIFS($B$147:$B$162,$A$147:$A$162,$A14),SUMIFS(F$125:F$140,$A$125:$A$140,$A14)))</f>
        <v>1575143.2970739268</v>
      </c>
      <c r="F14">
        <f t="shared" si="12"/>
        <v>1444663.9286285189</v>
      </c>
      <c r="G14">
        <f t="shared" si="12"/>
        <v>1498553.8678664614</v>
      </c>
      <c r="H14">
        <f t="shared" si="12"/>
        <v>1513196.9292178119</v>
      </c>
      <c r="I14">
        <f t="shared" si="12"/>
        <v>1527431.7835298779</v>
      </c>
      <c r="J14">
        <f t="shared" si="12"/>
        <v>1680230.0916656472</v>
      </c>
      <c r="K14">
        <f t="shared" si="12"/>
        <v>1694343.6684701166</v>
      </c>
      <c r="L14">
        <f t="shared" si="12"/>
        <v>1636529.0127131541</v>
      </c>
      <c r="M14">
        <f t="shared" si="12"/>
        <v>1636529.0127131541</v>
      </c>
      <c r="N14">
        <f t="shared" si="12"/>
        <v>1636529.0127131541</v>
      </c>
      <c r="O14">
        <f t="shared" ref="O14:AF14" si="13">SUM(O$5*SUMIFS(N$39:N$48,$B$39:$B$48,$A14),O$6*IF($B$2=TRUE,SUMIFS($B$147:$B$162,$A$147:$A$162,$A14),SUMIFS(P$125:P$140,$A$125:$A$140,$A14)))</f>
        <v>1636529.0127131541</v>
      </c>
      <c r="P14">
        <f t="shared" si="13"/>
        <v>1636529.0127131541</v>
      </c>
      <c r="Q14">
        <f t="shared" si="13"/>
        <v>1636529.0127131541</v>
      </c>
      <c r="R14">
        <f t="shared" si="13"/>
        <v>1636529.0127131541</v>
      </c>
      <c r="S14">
        <f t="shared" si="13"/>
        <v>1636529.0127131541</v>
      </c>
      <c r="T14">
        <f t="shared" si="13"/>
        <v>1636529.0127131541</v>
      </c>
      <c r="U14">
        <f t="shared" si="13"/>
        <v>1636529.0127131541</v>
      </c>
      <c r="V14">
        <f t="shared" si="13"/>
        <v>1636529.0127131541</v>
      </c>
      <c r="W14">
        <f t="shared" si="13"/>
        <v>1636529.0127131541</v>
      </c>
      <c r="X14">
        <f t="shared" si="13"/>
        <v>1636529.0127131541</v>
      </c>
      <c r="Y14">
        <f t="shared" si="13"/>
        <v>1636529.0127131541</v>
      </c>
      <c r="Z14">
        <f t="shared" si="13"/>
        <v>1636529.0127131541</v>
      </c>
      <c r="AA14">
        <f t="shared" si="13"/>
        <v>1636529.0127131541</v>
      </c>
      <c r="AB14">
        <f t="shared" si="13"/>
        <v>1636529.0127131541</v>
      </c>
      <c r="AC14">
        <f t="shared" si="13"/>
        <v>1636529.0127131541</v>
      </c>
      <c r="AD14">
        <f t="shared" si="13"/>
        <v>1636529.0127131541</v>
      </c>
      <c r="AE14">
        <f t="shared" si="13"/>
        <v>1636529.0127131541</v>
      </c>
      <c r="AF14">
        <f t="shared" si="13"/>
        <v>1636529.0127131541</v>
      </c>
    </row>
    <row r="15" spans="1:32">
      <c r="A15" s="100" t="s">
        <v>100</v>
      </c>
      <c r="B15">
        <f t="shared" si="3"/>
        <v>7203379.2894833982</v>
      </c>
      <c r="C15">
        <f t="shared" si="4"/>
        <v>7203379.2894833982</v>
      </c>
      <c r="D15" s="170">
        <f t="shared" si="5"/>
        <v>7203379.2894833982</v>
      </c>
      <c r="E15">
        <f t="shared" ref="E15:N15" si="14">SUM(E$5*SUMIFS(D$39:D$48,$B$39:$B$48,$A15),E$6*IF($B$2=TRUE,SUMIFS($B$147:$B$162,$A$147:$A$162,$A15),SUMIFS(F$125:F$140,$A$125:$A$140,$A15)))</f>
        <v>7191138.224745634</v>
      </c>
      <c r="F15">
        <f t="shared" si="14"/>
        <v>8065163.6539356001</v>
      </c>
      <c r="G15">
        <f t="shared" si="14"/>
        <v>9599473.781121783</v>
      </c>
      <c r="H15">
        <f t="shared" si="14"/>
        <v>10097274.143837055</v>
      </c>
      <c r="I15">
        <f t="shared" si="14"/>
        <v>10322675.372336386</v>
      </c>
      <c r="J15">
        <f t="shared" si="14"/>
        <v>12805923.444145096</v>
      </c>
      <c r="K15">
        <f t="shared" si="14"/>
        <v>12770589.110194832</v>
      </c>
      <c r="L15">
        <f t="shared" si="14"/>
        <v>12729865.102967557</v>
      </c>
      <c r="M15">
        <f t="shared" si="14"/>
        <v>12729865.102967557</v>
      </c>
      <c r="N15">
        <f t="shared" si="14"/>
        <v>12729865.102967557</v>
      </c>
      <c r="O15">
        <f t="shared" ref="O15:AF15" si="15">SUM(O$5*SUMIFS(N$39:N$48,$B$39:$B$48,$A15),O$6*IF($B$2=TRUE,SUMIFS($B$147:$B$162,$A$147:$A$162,$A15),SUMIFS(P$125:P$140,$A$125:$A$140,$A15)))</f>
        <v>12729865.102967557</v>
      </c>
      <c r="P15">
        <f t="shared" si="15"/>
        <v>12729865.102967557</v>
      </c>
      <c r="Q15">
        <f t="shared" si="15"/>
        <v>12729865.102967557</v>
      </c>
      <c r="R15">
        <f t="shared" si="15"/>
        <v>12729865.102967557</v>
      </c>
      <c r="S15">
        <f t="shared" si="15"/>
        <v>12729865.102967557</v>
      </c>
      <c r="T15">
        <f t="shared" si="15"/>
        <v>12729865.102967557</v>
      </c>
      <c r="U15">
        <f t="shared" si="15"/>
        <v>12729865.102967557</v>
      </c>
      <c r="V15">
        <f t="shared" si="15"/>
        <v>12729865.102967557</v>
      </c>
      <c r="W15">
        <f t="shared" si="15"/>
        <v>12729865.102967557</v>
      </c>
      <c r="X15">
        <f t="shared" si="15"/>
        <v>12729865.102967557</v>
      </c>
      <c r="Y15">
        <f t="shared" si="15"/>
        <v>12729865.102967557</v>
      </c>
      <c r="Z15">
        <f t="shared" si="15"/>
        <v>12729865.102967557</v>
      </c>
      <c r="AA15">
        <f t="shared" si="15"/>
        <v>12729865.102967557</v>
      </c>
      <c r="AB15">
        <f t="shared" si="15"/>
        <v>12729865.102967557</v>
      </c>
      <c r="AC15">
        <f t="shared" si="15"/>
        <v>12729865.102967557</v>
      </c>
      <c r="AD15">
        <f t="shared" si="15"/>
        <v>12729865.102967557</v>
      </c>
      <c r="AE15">
        <f t="shared" si="15"/>
        <v>12729865.102967557</v>
      </c>
      <c r="AF15">
        <f t="shared" si="15"/>
        <v>12729865.102967557</v>
      </c>
    </row>
    <row r="16" spans="1:32">
      <c r="A16" s="100" t="s">
        <v>102</v>
      </c>
      <c r="B16">
        <f t="shared" si="3"/>
        <v>4106782.5894740047</v>
      </c>
      <c r="C16">
        <f t="shared" si="4"/>
        <v>4106782.5894740047</v>
      </c>
      <c r="D16" s="170">
        <f t="shared" si="5"/>
        <v>4106782.5894740047</v>
      </c>
      <c r="E16">
        <f t="shared" ref="E16:N16" si="16">SUM(E$5*SUMIFS(D$39:D$48,$B$39:$B$48,$A16),E$6*IF($B$2=TRUE,SUMIFS($B$147:$B$162,$A$147:$A$162,$A16),SUMIFS(F$125:F$140,$A$125:$A$140,$A16)))</f>
        <v>6048684.0181253143</v>
      </c>
      <c r="F16">
        <f t="shared" si="16"/>
        <v>6314097.8281851793</v>
      </c>
      <c r="G16">
        <f t="shared" si="16"/>
        <v>6741871.5683939597</v>
      </c>
      <c r="H16">
        <f t="shared" si="16"/>
        <v>7003232.1372851022</v>
      </c>
      <c r="I16">
        <f t="shared" si="16"/>
        <v>7409217.9578306545</v>
      </c>
      <c r="J16">
        <f t="shared" si="16"/>
        <v>7886145.2604363663</v>
      </c>
      <c r="K16">
        <f t="shared" si="16"/>
        <v>8926488.6748838276</v>
      </c>
      <c r="L16">
        <f t="shared" si="16"/>
        <v>10772300.654614573</v>
      </c>
      <c r="M16">
        <f t="shared" si="16"/>
        <v>10772300.654614573</v>
      </c>
      <c r="N16">
        <f t="shared" si="16"/>
        <v>10772300.654614573</v>
      </c>
      <c r="O16">
        <f t="shared" ref="O16:AF16" si="17">SUM(O$5*SUMIFS(N$39:N$48,$B$39:$B$48,$A16),O$6*IF($B$2=TRUE,SUMIFS($B$147:$B$162,$A$147:$A$162,$A16),SUMIFS(P$125:P$140,$A$125:$A$140,$A16)))</f>
        <v>10772300.654614573</v>
      </c>
      <c r="P16">
        <f t="shared" si="17"/>
        <v>10772300.654614573</v>
      </c>
      <c r="Q16">
        <f t="shared" si="17"/>
        <v>10772300.654614573</v>
      </c>
      <c r="R16">
        <f t="shared" si="17"/>
        <v>10772300.654614573</v>
      </c>
      <c r="S16">
        <f t="shared" si="17"/>
        <v>10772300.654614573</v>
      </c>
      <c r="T16">
        <f t="shared" si="17"/>
        <v>10772300.654614573</v>
      </c>
      <c r="U16">
        <f t="shared" si="17"/>
        <v>10772300.654614573</v>
      </c>
      <c r="V16">
        <f t="shared" si="17"/>
        <v>10772300.654614573</v>
      </c>
      <c r="W16">
        <f t="shared" si="17"/>
        <v>10772300.654614573</v>
      </c>
      <c r="X16">
        <f t="shared" si="17"/>
        <v>10772300.654614573</v>
      </c>
      <c r="Y16">
        <f t="shared" si="17"/>
        <v>10772300.654614573</v>
      </c>
      <c r="Z16">
        <f t="shared" si="17"/>
        <v>10772300.654614573</v>
      </c>
      <c r="AA16">
        <f t="shared" si="17"/>
        <v>10772300.654614573</v>
      </c>
      <c r="AB16">
        <f t="shared" si="17"/>
        <v>10772300.654614573</v>
      </c>
      <c r="AC16">
        <f t="shared" si="17"/>
        <v>10772300.654614573</v>
      </c>
      <c r="AD16">
        <f t="shared" si="17"/>
        <v>10772300.654614573</v>
      </c>
      <c r="AE16">
        <f t="shared" si="17"/>
        <v>10772300.654614573</v>
      </c>
      <c r="AF16">
        <f t="shared" si="17"/>
        <v>10772300.654614573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86729.955836161913</v>
      </c>
      <c r="C18">
        <f t="shared" si="4"/>
        <v>86729.955836161913</v>
      </c>
      <c r="D18" s="170">
        <f t="shared" si="5"/>
        <v>86729.955836161913</v>
      </c>
      <c r="E18">
        <f t="shared" ref="E18:N18" si="20">SUM(E$5*SUMIFS(D$39:D$48,$B$39:$B$48,$A18),E$6*IF($B$2=TRUE,SUMIFS($B$147:$B$162,$A$147:$A$162,$A18),SUMIFS(F$125:F$140,$A$125:$A$140,$A18)))</f>
        <v>68217.992874705742</v>
      </c>
      <c r="F18">
        <f t="shared" si="20"/>
        <v>67988.87631355651</v>
      </c>
      <c r="G18">
        <f t="shared" si="20"/>
        <v>63587.361255545933</v>
      </c>
      <c r="H18">
        <f t="shared" si="20"/>
        <v>63683.614232917287</v>
      </c>
      <c r="I18">
        <f t="shared" si="20"/>
        <v>62502.040150550907</v>
      </c>
      <c r="J18">
        <f t="shared" si="20"/>
        <v>64519.643269196997</v>
      </c>
      <c r="K18">
        <f t="shared" si="20"/>
        <v>64199.359824017833</v>
      </c>
      <c r="L18">
        <f t="shared" si="20"/>
        <v>59037.038933554919</v>
      </c>
      <c r="M18">
        <f t="shared" si="20"/>
        <v>59037.038933554919</v>
      </c>
      <c r="N18">
        <f t="shared" si="20"/>
        <v>59037.038933554919</v>
      </c>
      <c r="O18">
        <f t="shared" ref="O18:AF18" si="21">SUM(O$5*SUMIFS(N$39:N$48,$B$39:$B$48,$A18),O$6*IF($B$2=TRUE,SUMIFS($B$147:$B$162,$A$147:$A$162,$A18),SUMIFS(P$125:P$140,$A$125:$A$140,$A18)))</f>
        <v>59037.038933554919</v>
      </c>
      <c r="P18">
        <f t="shared" si="21"/>
        <v>59037.038933554919</v>
      </c>
      <c r="Q18">
        <f t="shared" si="21"/>
        <v>59037.038933554919</v>
      </c>
      <c r="R18">
        <f t="shared" si="21"/>
        <v>59037.038933554919</v>
      </c>
      <c r="S18">
        <f t="shared" si="21"/>
        <v>59037.038933554919</v>
      </c>
      <c r="T18">
        <f t="shared" si="21"/>
        <v>59037.038933554919</v>
      </c>
      <c r="U18">
        <f t="shared" si="21"/>
        <v>59037.038933554919</v>
      </c>
      <c r="V18">
        <f t="shared" si="21"/>
        <v>59037.038933554919</v>
      </c>
      <c r="W18">
        <f t="shared" si="21"/>
        <v>59037.038933554919</v>
      </c>
      <c r="X18">
        <f t="shared" si="21"/>
        <v>59037.038933554919</v>
      </c>
      <c r="Y18">
        <f t="shared" si="21"/>
        <v>59037.038933554919</v>
      </c>
      <c r="Z18">
        <f t="shared" si="21"/>
        <v>59037.038933554919</v>
      </c>
      <c r="AA18">
        <f t="shared" si="21"/>
        <v>59037.038933554919</v>
      </c>
      <c r="AB18">
        <f t="shared" si="21"/>
        <v>59037.038933554919</v>
      </c>
      <c r="AC18">
        <f t="shared" si="21"/>
        <v>59037.038933554919</v>
      </c>
      <c r="AD18">
        <f t="shared" si="21"/>
        <v>59037.038933554919</v>
      </c>
      <c r="AE18">
        <f t="shared" si="21"/>
        <v>59037.038933554919</v>
      </c>
      <c r="AF18">
        <f t="shared" si="21"/>
        <v>59037.038933554919</v>
      </c>
    </row>
    <row r="19" spans="1:32">
      <c r="A19" s="100" t="s">
        <v>105</v>
      </c>
      <c r="B19">
        <f t="shared" si="3"/>
        <v>533366.09257270431</v>
      </c>
      <c r="C19">
        <f t="shared" si="4"/>
        <v>533366.09257270431</v>
      </c>
      <c r="D19" s="170">
        <f t="shared" si="5"/>
        <v>533366.09257270431</v>
      </c>
      <c r="E19">
        <f t="shared" ref="E19:N19" si="22">SUM(E$5*SUMIFS(D$39:D$48,$B$39:$B$48,$A19),E$6*IF($B$2=TRUE,SUMIFS($B$147:$B$162,$A$147:$A$162,$A19),SUMIFS(F$125:F$140,$A$125:$A$140,$A19)))</f>
        <v>589394.81448201626</v>
      </c>
      <c r="F19">
        <f t="shared" si="22"/>
        <v>510072.64157118415</v>
      </c>
      <c r="G19">
        <f t="shared" si="22"/>
        <v>510010.03122102789</v>
      </c>
      <c r="H19">
        <f t="shared" si="22"/>
        <v>516260.04347504937</v>
      </c>
      <c r="I19">
        <f t="shared" si="22"/>
        <v>807968.95550743258</v>
      </c>
      <c r="J19">
        <f t="shared" si="22"/>
        <v>911015.6469515455</v>
      </c>
      <c r="K19">
        <f t="shared" si="22"/>
        <v>894545.64452828327</v>
      </c>
      <c r="L19">
        <f t="shared" si="22"/>
        <v>914658.11250645609</v>
      </c>
      <c r="M19">
        <f t="shared" si="22"/>
        <v>914658.11250645609</v>
      </c>
      <c r="N19">
        <f t="shared" si="22"/>
        <v>914658.11250645609</v>
      </c>
      <c r="O19">
        <f t="shared" ref="O19:AF19" si="23">SUM(O$5*SUMIFS(N$39:N$48,$B$39:$B$48,$A19),O$6*IF($B$2=TRUE,SUMIFS($B$147:$B$162,$A$147:$A$162,$A19),SUMIFS(P$125:P$140,$A$125:$A$140,$A19)))</f>
        <v>914658.11250645609</v>
      </c>
      <c r="P19">
        <f t="shared" si="23"/>
        <v>914658.11250645609</v>
      </c>
      <c r="Q19">
        <f t="shared" si="23"/>
        <v>914658.11250645609</v>
      </c>
      <c r="R19">
        <f t="shared" si="23"/>
        <v>914658.11250645609</v>
      </c>
      <c r="S19">
        <f t="shared" si="23"/>
        <v>914658.11250645609</v>
      </c>
      <c r="T19">
        <f t="shared" si="23"/>
        <v>914658.11250645609</v>
      </c>
      <c r="U19">
        <f t="shared" si="23"/>
        <v>914658.11250645609</v>
      </c>
      <c r="V19">
        <f t="shared" si="23"/>
        <v>914658.11250645609</v>
      </c>
      <c r="W19">
        <f t="shared" si="23"/>
        <v>914658.11250645609</v>
      </c>
      <c r="X19">
        <f t="shared" si="23"/>
        <v>914658.11250645609</v>
      </c>
      <c r="Y19">
        <f t="shared" si="23"/>
        <v>914658.11250645609</v>
      </c>
      <c r="Z19">
        <f t="shared" si="23"/>
        <v>914658.11250645609</v>
      </c>
      <c r="AA19">
        <f t="shared" si="23"/>
        <v>914658.11250645609</v>
      </c>
      <c r="AB19">
        <f t="shared" si="23"/>
        <v>914658.11250645609</v>
      </c>
      <c r="AC19">
        <f t="shared" si="23"/>
        <v>914658.11250645609</v>
      </c>
      <c r="AD19">
        <f t="shared" si="23"/>
        <v>914658.11250645609</v>
      </c>
      <c r="AE19">
        <f t="shared" si="23"/>
        <v>914658.11250645609</v>
      </c>
      <c r="AF19">
        <f t="shared" si="23"/>
        <v>914658.11250645609</v>
      </c>
    </row>
    <row r="20" spans="1:32">
      <c r="A20" s="100" t="s">
        <v>106</v>
      </c>
      <c r="B20">
        <f t="shared" si="3"/>
        <v>185334.09544692459</v>
      </c>
      <c r="C20">
        <f t="shared" si="4"/>
        <v>185334.09544692459</v>
      </c>
      <c r="D20" s="170">
        <f t="shared" si="5"/>
        <v>185334.09544692459</v>
      </c>
      <c r="E20">
        <f t="shared" ref="E20:N20" si="24">SUM(E$5*SUMIFS(D$39:D$48,$B$39:$B$48,$A20),E$6*IF($B$2=TRUE,SUMIFS($B$147:$B$162,$A$147:$A$162,$A20),SUMIFS(F$125:F$140,$A$125:$A$140,$A20)))</f>
        <v>187943.00027360395</v>
      </c>
      <c r="F20">
        <f t="shared" si="24"/>
        <v>96744.524106747616</v>
      </c>
      <c r="G20">
        <f t="shared" si="24"/>
        <v>86618.548840970194</v>
      </c>
      <c r="H20">
        <f t="shared" si="24"/>
        <v>91955.274746249022</v>
      </c>
      <c r="I20">
        <f t="shared" si="24"/>
        <v>101292.49309753657</v>
      </c>
      <c r="J20">
        <f t="shared" si="24"/>
        <v>46671.873951570371</v>
      </c>
      <c r="K20">
        <f t="shared" si="24"/>
        <v>44619.483794135536</v>
      </c>
      <c r="L20">
        <f t="shared" si="24"/>
        <v>15262.822628323014</v>
      </c>
      <c r="M20">
        <f t="shared" si="24"/>
        <v>15262.822628323014</v>
      </c>
      <c r="N20">
        <f t="shared" si="24"/>
        <v>15262.822628323014</v>
      </c>
      <c r="O20">
        <f t="shared" ref="O20:AF20" si="25">SUM(O$5*SUMIFS(N$39:N$48,$B$39:$B$48,$A20),O$6*IF($B$2=TRUE,SUMIFS($B$147:$B$162,$A$147:$A$162,$A20),SUMIFS(P$125:P$140,$A$125:$A$140,$A20)))</f>
        <v>15262.822628323014</v>
      </c>
      <c r="P20">
        <f t="shared" si="25"/>
        <v>15262.822628323014</v>
      </c>
      <c r="Q20">
        <f t="shared" si="25"/>
        <v>15262.822628323014</v>
      </c>
      <c r="R20">
        <f t="shared" si="25"/>
        <v>15262.822628323014</v>
      </c>
      <c r="S20">
        <f t="shared" si="25"/>
        <v>15262.822628323014</v>
      </c>
      <c r="T20">
        <f t="shared" si="25"/>
        <v>15262.822628323014</v>
      </c>
      <c r="U20">
        <f t="shared" si="25"/>
        <v>15262.822628323014</v>
      </c>
      <c r="V20">
        <f t="shared" si="25"/>
        <v>15262.822628323014</v>
      </c>
      <c r="W20">
        <f t="shared" si="25"/>
        <v>15262.822628323014</v>
      </c>
      <c r="X20">
        <f t="shared" si="25"/>
        <v>15262.822628323014</v>
      </c>
      <c r="Y20">
        <f t="shared" si="25"/>
        <v>15262.822628323014</v>
      </c>
      <c r="Z20">
        <f t="shared" si="25"/>
        <v>15262.822628323014</v>
      </c>
      <c r="AA20">
        <f t="shared" si="25"/>
        <v>15262.822628323014</v>
      </c>
      <c r="AB20">
        <f t="shared" si="25"/>
        <v>15262.822628323014</v>
      </c>
      <c r="AC20">
        <f t="shared" si="25"/>
        <v>15262.822628323014</v>
      </c>
      <c r="AD20">
        <f t="shared" si="25"/>
        <v>15262.822628323014</v>
      </c>
      <c r="AE20">
        <f t="shared" si="25"/>
        <v>15262.822628323014</v>
      </c>
      <c r="AF20">
        <f t="shared" si="25"/>
        <v>15262.822628323014</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78286.681557895703</v>
      </c>
      <c r="K23">
        <f t="shared" si="30"/>
        <v>180918.19041915436</v>
      </c>
      <c r="L23">
        <f t="shared" si="30"/>
        <v>275919.26875622303</v>
      </c>
      <c r="M23">
        <f t="shared" si="30"/>
        <v>275919.26875622303</v>
      </c>
      <c r="N23">
        <f t="shared" si="30"/>
        <v>275919.26875622303</v>
      </c>
      <c r="O23">
        <f t="shared" ref="O23:AF23" si="31">SUM(O$5*SUMIFS(N$39:N$48,$B$39:$B$48,$A23),O$6*IF($B$2=TRUE,SUMIFS($B$147:$B$162,$A$147:$A$162,$A23),SUMIFS(P$125:P$140,$A$125:$A$140,$A23)))</f>
        <v>275919.26875622303</v>
      </c>
      <c r="P23">
        <f t="shared" si="31"/>
        <v>275919.26875622303</v>
      </c>
      <c r="Q23">
        <f t="shared" si="31"/>
        <v>275919.26875622303</v>
      </c>
      <c r="R23">
        <f t="shared" si="31"/>
        <v>275919.26875622303</v>
      </c>
      <c r="S23">
        <f t="shared" si="31"/>
        <v>275919.26875622303</v>
      </c>
      <c r="T23">
        <f t="shared" si="31"/>
        <v>275919.26875622303</v>
      </c>
      <c r="U23">
        <f t="shared" si="31"/>
        <v>275919.26875622303</v>
      </c>
      <c r="V23">
        <f t="shared" si="31"/>
        <v>275919.26875622303</v>
      </c>
      <c r="W23">
        <f t="shared" si="31"/>
        <v>275919.26875622303</v>
      </c>
      <c r="X23">
        <f t="shared" si="31"/>
        <v>275919.26875622303</v>
      </c>
      <c r="Y23">
        <f t="shared" si="31"/>
        <v>275919.26875622303</v>
      </c>
      <c r="Z23">
        <f t="shared" si="31"/>
        <v>275919.26875622303</v>
      </c>
      <c r="AA23">
        <f t="shared" si="31"/>
        <v>275919.26875622303</v>
      </c>
      <c r="AB23">
        <f t="shared" si="31"/>
        <v>275919.26875622303</v>
      </c>
      <c r="AC23">
        <f t="shared" si="31"/>
        <v>275919.26875622303</v>
      </c>
      <c r="AD23">
        <f t="shared" si="31"/>
        <v>275919.26875622303</v>
      </c>
      <c r="AE23">
        <f t="shared" si="31"/>
        <v>275919.26875622303</v>
      </c>
      <c r="AF23">
        <f t="shared" si="31"/>
        <v>275919.26875622303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2.7843100768307504E-3</v>
      </c>
      <c r="D39">
        <f>SUMPRODUCT(P$57:P$106,$B$57:$B$106)</f>
        <v>2.1900166228727208E-3</v>
      </c>
      <c r="E39">
        <f>SUMPRODUCT(AB$57:AB$106,$B$57:$B$106)</f>
        <v>2.1826612455543956E-3</v>
      </c>
      <c r="F39">
        <f>SUMPRODUCT(AN$57:AN$106,$B$57:$B$106)</f>
        <v>2.0413584786938672E-3</v>
      </c>
      <c r="G39">
        <f>SUMPRODUCT(AZ$57:AZ$106,$B$57:$B$106)</f>
        <v>2.0444485083409049E-3</v>
      </c>
      <c r="H39">
        <f>SUMPRODUCT(BL$57:BL$106,$B$57:$B$106)</f>
        <v>2.0065161861998731E-3</v>
      </c>
      <c r="I39">
        <f>SUMPRODUCT(BX$57:BX$106,$B$57:$B$106)</f>
        <v>2.0712877249390777E-3</v>
      </c>
      <c r="J39">
        <f>SUMPRODUCT(CJ$57:CJ$106,$B$57:$B$106)</f>
        <v>2.0610055979016903E-3</v>
      </c>
      <c r="K39">
        <f>SUMPRODUCT(CV$57:CV$106,$B$57:$B$106)</f>
        <v>1.8952785208315463E-3</v>
      </c>
      <c r="L39" s="156">
        <f>K39</f>
        <v>1.8952785208315463E-3</v>
      </c>
      <c r="M39" s="156">
        <f t="shared" ref="M39:AE50" si="53">L39</f>
        <v>1.8952785208315463E-3</v>
      </c>
      <c r="N39" s="156">
        <f t="shared" si="53"/>
        <v>1.8952785208315463E-3</v>
      </c>
      <c r="O39" s="156">
        <f t="shared" si="53"/>
        <v>1.8952785208315463E-3</v>
      </c>
      <c r="P39" s="156">
        <f t="shared" si="53"/>
        <v>1.8952785208315463E-3</v>
      </c>
      <c r="Q39" s="156">
        <f t="shared" si="53"/>
        <v>1.8952785208315463E-3</v>
      </c>
      <c r="R39" s="156">
        <f t="shared" si="53"/>
        <v>1.8952785208315463E-3</v>
      </c>
      <c r="S39" s="156">
        <f t="shared" si="53"/>
        <v>1.8952785208315463E-3</v>
      </c>
      <c r="T39" s="156">
        <f t="shared" si="53"/>
        <v>1.8952785208315463E-3</v>
      </c>
      <c r="U39" s="156">
        <f t="shared" si="53"/>
        <v>1.8952785208315463E-3</v>
      </c>
      <c r="V39" s="156">
        <f t="shared" si="53"/>
        <v>1.8952785208315463E-3</v>
      </c>
      <c r="W39" s="156">
        <f t="shared" si="53"/>
        <v>1.8952785208315463E-3</v>
      </c>
      <c r="X39" s="156">
        <f t="shared" si="53"/>
        <v>1.8952785208315463E-3</v>
      </c>
      <c r="Y39" s="156">
        <f t="shared" si="53"/>
        <v>1.8952785208315463E-3</v>
      </c>
      <c r="Z39" s="156">
        <f t="shared" si="53"/>
        <v>1.8952785208315463E-3</v>
      </c>
      <c r="AA39" s="156">
        <f t="shared" si="53"/>
        <v>1.8952785208315463E-3</v>
      </c>
      <c r="AB39" s="156">
        <f t="shared" si="53"/>
        <v>1.8952785208315463E-3</v>
      </c>
      <c r="AC39" s="156">
        <f t="shared" si="53"/>
        <v>1.8952785208315463E-3</v>
      </c>
      <c r="AD39" s="156">
        <f t="shared" si="53"/>
        <v>1.8952785208315463E-3</v>
      </c>
      <c r="AE39" s="156">
        <f t="shared" si="53"/>
        <v>1.8952785208315463E-3</v>
      </c>
    </row>
    <row r="40" spans="1:32">
      <c r="B40" s="2" t="s">
        <v>98</v>
      </c>
      <c r="C40">
        <f>SUMPRODUCT(E57:E106,$B$57:$B$106)</f>
        <v>0.20446314579603922</v>
      </c>
      <c r="D40">
        <f>SUMPRODUCT(Q$57:Q$106,$B$57:$B$106)</f>
        <v>0.16420623152441707</v>
      </c>
      <c r="E40">
        <f>SUMPRODUCT(AC$57:AC$106,$B$57:$B$106)</f>
        <v>0.14119356578076039</v>
      </c>
      <c r="F40">
        <f>SUMPRODUCT(AO$57:AO$106,$B$57:$B$106)</f>
        <v>0.10190147832618793</v>
      </c>
      <c r="G40">
        <f>SUMPRODUCT(BA$57:BA$106,$B$57:$B$106)</f>
        <v>8.5669346624480905E-2</v>
      </c>
      <c r="H40">
        <f>SUMPRODUCT(BM$57:BM$106,$B$57:$B$106)</f>
        <v>7.5574734563433374E-2</v>
      </c>
      <c r="I40">
        <f>SUMPRODUCT(BY$57:BY$106,$B$57:$B$106)</f>
        <v>8.6497096915909115E-3</v>
      </c>
      <c r="J40">
        <f>SUMPRODUCT(CK$57:CK$106,$B$57:$B$106)</f>
        <v>8.5960045055917221E-3</v>
      </c>
      <c r="K40">
        <f>SUMPRODUCT(CW$57:CW$106,$B$57:$B$106)</f>
        <v>7.1128340576977981E-3</v>
      </c>
      <c r="L40" s="156">
        <f t="shared" ref="L40:AA50" si="54">K40</f>
        <v>7.1128340576977981E-3</v>
      </c>
      <c r="M40" s="156">
        <f t="shared" si="54"/>
        <v>7.1128340576977981E-3</v>
      </c>
      <c r="N40" s="156">
        <f t="shared" si="54"/>
        <v>7.1128340576977981E-3</v>
      </c>
      <c r="O40" s="156">
        <f t="shared" si="54"/>
        <v>7.1128340576977981E-3</v>
      </c>
      <c r="P40" s="156">
        <f t="shared" si="54"/>
        <v>7.1128340576977981E-3</v>
      </c>
      <c r="Q40" s="156">
        <f t="shared" si="54"/>
        <v>7.1128340576977981E-3</v>
      </c>
      <c r="R40" s="156">
        <f t="shared" si="54"/>
        <v>7.1128340576977981E-3</v>
      </c>
      <c r="S40" s="156">
        <f t="shared" si="54"/>
        <v>7.1128340576977981E-3</v>
      </c>
      <c r="T40" s="156">
        <f t="shared" si="54"/>
        <v>7.1128340576977981E-3</v>
      </c>
      <c r="U40" s="156">
        <f t="shared" si="54"/>
        <v>7.1128340576977981E-3</v>
      </c>
      <c r="V40" s="156">
        <f t="shared" si="54"/>
        <v>7.1128340576977981E-3</v>
      </c>
      <c r="W40" s="156">
        <f t="shared" si="54"/>
        <v>7.1128340576977981E-3</v>
      </c>
      <c r="X40" s="156">
        <f t="shared" si="54"/>
        <v>7.1128340576977981E-3</v>
      </c>
      <c r="Y40" s="156">
        <f t="shared" si="54"/>
        <v>7.1128340576977981E-3</v>
      </c>
      <c r="Z40" s="156">
        <f t="shared" si="54"/>
        <v>7.1128340576977981E-3</v>
      </c>
      <c r="AA40" s="156">
        <f t="shared" si="54"/>
        <v>7.1128340576977981E-3</v>
      </c>
      <c r="AB40" s="156">
        <f t="shared" si="53"/>
        <v>7.1128340576977981E-3</v>
      </c>
      <c r="AC40" s="156">
        <f t="shared" si="53"/>
        <v>7.1128340576977981E-3</v>
      </c>
      <c r="AD40" s="156">
        <f t="shared" si="53"/>
        <v>7.1128340576977981E-3</v>
      </c>
      <c r="AE40" s="156">
        <f t="shared" si="53"/>
        <v>7.1128340576977981E-3</v>
      </c>
    </row>
    <row r="41" spans="1:32">
      <c r="B41" s="2" t="s">
        <v>105</v>
      </c>
      <c r="C41">
        <f>SUMPRODUCT(F57:F106,$B$57:$B$106)</f>
        <v>1.7122764238406675E-2</v>
      </c>
      <c r="D41">
        <f>SUMPRODUCT(R$57:R$106,$B$57:$B$106)</f>
        <v>1.8921466122894439E-2</v>
      </c>
      <c r="E41">
        <f>SUMPRODUCT(AD$57:AD$106,$B$57:$B$106)</f>
        <v>1.6374969664750796E-2</v>
      </c>
      <c r="F41">
        <f>SUMPRODUCT(AP$57:AP$106,$B$57:$B$106)</f>
        <v>1.6372959671465622E-2</v>
      </c>
      <c r="G41">
        <f>SUMPRODUCT(BB$57:BB$106,$B$57:$B$106)</f>
        <v>1.6573605133940676E-2</v>
      </c>
      <c r="H41">
        <f>SUMPRODUCT(BN$57:BN$106,$B$57:$B$106)</f>
        <v>2.5938397902974353E-2</v>
      </c>
      <c r="I41">
        <f>SUMPRODUCT(BZ$57:BZ$106,$B$57:$B$106)</f>
        <v>2.9246527586724112E-2</v>
      </c>
      <c r="J41">
        <f>SUMPRODUCT(CL$57:CL$106,$B$57:$B$106)</f>
        <v>2.8717787622885738E-2</v>
      </c>
      <c r="K41">
        <f>SUMPRODUCT(CX$57:CX$106,$B$57:$B$106)</f>
        <v>2.9363462427186904E-2</v>
      </c>
      <c r="L41" s="156">
        <f t="shared" si="54"/>
        <v>2.9363462427186904E-2</v>
      </c>
      <c r="M41" s="156">
        <f t="shared" si="53"/>
        <v>2.9363462427186904E-2</v>
      </c>
      <c r="N41" s="156">
        <f t="shared" si="53"/>
        <v>2.9363462427186904E-2</v>
      </c>
      <c r="O41" s="156">
        <f t="shared" si="53"/>
        <v>2.9363462427186904E-2</v>
      </c>
      <c r="P41" s="156">
        <f t="shared" si="53"/>
        <v>2.9363462427186904E-2</v>
      </c>
      <c r="Q41" s="156">
        <f t="shared" si="53"/>
        <v>2.9363462427186904E-2</v>
      </c>
      <c r="R41" s="156">
        <f t="shared" si="53"/>
        <v>2.9363462427186904E-2</v>
      </c>
      <c r="S41" s="156">
        <f t="shared" si="53"/>
        <v>2.9363462427186904E-2</v>
      </c>
      <c r="T41" s="156">
        <f t="shared" si="53"/>
        <v>2.9363462427186904E-2</v>
      </c>
      <c r="U41" s="156">
        <f t="shared" si="53"/>
        <v>2.9363462427186904E-2</v>
      </c>
      <c r="V41" s="156">
        <f t="shared" si="53"/>
        <v>2.9363462427186904E-2</v>
      </c>
      <c r="W41" s="156">
        <f t="shared" si="53"/>
        <v>2.9363462427186904E-2</v>
      </c>
      <c r="X41" s="156">
        <f t="shared" si="53"/>
        <v>2.9363462427186904E-2</v>
      </c>
      <c r="Y41" s="156">
        <f t="shared" si="53"/>
        <v>2.9363462427186904E-2</v>
      </c>
      <c r="Z41" s="156">
        <f t="shared" si="53"/>
        <v>2.9363462427186904E-2</v>
      </c>
      <c r="AA41" s="156">
        <f t="shared" si="53"/>
        <v>2.9363462427186904E-2</v>
      </c>
      <c r="AB41" s="156">
        <f t="shared" si="53"/>
        <v>2.9363462427186904E-2</v>
      </c>
      <c r="AC41" s="156">
        <f t="shared" si="53"/>
        <v>2.9363462427186904E-2</v>
      </c>
      <c r="AD41" s="156">
        <f t="shared" si="53"/>
        <v>2.9363462427186904E-2</v>
      </c>
      <c r="AE41" s="156">
        <f t="shared" si="53"/>
        <v>2.9363462427186904E-2</v>
      </c>
    </row>
    <row r="42" spans="1:32">
      <c r="B42" s="2" t="s">
        <v>101</v>
      </c>
      <c r="C42">
        <f>SUMPRODUCT(G57:G106,$B$57:$B$106)</f>
        <v>4.7436162445652408E-2</v>
      </c>
      <c r="D42">
        <f>SUMPRODUCT(S$57:S$106,$B$57:$B$106)</f>
        <v>5.0567157704774719E-2</v>
      </c>
      <c r="E42">
        <f>SUMPRODUCT(AE$57:AE$106,$B$57:$B$106)</f>
        <v>4.6378351001502012E-2</v>
      </c>
      <c r="F42">
        <f>SUMPRODUCT(AQ$57:AQ$106,$B$57:$B$106)</f>
        <v>4.8108391094494177E-2</v>
      </c>
      <c r="G42">
        <f>SUMPRODUCT(BC$57:BC$106,$B$57:$B$106)</f>
        <v>4.8578480383519466E-2</v>
      </c>
      <c r="H42">
        <f>SUMPRODUCT(BO$57:BO$106,$B$57:$B$106)</f>
        <v>4.9035464915809263E-2</v>
      </c>
      <c r="I42">
        <f>SUMPRODUCT(CA$57:CA$106,$B$57:$B$106)</f>
        <v>5.3940781250442132E-2</v>
      </c>
      <c r="J42">
        <f>SUMPRODUCT(CM$57:CM$106,$B$57:$B$106)</f>
        <v>5.4393872385309565E-2</v>
      </c>
      <c r="K42">
        <f>SUMPRODUCT(CY$57:CY$106,$B$57:$B$106)</f>
        <v>5.2537836289583868E-2</v>
      </c>
      <c r="L42" s="156">
        <f t="shared" si="54"/>
        <v>5.2537836289583868E-2</v>
      </c>
      <c r="M42" s="156">
        <f t="shared" si="53"/>
        <v>5.2537836289583868E-2</v>
      </c>
      <c r="N42" s="156">
        <f t="shared" si="53"/>
        <v>5.2537836289583868E-2</v>
      </c>
      <c r="O42" s="156">
        <f t="shared" si="53"/>
        <v>5.2537836289583868E-2</v>
      </c>
      <c r="P42" s="156">
        <f t="shared" si="53"/>
        <v>5.2537836289583868E-2</v>
      </c>
      <c r="Q42" s="156">
        <f t="shared" si="53"/>
        <v>5.2537836289583868E-2</v>
      </c>
      <c r="R42" s="156">
        <f t="shared" si="53"/>
        <v>5.2537836289583868E-2</v>
      </c>
      <c r="S42" s="156">
        <f t="shared" si="53"/>
        <v>5.2537836289583868E-2</v>
      </c>
      <c r="T42" s="156">
        <f t="shared" si="53"/>
        <v>5.2537836289583868E-2</v>
      </c>
      <c r="U42" s="156">
        <f t="shared" si="53"/>
        <v>5.2537836289583868E-2</v>
      </c>
      <c r="V42" s="156">
        <f t="shared" si="53"/>
        <v>5.2537836289583868E-2</v>
      </c>
      <c r="W42" s="156">
        <f t="shared" si="53"/>
        <v>5.2537836289583868E-2</v>
      </c>
      <c r="X42" s="156">
        <f t="shared" si="53"/>
        <v>5.2537836289583868E-2</v>
      </c>
      <c r="Y42" s="156">
        <f t="shared" si="53"/>
        <v>5.2537836289583868E-2</v>
      </c>
      <c r="Z42" s="156">
        <f t="shared" si="53"/>
        <v>5.2537836289583868E-2</v>
      </c>
      <c r="AA42" s="156">
        <f t="shared" si="53"/>
        <v>5.2537836289583868E-2</v>
      </c>
      <c r="AB42" s="156">
        <f t="shared" si="53"/>
        <v>5.2537836289583868E-2</v>
      </c>
      <c r="AC42" s="156">
        <f t="shared" si="53"/>
        <v>5.2537836289583868E-2</v>
      </c>
      <c r="AD42" s="156">
        <f t="shared" si="53"/>
        <v>5.2537836289583868E-2</v>
      </c>
      <c r="AE42" s="156">
        <f t="shared" si="53"/>
        <v>5.2537836289583868E-2</v>
      </c>
    </row>
    <row r="43" spans="1:32">
      <c r="B43" s="2" t="s">
        <v>347</v>
      </c>
      <c r="C43">
        <f>SUMPRODUCT(H57:H106,$B$57:$B$106)</f>
        <v>0.34123474944605736</v>
      </c>
      <c r="D43">
        <f>SUMPRODUCT(T$57:T$106,$B$57:$B$106)</f>
        <v>0.31423245419518631</v>
      </c>
      <c r="E43">
        <f>SUMPRODUCT(AF$57:AF$106,$B$57:$B$106)</f>
        <v>0.31141857173270943</v>
      </c>
      <c r="F43">
        <f>SUMPRODUCT(AR$57:AR$106,$B$57:$B$106)</f>
        <v>0.28580508861149484</v>
      </c>
      <c r="G43">
        <f>SUMPRODUCT(BD$57:BD$106,$B$57:$B$106)</f>
        <v>0.27666678349469148</v>
      </c>
      <c r="H43">
        <f>SUMPRODUCT(BP$57:BP$106,$B$57:$B$106)</f>
        <v>0.25698608940694156</v>
      </c>
      <c r="I43">
        <f>SUMPRODUCT(CB$57:CB$106,$B$57:$B$106)</f>
        <v>0.21898108315301215</v>
      </c>
      <c r="J43">
        <f>SUMPRODUCT(CN$57:CN$106,$B$57:$B$106)</f>
        <v>0.19275351267953281</v>
      </c>
      <c r="K43">
        <f>SUMPRODUCT(CZ$57:CZ$106,$B$57:$B$106)</f>
        <v>0.14524772105048681</v>
      </c>
      <c r="L43" s="156">
        <f t="shared" si="54"/>
        <v>0.14524772105048681</v>
      </c>
      <c r="M43" s="156">
        <f t="shared" si="53"/>
        <v>0.14524772105048681</v>
      </c>
      <c r="N43" s="156">
        <f t="shared" si="53"/>
        <v>0.14524772105048681</v>
      </c>
      <c r="O43" s="156">
        <f t="shared" si="53"/>
        <v>0.14524772105048681</v>
      </c>
      <c r="P43" s="156">
        <f t="shared" si="53"/>
        <v>0.14524772105048681</v>
      </c>
      <c r="Q43" s="156">
        <f t="shared" si="53"/>
        <v>0.14524772105048681</v>
      </c>
      <c r="R43" s="156">
        <f t="shared" si="53"/>
        <v>0.14524772105048681</v>
      </c>
      <c r="S43" s="156">
        <f t="shared" si="53"/>
        <v>0.14524772105048681</v>
      </c>
      <c r="T43" s="156">
        <f t="shared" si="53"/>
        <v>0.14524772105048681</v>
      </c>
      <c r="U43" s="156">
        <f t="shared" si="53"/>
        <v>0.14524772105048681</v>
      </c>
      <c r="V43" s="156">
        <f t="shared" si="53"/>
        <v>0.14524772105048681</v>
      </c>
      <c r="W43" s="156">
        <f t="shared" si="53"/>
        <v>0.14524772105048681</v>
      </c>
      <c r="X43" s="156">
        <f t="shared" si="53"/>
        <v>0.14524772105048681</v>
      </c>
      <c r="Y43" s="156">
        <f t="shared" si="53"/>
        <v>0.14524772105048681</v>
      </c>
      <c r="Z43" s="156">
        <f t="shared" si="53"/>
        <v>0.14524772105048681</v>
      </c>
      <c r="AA43" s="156">
        <f t="shared" si="53"/>
        <v>0.14524772105048681</v>
      </c>
      <c r="AB43" s="156">
        <f t="shared" si="53"/>
        <v>0.14524772105048681</v>
      </c>
      <c r="AC43" s="156">
        <f t="shared" si="53"/>
        <v>0.14524772105048681</v>
      </c>
      <c r="AD43" s="156">
        <f t="shared" si="53"/>
        <v>0.14524772105048681</v>
      </c>
      <c r="AE43" s="156">
        <f t="shared" si="53"/>
        <v>0.14524772105048681</v>
      </c>
    </row>
    <row r="44" spans="1:32">
      <c r="B44" s="2" t="s">
        <v>99</v>
      </c>
      <c r="C44">
        <f>SUMPRODUCT(I57:I106,$B$57:$B$106)</f>
        <v>1.7916534571126925E-2</v>
      </c>
      <c r="D44">
        <f>SUMPRODUCT(U$57:U$106,$B$57:$B$106)</f>
        <v>1.8808292258261656E-2</v>
      </c>
      <c r="E44">
        <f>SUMPRODUCT(AG$57:AG$106,$B$57:$B$106)</f>
        <v>1.7725604551457965E-2</v>
      </c>
      <c r="F44">
        <f>SUMPRODUCT(AS$57:AS$106,$B$57:$B$106)</f>
        <v>1.8380331616692083E-2</v>
      </c>
      <c r="G44">
        <f>SUMPRODUCT(BE$57:BE$106,$B$57:$B$106)</f>
        <v>1.8534114005388253E-2</v>
      </c>
      <c r="H44">
        <f>SUMPRODUCT(BQ$57:BQ$106,$B$57:$B$106)</f>
        <v>1.7956268791967753E-2</v>
      </c>
      <c r="I44">
        <f>SUMPRODUCT(CC$57:CC$106,$B$57:$B$106)</f>
        <v>1.8817190965320117E-2</v>
      </c>
      <c r="J44">
        <f>SUMPRODUCT(CO$57:CO$106,$B$57:$B$106)</f>
        <v>9.6914662840857611E-3</v>
      </c>
      <c r="K44">
        <f>SUMPRODUCT(DA$57:DA$106,$B$57:$B$106)</f>
        <v>0</v>
      </c>
      <c r="L44" s="156">
        <f t="shared" si="54"/>
        <v>0</v>
      </c>
      <c r="M44" s="156">
        <f t="shared" si="53"/>
        <v>0</v>
      </c>
      <c r="N44" s="156">
        <f t="shared" si="53"/>
        <v>0</v>
      </c>
      <c r="O44" s="156">
        <f t="shared" si="53"/>
        <v>0</v>
      </c>
      <c r="P44" s="156">
        <f t="shared" si="53"/>
        <v>0</v>
      </c>
      <c r="Q44" s="156">
        <f t="shared" si="53"/>
        <v>0</v>
      </c>
      <c r="R44" s="156">
        <f t="shared" si="53"/>
        <v>0</v>
      </c>
      <c r="S44" s="156">
        <f t="shared" si="53"/>
        <v>0</v>
      </c>
      <c r="T44" s="156">
        <f t="shared" si="53"/>
        <v>0</v>
      </c>
      <c r="U44" s="156">
        <f t="shared" si="53"/>
        <v>0</v>
      </c>
      <c r="V44" s="156">
        <f t="shared" si="53"/>
        <v>0</v>
      </c>
      <c r="W44" s="156">
        <f t="shared" si="53"/>
        <v>0</v>
      </c>
      <c r="X44" s="156">
        <f t="shared" si="53"/>
        <v>0</v>
      </c>
      <c r="Y44" s="156">
        <f t="shared" si="53"/>
        <v>0</v>
      </c>
      <c r="Z44" s="156">
        <f t="shared" si="53"/>
        <v>0</v>
      </c>
      <c r="AA44" s="156">
        <f t="shared" si="53"/>
        <v>0</v>
      </c>
      <c r="AB44" s="156">
        <f t="shared" si="53"/>
        <v>0</v>
      </c>
      <c r="AC44" s="156">
        <f t="shared" si="53"/>
        <v>0</v>
      </c>
      <c r="AD44" s="156">
        <f t="shared" si="53"/>
        <v>0</v>
      </c>
      <c r="AE44" s="156">
        <f t="shared" si="53"/>
        <v>0</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2.5132538606967097E-3</v>
      </c>
      <c r="J45">
        <f>SUMPRODUCT(CP$57:CP$106,$B$57:$B$106)</f>
        <v>5.8080548503635417E-3</v>
      </c>
      <c r="K45">
        <f>SUMPRODUCT(DB$57:DB$106,$B$57:$B$106)</f>
        <v>8.8578945184866024E-3</v>
      </c>
      <c r="L45" s="156">
        <f t="shared" si="54"/>
        <v>8.8578945184866024E-3</v>
      </c>
      <c r="M45" s="156">
        <f t="shared" si="53"/>
        <v>8.8578945184866024E-3</v>
      </c>
      <c r="N45" s="156">
        <f t="shared" si="53"/>
        <v>8.8578945184866024E-3</v>
      </c>
      <c r="O45" s="156">
        <f t="shared" si="53"/>
        <v>8.8578945184866024E-3</v>
      </c>
      <c r="P45" s="156">
        <f t="shared" si="53"/>
        <v>8.8578945184866024E-3</v>
      </c>
      <c r="Q45" s="156">
        <f t="shared" si="53"/>
        <v>8.8578945184866024E-3</v>
      </c>
      <c r="R45" s="156">
        <f t="shared" si="53"/>
        <v>8.8578945184866024E-3</v>
      </c>
      <c r="S45" s="156">
        <f t="shared" si="53"/>
        <v>8.8578945184866024E-3</v>
      </c>
      <c r="T45" s="156">
        <f t="shared" si="53"/>
        <v>8.8578945184866024E-3</v>
      </c>
      <c r="U45" s="156">
        <f t="shared" si="53"/>
        <v>8.8578945184866024E-3</v>
      </c>
      <c r="V45" s="156">
        <f t="shared" si="53"/>
        <v>8.8578945184866024E-3</v>
      </c>
      <c r="W45" s="156">
        <f t="shared" si="53"/>
        <v>8.8578945184866024E-3</v>
      </c>
      <c r="X45" s="156">
        <f t="shared" si="53"/>
        <v>8.8578945184866024E-3</v>
      </c>
      <c r="Y45" s="156">
        <f t="shared" si="53"/>
        <v>8.8578945184866024E-3</v>
      </c>
      <c r="Z45" s="156">
        <f t="shared" si="53"/>
        <v>8.8578945184866024E-3</v>
      </c>
      <c r="AA45" s="156">
        <f t="shared" si="53"/>
        <v>8.8578945184866024E-3</v>
      </c>
      <c r="AB45" s="156">
        <f t="shared" si="53"/>
        <v>8.8578945184866024E-3</v>
      </c>
      <c r="AC45" s="156">
        <f t="shared" si="53"/>
        <v>8.8578945184866024E-3</v>
      </c>
      <c r="AD45" s="156">
        <f t="shared" si="53"/>
        <v>8.8578945184866024E-3</v>
      </c>
      <c r="AE45" s="156">
        <f t="shared" si="53"/>
        <v>8.8578945184866024E-3</v>
      </c>
    </row>
    <row r="46" spans="1:32">
      <c r="B46" s="2" t="s">
        <v>106</v>
      </c>
      <c r="C46">
        <f>SUMPRODUCT(K57:K106,$B$57:$B$106)</f>
        <v>5.9498195814603116E-3</v>
      </c>
      <c r="D46">
        <f>SUMPRODUCT(W$57:W$106,$B$57:$B$106)</f>
        <v>6.0335738037285425E-3</v>
      </c>
      <c r="E46">
        <f>SUMPRODUCT(AI$57:AI$106,$B$57:$B$106)</f>
        <v>3.1058098756266265E-3</v>
      </c>
      <c r="F46">
        <f>SUMPRODUCT(AU$57:AU$106,$B$57:$B$106)</f>
        <v>2.7807335545513233E-3</v>
      </c>
      <c r="G46">
        <f>SUMPRODUCT(BG$57:BG$106,$B$57:$B$106)</f>
        <v>2.9520595926208143E-3</v>
      </c>
      <c r="H46">
        <f>SUMPRODUCT(BS$57:BS$106,$B$57:$B$106)</f>
        <v>3.2518142840006897E-3</v>
      </c>
      <c r="I46">
        <f>SUMPRODUCT(CE$57:CE$106,$B$57:$B$106)</f>
        <v>1.498317019709008E-3</v>
      </c>
      <c r="J46">
        <f>SUMPRODUCT(CQ$57:CQ$106,$B$57:$B$106)</f>
        <v>1.4324287053216573E-3</v>
      </c>
      <c r="K46">
        <f>SUMPRODUCT(DC$57:DC$106,$B$57:$B$106)</f>
        <v>4.8998561610245103E-4</v>
      </c>
      <c r="L46" s="156">
        <f t="shared" si="54"/>
        <v>4.8998561610245103E-4</v>
      </c>
      <c r="M46" s="156">
        <f t="shared" si="53"/>
        <v>4.8998561610245103E-4</v>
      </c>
      <c r="N46" s="156">
        <f t="shared" si="53"/>
        <v>4.8998561610245103E-4</v>
      </c>
      <c r="O46" s="156">
        <f t="shared" si="53"/>
        <v>4.8998561610245103E-4</v>
      </c>
      <c r="P46" s="156">
        <f t="shared" si="53"/>
        <v>4.8998561610245103E-4</v>
      </c>
      <c r="Q46" s="156">
        <f t="shared" si="53"/>
        <v>4.8998561610245103E-4</v>
      </c>
      <c r="R46" s="156">
        <f t="shared" si="53"/>
        <v>4.8998561610245103E-4</v>
      </c>
      <c r="S46" s="156">
        <f t="shared" si="53"/>
        <v>4.8998561610245103E-4</v>
      </c>
      <c r="T46" s="156">
        <f t="shared" si="53"/>
        <v>4.8998561610245103E-4</v>
      </c>
      <c r="U46" s="156">
        <f t="shared" si="53"/>
        <v>4.8998561610245103E-4</v>
      </c>
      <c r="V46" s="156">
        <f t="shared" si="53"/>
        <v>4.8998561610245103E-4</v>
      </c>
      <c r="W46" s="156">
        <f t="shared" si="53"/>
        <v>4.8998561610245103E-4</v>
      </c>
      <c r="X46" s="156">
        <f t="shared" si="53"/>
        <v>4.8998561610245103E-4</v>
      </c>
      <c r="Y46" s="156">
        <f t="shared" si="53"/>
        <v>4.8998561610245103E-4</v>
      </c>
      <c r="Z46" s="156">
        <f t="shared" si="53"/>
        <v>4.8998561610245103E-4</v>
      </c>
      <c r="AA46" s="156">
        <f t="shared" si="53"/>
        <v>4.8998561610245103E-4</v>
      </c>
      <c r="AB46" s="156">
        <f t="shared" si="53"/>
        <v>4.8998561610245103E-4</v>
      </c>
      <c r="AC46" s="156">
        <f t="shared" si="53"/>
        <v>4.8998561610245103E-4</v>
      </c>
      <c r="AD46" s="156">
        <f t="shared" si="53"/>
        <v>4.8998561610245103E-4</v>
      </c>
      <c r="AE46" s="156">
        <f t="shared" si="53"/>
        <v>4.8998561610245103E-4</v>
      </c>
    </row>
    <row r="47" spans="1:32">
      <c r="B47" s="2" t="s">
        <v>100</v>
      </c>
      <c r="C47">
        <f>SUMPRODUCT(L57:L106,$B$57:$B$106)</f>
        <v>0.23125160562551625</v>
      </c>
      <c r="D47">
        <f>SUMPRODUCT(X$57:X$106,$B$57:$B$106)</f>
        <v>0.23085862814072564</v>
      </c>
      <c r="E47">
        <f>SUMPRODUCT(AJ$57:AJ$106,$B$57:$B$106)</f>
        <v>0.25891765095975117</v>
      </c>
      <c r="F47">
        <f>SUMPRODUCT(AV$57:AV$106,$B$57:$B$106)</f>
        <v>0.30817393279365429</v>
      </c>
      <c r="G47">
        <f>SUMPRODUCT(BH$57:BH$106,$B$57:$B$106)</f>
        <v>0.32415492290019171</v>
      </c>
      <c r="H47">
        <f>SUMPRODUCT(BT$57:BT$106,$B$57:$B$106)</f>
        <v>0.33139102611032439</v>
      </c>
      <c r="I47">
        <f>SUMPRODUCT(CF$57:CF$106,$B$57:$B$106)</f>
        <v>0.41111126305670004</v>
      </c>
      <c r="J47">
        <f>SUMPRODUCT(CR$57:CR$106,$B$57:$B$106)</f>
        <v>0.40997691747647547</v>
      </c>
      <c r="K47">
        <f>SUMPRODUCT(DD$57:DD$106,$B$57:$B$106)</f>
        <v>0.40866954607753198</v>
      </c>
      <c r="L47" s="156">
        <f t="shared" si="54"/>
        <v>0.40866954607753198</v>
      </c>
      <c r="M47" s="156">
        <f t="shared" si="53"/>
        <v>0.40866954607753198</v>
      </c>
      <c r="N47" s="156">
        <f t="shared" si="53"/>
        <v>0.40866954607753198</v>
      </c>
      <c r="O47" s="156">
        <f t="shared" si="53"/>
        <v>0.40866954607753198</v>
      </c>
      <c r="P47" s="156">
        <f t="shared" si="53"/>
        <v>0.40866954607753198</v>
      </c>
      <c r="Q47" s="156">
        <f t="shared" si="53"/>
        <v>0.40866954607753198</v>
      </c>
      <c r="R47" s="156">
        <f t="shared" si="53"/>
        <v>0.40866954607753198</v>
      </c>
      <c r="S47" s="156">
        <f t="shared" si="53"/>
        <v>0.40866954607753198</v>
      </c>
      <c r="T47" s="156">
        <f t="shared" si="53"/>
        <v>0.40866954607753198</v>
      </c>
      <c r="U47" s="156">
        <f t="shared" si="53"/>
        <v>0.40866954607753198</v>
      </c>
      <c r="V47" s="156">
        <f t="shared" si="53"/>
        <v>0.40866954607753198</v>
      </c>
      <c r="W47" s="156">
        <f t="shared" si="53"/>
        <v>0.40866954607753198</v>
      </c>
      <c r="X47" s="156">
        <f t="shared" si="53"/>
        <v>0.40866954607753198</v>
      </c>
      <c r="Y47" s="156">
        <f t="shared" si="53"/>
        <v>0.40866954607753198</v>
      </c>
      <c r="Z47" s="156">
        <f t="shared" si="53"/>
        <v>0.40866954607753198</v>
      </c>
      <c r="AA47" s="156">
        <f t="shared" si="53"/>
        <v>0.40866954607753198</v>
      </c>
      <c r="AB47" s="156">
        <f t="shared" si="53"/>
        <v>0.40866954607753198</v>
      </c>
      <c r="AC47" s="156">
        <f t="shared" si="53"/>
        <v>0.40866954607753198</v>
      </c>
      <c r="AD47" s="156">
        <f t="shared" si="53"/>
        <v>0.40866954607753198</v>
      </c>
      <c r="AE47" s="156">
        <f t="shared" si="53"/>
        <v>0.40866954607753198</v>
      </c>
    </row>
    <row r="48" spans="1:32">
      <c r="B48" s="2" t="s">
        <v>102</v>
      </c>
      <c r="C48">
        <f>SUMPRODUCT(N57:N106,$B$57:$B$106)</f>
        <v>0.13184090821891015</v>
      </c>
      <c r="D48">
        <f>SUMPRODUCT(Z$57:Z$106,$B$57:$B$106)</f>
        <v>0.19418217962713899</v>
      </c>
      <c r="E48">
        <f>SUMPRODUCT(AL$57:AL$106,$B$57:$B$106)</f>
        <v>0.20270281518788724</v>
      </c>
      <c r="F48">
        <f>SUMPRODUCT(AX$57:AX$106,$B$57:$B$106)</f>
        <v>0.21643572585276594</v>
      </c>
      <c r="G48">
        <f>SUMPRODUCT(BJ$57:BJ$106,$B$57:$B$106)</f>
        <v>0.22482623935682572</v>
      </c>
      <c r="H48">
        <f>SUMPRODUCT(BV$57:BV$106,$B$57:$B$106)</f>
        <v>0.23785968783834874</v>
      </c>
      <c r="I48">
        <f>SUMPRODUCT(CH$57:CH$106,$B$57:$B$106)</f>
        <v>0.25317058569086581</v>
      </c>
      <c r="J48">
        <f>SUMPRODUCT(CT$57:CT$106,$B$57:$B$106)</f>
        <v>0.28656894989253218</v>
      </c>
      <c r="K48">
        <f>SUMPRODUCT(DF$57:DF$106,$B$57:$B$106)</f>
        <v>0.3458254414420921</v>
      </c>
      <c r="L48" s="156">
        <f t="shared" si="54"/>
        <v>0.3458254414420921</v>
      </c>
      <c r="M48" s="156">
        <f t="shared" si="53"/>
        <v>0.3458254414420921</v>
      </c>
      <c r="N48" s="156">
        <f t="shared" si="53"/>
        <v>0.3458254414420921</v>
      </c>
      <c r="O48" s="156">
        <f t="shared" si="53"/>
        <v>0.3458254414420921</v>
      </c>
      <c r="P48" s="156">
        <f t="shared" si="53"/>
        <v>0.3458254414420921</v>
      </c>
      <c r="Q48" s="156">
        <f t="shared" si="53"/>
        <v>0.3458254414420921</v>
      </c>
      <c r="R48" s="156">
        <f t="shared" si="53"/>
        <v>0.3458254414420921</v>
      </c>
      <c r="S48" s="156">
        <f t="shared" si="53"/>
        <v>0.3458254414420921</v>
      </c>
      <c r="T48" s="156">
        <f t="shared" si="53"/>
        <v>0.3458254414420921</v>
      </c>
      <c r="U48" s="156">
        <f t="shared" si="53"/>
        <v>0.3458254414420921</v>
      </c>
      <c r="V48" s="156">
        <f t="shared" si="53"/>
        <v>0.3458254414420921</v>
      </c>
      <c r="W48" s="156">
        <f t="shared" si="53"/>
        <v>0.3458254414420921</v>
      </c>
      <c r="X48" s="156">
        <f t="shared" si="53"/>
        <v>0.3458254414420921</v>
      </c>
      <c r="Y48" s="156">
        <f t="shared" si="53"/>
        <v>0.3458254414420921</v>
      </c>
      <c r="Z48" s="156">
        <f t="shared" si="53"/>
        <v>0.3458254414420921</v>
      </c>
      <c r="AA48" s="156">
        <f t="shared" si="53"/>
        <v>0.3458254414420921</v>
      </c>
      <c r="AB48" s="156">
        <f t="shared" si="53"/>
        <v>0.3458254414420921</v>
      </c>
      <c r="AC48" s="156">
        <f t="shared" si="53"/>
        <v>0.3458254414420921</v>
      </c>
      <c r="AD48" s="156">
        <f t="shared" si="53"/>
        <v>0.3458254414420921</v>
      </c>
      <c r="AE48" s="156">
        <f t="shared" si="53"/>
        <v>0.3458254414420921</v>
      </c>
    </row>
    <row r="49" spans="1:110">
      <c r="B49" s="1"/>
    </row>
    <row r="50" spans="1:110">
      <c r="B50" s="1"/>
      <c r="C50" s="160">
        <f>SUM(C39:C48)</f>
        <v>1</v>
      </c>
      <c r="D50" s="160">
        <f>SUM(D39:D48)</f>
        <v>1.0000000000000002</v>
      </c>
      <c r="E50" s="160">
        <f>SUM(E39:E48)</f>
        <v>1</v>
      </c>
      <c r="F50" s="160">
        <f>SUM(F39:F48)</f>
        <v>1</v>
      </c>
      <c r="G50" s="160">
        <f t="shared" ref="G50:K50" si="55">SUM(G39:G48)</f>
        <v>0.99999999999999978</v>
      </c>
      <c r="H50" s="160">
        <f t="shared" si="55"/>
        <v>1</v>
      </c>
      <c r="I50" s="160">
        <f t="shared" si="55"/>
        <v>1</v>
      </c>
      <c r="J50" s="160">
        <f t="shared" si="55"/>
        <v>1.0000000000000002</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0.20349490166503623</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0.30671757942619993</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0.47997473245489658</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9.8127864538673313E-3</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72940160</v>
      </c>
      <c r="D2" s="91">
        <f>C2</f>
        <v>72940160</v>
      </c>
      <c r="E2" s="91">
        <f t="shared" ref="E2:AH2" si="0">D2</f>
        <v>72940160</v>
      </c>
      <c r="F2" s="91">
        <f t="shared" si="0"/>
        <v>72940160</v>
      </c>
      <c r="G2" s="91">
        <f t="shared" si="0"/>
        <v>72940160</v>
      </c>
      <c r="H2" s="91">
        <f t="shared" si="0"/>
        <v>72940160</v>
      </c>
      <c r="I2" s="91">
        <f t="shared" si="0"/>
        <v>72940160</v>
      </c>
      <c r="J2" s="91">
        <f t="shared" si="0"/>
        <v>72940160</v>
      </c>
      <c r="K2" s="91">
        <f t="shared" si="0"/>
        <v>72940160</v>
      </c>
      <c r="L2" s="91">
        <f t="shared" si="0"/>
        <v>72940160</v>
      </c>
      <c r="M2" s="91">
        <f t="shared" si="0"/>
        <v>72940160</v>
      </c>
      <c r="N2" s="91">
        <f t="shared" si="0"/>
        <v>72940160</v>
      </c>
      <c r="O2" s="91">
        <f t="shared" si="0"/>
        <v>72940160</v>
      </c>
      <c r="P2" s="91">
        <f t="shared" si="0"/>
        <v>72940160</v>
      </c>
      <c r="Q2" s="91">
        <f t="shared" si="0"/>
        <v>72940160</v>
      </c>
      <c r="R2" s="91">
        <f t="shared" si="0"/>
        <v>72940160</v>
      </c>
      <c r="S2" s="91">
        <f t="shared" si="0"/>
        <v>72940160</v>
      </c>
      <c r="T2" s="91">
        <f t="shared" si="0"/>
        <v>72940160</v>
      </c>
      <c r="U2" s="91">
        <f t="shared" si="0"/>
        <v>72940160</v>
      </c>
      <c r="V2" s="91">
        <f t="shared" si="0"/>
        <v>72940160</v>
      </c>
      <c r="W2" s="91">
        <f t="shared" si="0"/>
        <v>72940160</v>
      </c>
      <c r="X2" s="91">
        <f t="shared" si="0"/>
        <v>72940160</v>
      </c>
      <c r="Y2" s="91">
        <f t="shared" si="0"/>
        <v>72940160</v>
      </c>
      <c r="Z2" s="91">
        <f t="shared" si="0"/>
        <v>72940160</v>
      </c>
      <c r="AA2" s="91">
        <f t="shared" si="0"/>
        <v>72940160</v>
      </c>
      <c r="AB2" s="91">
        <f t="shared" si="0"/>
        <v>72940160</v>
      </c>
      <c r="AC2" s="91">
        <f t="shared" si="0"/>
        <v>72940160</v>
      </c>
      <c r="AD2" s="91">
        <f t="shared" si="0"/>
        <v>72940160</v>
      </c>
      <c r="AE2" s="91">
        <f t="shared" si="0"/>
        <v>72940160</v>
      </c>
      <c r="AF2" s="91">
        <f t="shared" si="0"/>
        <v>72940160</v>
      </c>
      <c r="AG2" s="91">
        <f t="shared" si="0"/>
        <v>72940160</v>
      </c>
      <c r="AH2" s="91">
        <f t="shared" si="0"/>
        <v>72940160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6368931.3027943894</v>
      </c>
      <c r="C2" s="5">
        <f>SUMIFS(Imports_new!C$10:C$33,Imports_new!$A$10:$A$33,$A2)</f>
        <v>6368931.3027943894</v>
      </c>
      <c r="D2" s="5">
        <f>SUMIFS(Imports_new!D$10:D$33,Imports_new!$A$10:$A$33,$A2)</f>
        <v>6368931.3027943894</v>
      </c>
      <c r="E2" s="5">
        <f>SUMIFS(Imports_new!E$10:E$33,Imports_new!$A$10:$A$33,$A2)</f>
        <v>5114947.2634692388</v>
      </c>
      <c r="F2" s="5">
        <f>SUMIFS(Imports_new!F$10:F$33,Imports_new!$A$10:$A$33,$A2)</f>
        <v>4398113.4954819009</v>
      </c>
      <c r="G2" s="5">
        <f>SUMIFS(Imports_new!G$10:G$33,Imports_new!$A$10:$A$33,$A2)</f>
        <v>3174183.3599688974</v>
      </c>
      <c r="H2" s="5">
        <f>SUMIFS(Imports_new!H$10:H$33,Imports_new!$A$10:$A$33,$A2)</f>
        <v>2668560.0540983598</v>
      </c>
      <c r="I2" s="5">
        <f>SUMIFS(Imports_new!I$10:I$33,Imports_new!$A$10:$A$33,$A2)</f>
        <v>2354117.6126751741</v>
      </c>
      <c r="J2" s="5">
        <f>SUMIFS(Imports_new!J$10:J$33,Imports_new!$A$10:$A$33,$A2)</f>
        <v>269434.40882892121</v>
      </c>
      <c r="K2" s="5">
        <f>SUMIFS(Imports_new!K$10:K$33,Imports_new!$A$10:$A$33,$A2)</f>
        <v>267761.5174190735</v>
      </c>
      <c r="L2" s="5">
        <f>SUMIFS(Imports_new!L$10:L$33,Imports_new!$A$10:$A$33,$A2)</f>
        <v>221561.45209094739</v>
      </c>
      <c r="M2" s="5">
        <f>SUMIFS(Imports_new!M$10:M$33,Imports_new!$A$10:$A$33,$A2)</f>
        <v>221561.45209094739</v>
      </c>
      <c r="N2" s="5">
        <f>SUMIFS(Imports_new!N$10:N$33,Imports_new!$A$10:$A$33,$A2)</f>
        <v>221561.45209094739</v>
      </c>
      <c r="O2" s="5">
        <f>SUMIFS(Imports_new!O$10:O$33,Imports_new!$A$10:$A$33,$A2)</f>
        <v>221561.45209094739</v>
      </c>
      <c r="P2" s="5">
        <f>SUMIFS(Imports_new!P$10:P$33,Imports_new!$A$10:$A$33,$A2)</f>
        <v>221561.45209094739</v>
      </c>
      <c r="Q2" s="5">
        <f>SUMIFS(Imports_new!Q$10:Q$33,Imports_new!$A$10:$A$33,$A2)</f>
        <v>221561.45209094739</v>
      </c>
      <c r="R2" s="5">
        <f>SUMIFS(Imports_new!R$10:R$33,Imports_new!$A$10:$A$33,$A2)</f>
        <v>221561.45209094739</v>
      </c>
      <c r="S2" s="5">
        <f>SUMIFS(Imports_new!S$10:S$33,Imports_new!$A$10:$A$33,$A2)</f>
        <v>221561.45209094739</v>
      </c>
      <c r="T2" s="5">
        <f>SUMIFS(Imports_new!T$10:T$33,Imports_new!$A$10:$A$33,$A2)</f>
        <v>221561.45209094739</v>
      </c>
      <c r="U2" s="5">
        <f>SUMIFS(Imports_new!U$10:U$33,Imports_new!$A$10:$A$33,$A2)</f>
        <v>221561.45209094739</v>
      </c>
      <c r="V2" s="5">
        <f>SUMIFS(Imports_new!V$10:V$33,Imports_new!$A$10:$A$33,$A2)</f>
        <v>221561.45209094739</v>
      </c>
      <c r="W2" s="5">
        <f>SUMIFS(Imports_new!W$10:W$33,Imports_new!$A$10:$A$33,$A2)</f>
        <v>221561.45209094739</v>
      </c>
      <c r="X2" s="5">
        <f>SUMIFS(Imports_new!X$10:X$33,Imports_new!$A$10:$A$33,$A2)</f>
        <v>221561.45209094739</v>
      </c>
      <c r="Y2" s="5">
        <f>SUMIFS(Imports_new!Y$10:Y$33,Imports_new!$A$10:$A$33,$A2)</f>
        <v>221561.45209094739</v>
      </c>
      <c r="Z2" s="5">
        <f>SUMIFS(Imports_new!Z$10:Z$33,Imports_new!$A$10:$A$33,$A2)</f>
        <v>221561.45209094739</v>
      </c>
      <c r="AA2" s="5">
        <f>SUMIFS(Imports_new!AA$10:AA$33,Imports_new!$A$10:$A$33,$A2)</f>
        <v>221561.45209094739</v>
      </c>
      <c r="AB2" s="5">
        <f>SUMIFS(Imports_new!AB$10:AB$33,Imports_new!$A$10:$A$33,$A2)</f>
        <v>221561.45209094739</v>
      </c>
      <c r="AC2" s="5">
        <f>SUMIFS(Imports_new!AC$10:AC$33,Imports_new!$A$10:$A$33,$A2)</f>
        <v>221561.45209094739</v>
      </c>
      <c r="AD2" s="5">
        <f>SUMIFS(Imports_new!AD$10:AD$33,Imports_new!$A$10:$A$33,$A2)</f>
        <v>221561.45209094739</v>
      </c>
      <c r="AE2" s="5">
        <f>SUMIFS(Imports_new!AE$10:AE$33,Imports_new!$A$10:$A$33,$A2)</f>
        <v>221561.45209094739</v>
      </c>
      <c r="AF2" s="5">
        <f>SUMIFS(Imports_new!AF$10:AF$33,Imports_new!$A$10:$A$33,$A2)</f>
        <v>221561.45209094739</v>
      </c>
    </row>
    <row r="3" spans="1:32">
      <c r="A3" s="2" t="s">
        <v>347</v>
      </c>
      <c r="B3" s="5">
        <f>SUMIFS(Imports_new!B$10:B$33,Imports_new!$A$10:$A$33,$A3)</f>
        <v>10629302.747381946</v>
      </c>
      <c r="C3" s="5">
        <f>SUMIFS(Imports_new!C$10:C$33,Imports_new!$A$10:$A$33,$A3)</f>
        <v>10629302.747381946</v>
      </c>
      <c r="D3" s="5">
        <f>SUMIFS(Imports_new!D$10:D$33,Imports_new!$A$10:$A$33,$A3)</f>
        <v>10629302.747381946</v>
      </c>
      <c r="E3" s="5">
        <f>SUMIFS(Imports_new!E$10:E$33,Imports_new!$A$10:$A$33,$A3)</f>
        <v>9788193.8873914909</v>
      </c>
      <c r="F3" s="5">
        <f>SUMIFS(Imports_new!F$10:F$33,Imports_new!$A$10:$A$33,$A3)</f>
        <v>9700542.7655823268</v>
      </c>
      <c r="G3" s="5">
        <f>SUMIFS(Imports_new!G$10:G$33,Imports_new!$A$10:$A$33,$A3)</f>
        <v>8902694.753466595</v>
      </c>
      <c r="H3" s="5">
        <f>SUMIFS(Imports_new!H$10:H$33,Imports_new!$A$10:$A$33,$A3)</f>
        <v>8618040.8258049637</v>
      </c>
      <c r="I3" s="5">
        <f>SUMIFS(Imports_new!I$10:I$33,Imports_new!$A$10:$A$33,$A3)</f>
        <v>8004996.4155363869</v>
      </c>
      <c r="J3" s="5">
        <f>SUMIFS(Imports_new!J$10:J$33,Imports_new!$A$10:$A$33,$A3)</f>
        <v>6821158.2570694126</v>
      </c>
      <c r="K3" s="5">
        <f>SUMIFS(Imports_new!K$10:K$33,Imports_new!$A$10:$A$33,$A3)</f>
        <v>6004181.7113235127</v>
      </c>
      <c r="L3" s="5">
        <f>SUMIFS(Imports_new!L$10:L$33,Imports_new!$A$10:$A$33,$A3)</f>
        <v>4524398.534789212</v>
      </c>
      <c r="M3" s="5">
        <f>SUMIFS(Imports_new!M$10:M$33,Imports_new!$A$10:$A$33,$A3)</f>
        <v>4524398.534789212</v>
      </c>
      <c r="N3" s="5">
        <f>SUMIFS(Imports_new!N$10:N$33,Imports_new!$A$10:$A$33,$A3)</f>
        <v>4524398.534789212</v>
      </c>
      <c r="O3" s="5">
        <f>SUMIFS(Imports_new!O$10:O$33,Imports_new!$A$10:$A$33,$A3)</f>
        <v>4524398.534789212</v>
      </c>
      <c r="P3" s="5">
        <f>SUMIFS(Imports_new!P$10:P$33,Imports_new!$A$10:$A$33,$A3)</f>
        <v>4524398.534789212</v>
      </c>
      <c r="Q3" s="5">
        <f>SUMIFS(Imports_new!Q$10:Q$33,Imports_new!$A$10:$A$33,$A3)</f>
        <v>4524398.534789212</v>
      </c>
      <c r="R3" s="5">
        <f>SUMIFS(Imports_new!R$10:R$33,Imports_new!$A$10:$A$33,$A3)</f>
        <v>4524398.534789212</v>
      </c>
      <c r="S3" s="5">
        <f>SUMIFS(Imports_new!S$10:S$33,Imports_new!$A$10:$A$33,$A3)</f>
        <v>4524398.534789212</v>
      </c>
      <c r="T3" s="5">
        <f>SUMIFS(Imports_new!T$10:T$33,Imports_new!$A$10:$A$33,$A3)</f>
        <v>4524398.534789212</v>
      </c>
      <c r="U3" s="5">
        <f>SUMIFS(Imports_new!U$10:U$33,Imports_new!$A$10:$A$33,$A3)</f>
        <v>4524398.534789212</v>
      </c>
      <c r="V3" s="5">
        <f>SUMIFS(Imports_new!V$10:V$33,Imports_new!$A$10:$A$33,$A3)</f>
        <v>4524398.534789212</v>
      </c>
      <c r="W3" s="5">
        <f>SUMIFS(Imports_new!W$10:W$33,Imports_new!$A$10:$A$33,$A3)</f>
        <v>4524398.534789212</v>
      </c>
      <c r="X3" s="5">
        <f>SUMIFS(Imports_new!X$10:X$33,Imports_new!$A$10:$A$33,$A3)</f>
        <v>4524398.534789212</v>
      </c>
      <c r="Y3" s="5">
        <f>SUMIFS(Imports_new!Y$10:Y$33,Imports_new!$A$10:$A$33,$A3)</f>
        <v>4524398.534789212</v>
      </c>
      <c r="Z3" s="5">
        <f>SUMIFS(Imports_new!Z$10:Z$33,Imports_new!$A$10:$A$33,$A3)</f>
        <v>4524398.534789212</v>
      </c>
      <c r="AA3" s="5">
        <f>SUMIFS(Imports_new!AA$10:AA$33,Imports_new!$A$10:$A$33,$A3)</f>
        <v>4524398.534789212</v>
      </c>
      <c r="AB3" s="5">
        <f>SUMIFS(Imports_new!AB$10:AB$33,Imports_new!$A$10:$A$33,$A3)</f>
        <v>4524398.534789212</v>
      </c>
      <c r="AC3" s="5">
        <f>SUMIFS(Imports_new!AC$10:AC$33,Imports_new!$A$10:$A$33,$A3)</f>
        <v>4524398.534789212</v>
      </c>
      <c r="AD3" s="5">
        <f>SUMIFS(Imports_new!AD$10:AD$33,Imports_new!$A$10:$A$33,$A3)</f>
        <v>4524398.534789212</v>
      </c>
      <c r="AE3" s="5">
        <f>SUMIFS(Imports_new!AE$10:AE$33,Imports_new!$A$10:$A$33,$A3)</f>
        <v>4524398.534789212</v>
      </c>
      <c r="AF3" s="5">
        <f>SUMIFS(Imports_new!AF$10:AF$33,Imports_new!$A$10:$A$33,$A3)</f>
        <v>4524398.534789212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558091.66695242445</v>
      </c>
      <c r="C5" s="5">
        <f>SUMIFS(Imports_new!C$10:C$33,Imports_new!$A$10:$A$33,$A5)</f>
        <v>558091.66695242445</v>
      </c>
      <c r="D5" s="5">
        <f>SUMIFS(Imports_new!D$10:D$33,Imports_new!$A$10:$A$33,$A5)</f>
        <v>558091.66695242445</v>
      </c>
      <c r="E5" s="5">
        <f>SUMIFS(Imports_new!E$10:E$33,Imports_new!$A$10:$A$33,$A5)</f>
        <v>585869.50156407373</v>
      </c>
      <c r="F5" s="5">
        <f>SUMIFS(Imports_new!F$10:F$33,Imports_new!$A$10:$A$33,$A5)</f>
        <v>552144.2861949855</v>
      </c>
      <c r="G5" s="5">
        <f>SUMIFS(Imports_new!G$10:G$33,Imports_new!$A$10:$A$33,$A5)</f>
        <v>572538.72786476172</v>
      </c>
      <c r="H5" s="5">
        <f>SUMIFS(Imports_new!H$10:H$33,Imports_new!$A$10:$A$33,$A5)</f>
        <v>577328.97730248957</v>
      </c>
      <c r="I5" s="5">
        <f>SUMIFS(Imports_new!I$10:I$33,Imports_new!$A$10:$A$33,$A5)</f>
        <v>559329.36933600088</v>
      </c>
      <c r="J5" s="5">
        <f>SUMIFS(Imports_new!J$10:J$33,Imports_new!$A$10:$A$33,$A5)</f>
        <v>586146.69212434988</v>
      </c>
      <c r="K5" s="5">
        <f>SUMIFS(Imports_new!K$10:K$33,Imports_new!$A$10:$A$33,$A5)</f>
        <v>301884.63914305053</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1477614.2600580479</v>
      </c>
      <c r="C6" s="5">
        <f>SUMIFS(Imports_new!C$10:C$33,Imports_new!$A$10:$A$33,$A6)</f>
        <v>1477614.2600580479</v>
      </c>
      <c r="D6" s="5">
        <f>SUMIFS(Imports_new!D$10:D$33,Imports_new!$A$10:$A$33,$A6)</f>
        <v>1477614.2600580479</v>
      </c>
      <c r="E6" s="5">
        <f>SUMIFS(Imports_new!E$10:E$33,Imports_new!$A$10:$A$33,$A6)</f>
        <v>1575143.2970739268</v>
      </c>
      <c r="F6" s="5">
        <f>SUMIFS(Imports_new!F$10:F$33,Imports_new!$A$10:$A$33,$A6)</f>
        <v>1444663.9286285189</v>
      </c>
      <c r="G6" s="5">
        <f>SUMIFS(Imports_new!G$10:G$33,Imports_new!$A$10:$A$33,$A6)</f>
        <v>1498553.8678664614</v>
      </c>
      <c r="H6" s="5">
        <f>SUMIFS(Imports_new!H$10:H$33,Imports_new!$A$10:$A$33,$A6)</f>
        <v>1513196.9292178119</v>
      </c>
      <c r="I6" s="5">
        <f>SUMIFS(Imports_new!I$10:I$33,Imports_new!$A$10:$A$33,$A6)</f>
        <v>1527431.7835298779</v>
      </c>
      <c r="J6" s="5">
        <f>SUMIFS(Imports_new!J$10:J$33,Imports_new!$A$10:$A$33,$A6)</f>
        <v>1680230.0916656472</v>
      </c>
      <c r="K6" s="5">
        <f>SUMIFS(Imports_new!K$10:K$33,Imports_new!$A$10:$A$33,$A6)</f>
        <v>1694343.6684701166</v>
      </c>
      <c r="L6" s="5">
        <f>SUMIFS(Imports_new!L$10:L$33,Imports_new!$A$10:$A$33,$A6)</f>
        <v>1636529.0127131541</v>
      </c>
      <c r="M6" s="5">
        <f>SUMIFS(Imports_new!M$10:M$33,Imports_new!$A$10:$A$33,$A6)</f>
        <v>1636529.0127131541</v>
      </c>
      <c r="N6" s="5">
        <f>SUMIFS(Imports_new!N$10:N$33,Imports_new!$A$10:$A$33,$A6)</f>
        <v>1636529.0127131541</v>
      </c>
      <c r="O6" s="5">
        <f>SUMIFS(Imports_new!O$10:O$33,Imports_new!$A$10:$A$33,$A6)</f>
        <v>1636529.0127131541</v>
      </c>
      <c r="P6" s="5">
        <f>SUMIFS(Imports_new!P$10:P$33,Imports_new!$A$10:$A$33,$A6)</f>
        <v>1636529.0127131541</v>
      </c>
      <c r="Q6" s="5">
        <f>SUMIFS(Imports_new!Q$10:Q$33,Imports_new!$A$10:$A$33,$A6)</f>
        <v>1636529.0127131541</v>
      </c>
      <c r="R6" s="5">
        <f>SUMIFS(Imports_new!R$10:R$33,Imports_new!$A$10:$A$33,$A6)</f>
        <v>1636529.0127131541</v>
      </c>
      <c r="S6" s="5">
        <f>SUMIFS(Imports_new!S$10:S$33,Imports_new!$A$10:$A$33,$A6)</f>
        <v>1636529.0127131541</v>
      </c>
      <c r="T6" s="5">
        <f>SUMIFS(Imports_new!T$10:T$33,Imports_new!$A$10:$A$33,$A6)</f>
        <v>1636529.0127131541</v>
      </c>
      <c r="U6" s="5">
        <f>SUMIFS(Imports_new!U$10:U$33,Imports_new!$A$10:$A$33,$A6)</f>
        <v>1636529.0127131541</v>
      </c>
      <c r="V6" s="5">
        <f>SUMIFS(Imports_new!V$10:V$33,Imports_new!$A$10:$A$33,$A6)</f>
        <v>1636529.0127131541</v>
      </c>
      <c r="W6" s="5">
        <f>SUMIFS(Imports_new!W$10:W$33,Imports_new!$A$10:$A$33,$A6)</f>
        <v>1636529.0127131541</v>
      </c>
      <c r="X6" s="5">
        <f>SUMIFS(Imports_new!X$10:X$33,Imports_new!$A$10:$A$33,$A6)</f>
        <v>1636529.0127131541</v>
      </c>
      <c r="Y6" s="5">
        <f>SUMIFS(Imports_new!Y$10:Y$33,Imports_new!$A$10:$A$33,$A6)</f>
        <v>1636529.0127131541</v>
      </c>
      <c r="Z6" s="5">
        <f>SUMIFS(Imports_new!Z$10:Z$33,Imports_new!$A$10:$A$33,$A6)</f>
        <v>1636529.0127131541</v>
      </c>
      <c r="AA6" s="5">
        <f>SUMIFS(Imports_new!AA$10:AA$33,Imports_new!$A$10:$A$33,$A6)</f>
        <v>1636529.0127131541</v>
      </c>
      <c r="AB6" s="5">
        <f>SUMIFS(Imports_new!AB$10:AB$33,Imports_new!$A$10:$A$33,$A6)</f>
        <v>1636529.0127131541</v>
      </c>
      <c r="AC6" s="5">
        <f>SUMIFS(Imports_new!AC$10:AC$33,Imports_new!$A$10:$A$33,$A6)</f>
        <v>1636529.0127131541</v>
      </c>
      <c r="AD6" s="5">
        <f>SUMIFS(Imports_new!AD$10:AD$33,Imports_new!$A$10:$A$33,$A6)</f>
        <v>1636529.0127131541</v>
      </c>
      <c r="AE6" s="5">
        <f>SUMIFS(Imports_new!AE$10:AE$33,Imports_new!$A$10:$A$33,$A6)</f>
        <v>1636529.0127131541</v>
      </c>
      <c r="AF6" s="5">
        <f>SUMIFS(Imports_new!AF$10:AF$33,Imports_new!$A$10:$A$33,$A6)</f>
        <v>1636529.0127131541</v>
      </c>
    </row>
    <row r="7" spans="1:32">
      <c r="A7" s="2" t="s">
        <v>100</v>
      </c>
      <c r="B7" s="5">
        <f>SUMIFS(Imports_new!B$10:B$33,Imports_new!$A$10:$A$33,$A7)</f>
        <v>7203379.2894833982</v>
      </c>
      <c r="C7" s="5">
        <f>SUMIFS(Imports_new!C$10:C$33,Imports_new!$A$10:$A$33,$A7)</f>
        <v>7203379.2894833982</v>
      </c>
      <c r="D7" s="5">
        <f>SUMIFS(Imports_new!D$10:D$33,Imports_new!$A$10:$A$33,$A7)</f>
        <v>7203379.2894833982</v>
      </c>
      <c r="E7" s="5">
        <f>SUMIFS(Imports_new!E$10:E$33,Imports_new!$A$10:$A$33,$A7)</f>
        <v>7191138.224745634</v>
      </c>
      <c r="F7" s="5">
        <f>SUMIFS(Imports_new!F$10:F$33,Imports_new!$A$10:$A$33,$A7)</f>
        <v>8065163.6539356001</v>
      </c>
      <c r="G7" s="5">
        <f>SUMIFS(Imports_new!G$10:G$33,Imports_new!$A$10:$A$33,$A7)</f>
        <v>9599473.781121783</v>
      </c>
      <c r="H7" s="5">
        <f>SUMIFS(Imports_new!H$10:H$33,Imports_new!$A$10:$A$33,$A7)</f>
        <v>10097274.143837055</v>
      </c>
      <c r="I7" s="5">
        <f>SUMIFS(Imports_new!I$10:I$33,Imports_new!$A$10:$A$33,$A7)</f>
        <v>10322675.372336386</v>
      </c>
      <c r="J7" s="5">
        <f>SUMIFS(Imports_new!J$10:J$33,Imports_new!$A$10:$A$33,$A7)</f>
        <v>12805923.444145096</v>
      </c>
      <c r="K7" s="5">
        <f>SUMIFS(Imports_new!K$10:K$33,Imports_new!$A$10:$A$33,$A7)</f>
        <v>12770589.110194832</v>
      </c>
      <c r="L7" s="5">
        <f>SUMIFS(Imports_new!L$10:L$33,Imports_new!$A$10:$A$33,$A7)</f>
        <v>12729865.102967557</v>
      </c>
      <c r="M7" s="5">
        <f>SUMIFS(Imports_new!M$10:M$33,Imports_new!$A$10:$A$33,$A7)</f>
        <v>12729865.102967557</v>
      </c>
      <c r="N7" s="5">
        <f>SUMIFS(Imports_new!N$10:N$33,Imports_new!$A$10:$A$33,$A7)</f>
        <v>12729865.102967557</v>
      </c>
      <c r="O7" s="5">
        <f>SUMIFS(Imports_new!O$10:O$33,Imports_new!$A$10:$A$33,$A7)</f>
        <v>12729865.102967557</v>
      </c>
      <c r="P7" s="5">
        <f>SUMIFS(Imports_new!P$10:P$33,Imports_new!$A$10:$A$33,$A7)</f>
        <v>12729865.102967557</v>
      </c>
      <c r="Q7" s="5">
        <f>SUMIFS(Imports_new!Q$10:Q$33,Imports_new!$A$10:$A$33,$A7)</f>
        <v>12729865.102967557</v>
      </c>
      <c r="R7" s="5">
        <f>SUMIFS(Imports_new!R$10:R$33,Imports_new!$A$10:$A$33,$A7)</f>
        <v>12729865.102967557</v>
      </c>
      <c r="S7" s="5">
        <f>SUMIFS(Imports_new!S$10:S$33,Imports_new!$A$10:$A$33,$A7)</f>
        <v>12729865.102967557</v>
      </c>
      <c r="T7" s="5">
        <f>SUMIFS(Imports_new!T$10:T$33,Imports_new!$A$10:$A$33,$A7)</f>
        <v>12729865.102967557</v>
      </c>
      <c r="U7" s="5">
        <f>SUMIFS(Imports_new!U$10:U$33,Imports_new!$A$10:$A$33,$A7)</f>
        <v>12729865.102967557</v>
      </c>
      <c r="V7" s="5">
        <f>SUMIFS(Imports_new!V$10:V$33,Imports_new!$A$10:$A$33,$A7)</f>
        <v>12729865.102967557</v>
      </c>
      <c r="W7" s="5">
        <f>SUMIFS(Imports_new!W$10:W$33,Imports_new!$A$10:$A$33,$A7)</f>
        <v>12729865.102967557</v>
      </c>
      <c r="X7" s="5">
        <f>SUMIFS(Imports_new!X$10:X$33,Imports_new!$A$10:$A$33,$A7)</f>
        <v>12729865.102967557</v>
      </c>
      <c r="Y7" s="5">
        <f>SUMIFS(Imports_new!Y$10:Y$33,Imports_new!$A$10:$A$33,$A7)</f>
        <v>12729865.102967557</v>
      </c>
      <c r="Z7" s="5">
        <f>SUMIFS(Imports_new!Z$10:Z$33,Imports_new!$A$10:$A$33,$A7)</f>
        <v>12729865.102967557</v>
      </c>
      <c r="AA7" s="5">
        <f>SUMIFS(Imports_new!AA$10:AA$33,Imports_new!$A$10:$A$33,$A7)</f>
        <v>12729865.102967557</v>
      </c>
      <c r="AB7" s="5">
        <f>SUMIFS(Imports_new!AB$10:AB$33,Imports_new!$A$10:$A$33,$A7)</f>
        <v>12729865.102967557</v>
      </c>
      <c r="AC7" s="5">
        <f>SUMIFS(Imports_new!AC$10:AC$33,Imports_new!$A$10:$A$33,$A7)</f>
        <v>12729865.102967557</v>
      </c>
      <c r="AD7" s="5">
        <f>SUMIFS(Imports_new!AD$10:AD$33,Imports_new!$A$10:$A$33,$A7)</f>
        <v>12729865.102967557</v>
      </c>
      <c r="AE7" s="5">
        <f>SUMIFS(Imports_new!AE$10:AE$33,Imports_new!$A$10:$A$33,$A7)</f>
        <v>12729865.102967557</v>
      </c>
      <c r="AF7" s="5">
        <f>SUMIFS(Imports_new!AF$10:AF$33,Imports_new!$A$10:$A$33,$A7)</f>
        <v>12729865.102967557</v>
      </c>
    </row>
    <row r="8" spans="1:32">
      <c r="A8" s="2" t="s">
        <v>102</v>
      </c>
      <c r="B8" s="5">
        <f>SUMIFS(Imports_new!B$10:B$33,Imports_new!$A$10:$A$33,$A8)</f>
        <v>4106782.5894740047</v>
      </c>
      <c r="C8" s="5">
        <f>SUMIFS(Imports_new!C$10:C$33,Imports_new!$A$10:$A$33,$A8)</f>
        <v>4106782.5894740047</v>
      </c>
      <c r="D8" s="5">
        <f>SUMIFS(Imports_new!D$10:D$33,Imports_new!$A$10:$A$33,$A8)</f>
        <v>4106782.5894740047</v>
      </c>
      <c r="E8" s="5">
        <f>SUMIFS(Imports_new!E$10:E$33,Imports_new!$A$10:$A$33,$A8)</f>
        <v>6048684.0181253143</v>
      </c>
      <c r="F8" s="5">
        <f>SUMIFS(Imports_new!F$10:F$33,Imports_new!$A$10:$A$33,$A8)</f>
        <v>6314097.8281851793</v>
      </c>
      <c r="G8" s="5">
        <f>SUMIFS(Imports_new!G$10:G$33,Imports_new!$A$10:$A$33,$A8)</f>
        <v>6741871.5683939597</v>
      </c>
      <c r="H8" s="5">
        <f>SUMIFS(Imports_new!H$10:H$33,Imports_new!$A$10:$A$33,$A8)</f>
        <v>7003232.1372851022</v>
      </c>
      <c r="I8" s="5">
        <f>SUMIFS(Imports_new!I$10:I$33,Imports_new!$A$10:$A$33,$A8)</f>
        <v>7409217.9578306545</v>
      </c>
      <c r="J8" s="5">
        <f>SUMIFS(Imports_new!J$10:J$33,Imports_new!$A$10:$A$33,$A8)</f>
        <v>7886145.2604363663</v>
      </c>
      <c r="K8" s="5">
        <f>SUMIFS(Imports_new!K$10:K$33,Imports_new!$A$10:$A$33,$A8)</f>
        <v>8926488.6748838276</v>
      </c>
      <c r="L8" s="5">
        <f>SUMIFS(Imports_new!L$10:L$33,Imports_new!$A$10:$A$33,$A8)</f>
        <v>10772300.654614573</v>
      </c>
      <c r="M8" s="5">
        <f>SUMIFS(Imports_new!M$10:M$33,Imports_new!$A$10:$A$33,$A8)</f>
        <v>10772300.654614573</v>
      </c>
      <c r="N8" s="5">
        <f>SUMIFS(Imports_new!N$10:N$33,Imports_new!$A$10:$A$33,$A8)</f>
        <v>10772300.654614573</v>
      </c>
      <c r="O8" s="5">
        <f>SUMIFS(Imports_new!O$10:O$33,Imports_new!$A$10:$A$33,$A8)</f>
        <v>10772300.654614573</v>
      </c>
      <c r="P8" s="5">
        <f>SUMIFS(Imports_new!P$10:P$33,Imports_new!$A$10:$A$33,$A8)</f>
        <v>10772300.654614573</v>
      </c>
      <c r="Q8" s="5">
        <f>SUMIFS(Imports_new!Q$10:Q$33,Imports_new!$A$10:$A$33,$A8)</f>
        <v>10772300.654614573</v>
      </c>
      <c r="R8" s="5">
        <f>SUMIFS(Imports_new!R$10:R$33,Imports_new!$A$10:$A$33,$A8)</f>
        <v>10772300.654614573</v>
      </c>
      <c r="S8" s="5">
        <f>SUMIFS(Imports_new!S$10:S$33,Imports_new!$A$10:$A$33,$A8)</f>
        <v>10772300.654614573</v>
      </c>
      <c r="T8" s="5">
        <f>SUMIFS(Imports_new!T$10:T$33,Imports_new!$A$10:$A$33,$A8)</f>
        <v>10772300.654614573</v>
      </c>
      <c r="U8" s="5">
        <f>SUMIFS(Imports_new!U$10:U$33,Imports_new!$A$10:$A$33,$A8)</f>
        <v>10772300.654614573</v>
      </c>
      <c r="V8" s="5">
        <f>SUMIFS(Imports_new!V$10:V$33,Imports_new!$A$10:$A$33,$A8)</f>
        <v>10772300.654614573</v>
      </c>
      <c r="W8" s="5">
        <f>SUMIFS(Imports_new!W$10:W$33,Imports_new!$A$10:$A$33,$A8)</f>
        <v>10772300.654614573</v>
      </c>
      <c r="X8" s="5">
        <f>SUMIFS(Imports_new!X$10:X$33,Imports_new!$A$10:$A$33,$A8)</f>
        <v>10772300.654614573</v>
      </c>
      <c r="Y8" s="5">
        <f>SUMIFS(Imports_new!Y$10:Y$33,Imports_new!$A$10:$A$33,$A8)</f>
        <v>10772300.654614573</v>
      </c>
      <c r="Z8" s="5">
        <f>SUMIFS(Imports_new!Z$10:Z$33,Imports_new!$A$10:$A$33,$A8)</f>
        <v>10772300.654614573</v>
      </c>
      <c r="AA8" s="5">
        <f>SUMIFS(Imports_new!AA$10:AA$33,Imports_new!$A$10:$A$33,$A8)</f>
        <v>10772300.654614573</v>
      </c>
      <c r="AB8" s="5">
        <f>SUMIFS(Imports_new!AB$10:AB$33,Imports_new!$A$10:$A$33,$A8)</f>
        <v>10772300.654614573</v>
      </c>
      <c r="AC8" s="5">
        <f>SUMIFS(Imports_new!AC$10:AC$33,Imports_new!$A$10:$A$33,$A8)</f>
        <v>10772300.654614573</v>
      </c>
      <c r="AD8" s="5">
        <f>SUMIFS(Imports_new!AD$10:AD$33,Imports_new!$A$10:$A$33,$A8)</f>
        <v>10772300.654614573</v>
      </c>
      <c r="AE8" s="5">
        <f>SUMIFS(Imports_new!AE$10:AE$33,Imports_new!$A$10:$A$33,$A8)</f>
        <v>10772300.654614573</v>
      </c>
      <c r="AF8" s="5">
        <f>SUMIFS(Imports_new!AF$10:AF$33,Imports_new!$A$10:$A$33,$A8)</f>
        <v>10772300.654614573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86729.955836161913</v>
      </c>
      <c r="C10" s="5">
        <f>SUMIFS(Imports_new!C$10:C$33,Imports_new!$A$10:$A$33,$A10)</f>
        <v>86729.955836161913</v>
      </c>
      <c r="D10" s="5">
        <f>SUMIFS(Imports_new!D$10:D$33,Imports_new!$A$10:$A$33,$A10)</f>
        <v>86729.955836161913</v>
      </c>
      <c r="E10" s="5">
        <f>SUMIFS(Imports_new!E$10:E$33,Imports_new!$A$10:$A$33,$A10)</f>
        <v>68217.992874705742</v>
      </c>
      <c r="F10" s="5">
        <f>SUMIFS(Imports_new!F$10:F$33,Imports_new!$A$10:$A$33,$A10)</f>
        <v>67988.87631355651</v>
      </c>
      <c r="G10" s="5">
        <f>SUMIFS(Imports_new!G$10:G$33,Imports_new!$A$10:$A$33,$A10)</f>
        <v>63587.361255545933</v>
      </c>
      <c r="H10" s="5">
        <f>SUMIFS(Imports_new!H$10:H$33,Imports_new!$A$10:$A$33,$A10)</f>
        <v>63683.614232917287</v>
      </c>
      <c r="I10" s="5">
        <f>SUMIFS(Imports_new!I$10:I$33,Imports_new!$A$10:$A$33,$A10)</f>
        <v>62502.040150550907</v>
      </c>
      <c r="J10" s="5">
        <f>SUMIFS(Imports_new!J$10:J$33,Imports_new!$A$10:$A$33,$A10)</f>
        <v>64519.643269196997</v>
      </c>
      <c r="K10" s="5">
        <f>SUMIFS(Imports_new!K$10:K$33,Imports_new!$A$10:$A$33,$A10)</f>
        <v>64199.359824017833</v>
      </c>
      <c r="L10" s="5">
        <f>SUMIFS(Imports_new!L$10:L$33,Imports_new!$A$10:$A$33,$A10)</f>
        <v>59037.038933554919</v>
      </c>
      <c r="M10" s="5">
        <f>SUMIFS(Imports_new!M$10:M$33,Imports_new!$A$10:$A$33,$A10)</f>
        <v>59037.038933554919</v>
      </c>
      <c r="N10" s="5">
        <f>SUMIFS(Imports_new!N$10:N$33,Imports_new!$A$10:$A$33,$A10)</f>
        <v>59037.038933554919</v>
      </c>
      <c r="O10" s="5">
        <f>SUMIFS(Imports_new!O$10:O$33,Imports_new!$A$10:$A$33,$A10)</f>
        <v>59037.038933554919</v>
      </c>
      <c r="P10" s="5">
        <f>SUMIFS(Imports_new!P$10:P$33,Imports_new!$A$10:$A$33,$A10)</f>
        <v>59037.038933554919</v>
      </c>
      <c r="Q10" s="5">
        <f>SUMIFS(Imports_new!Q$10:Q$33,Imports_new!$A$10:$A$33,$A10)</f>
        <v>59037.038933554919</v>
      </c>
      <c r="R10" s="5">
        <f>SUMIFS(Imports_new!R$10:R$33,Imports_new!$A$10:$A$33,$A10)</f>
        <v>59037.038933554919</v>
      </c>
      <c r="S10" s="5">
        <f>SUMIFS(Imports_new!S$10:S$33,Imports_new!$A$10:$A$33,$A10)</f>
        <v>59037.038933554919</v>
      </c>
      <c r="T10" s="5">
        <f>SUMIFS(Imports_new!T$10:T$33,Imports_new!$A$10:$A$33,$A10)</f>
        <v>59037.038933554919</v>
      </c>
      <c r="U10" s="5">
        <f>SUMIFS(Imports_new!U$10:U$33,Imports_new!$A$10:$A$33,$A10)</f>
        <v>59037.038933554919</v>
      </c>
      <c r="V10" s="5">
        <f>SUMIFS(Imports_new!V$10:V$33,Imports_new!$A$10:$A$33,$A10)</f>
        <v>59037.038933554919</v>
      </c>
      <c r="W10" s="5">
        <f>SUMIFS(Imports_new!W$10:W$33,Imports_new!$A$10:$A$33,$A10)</f>
        <v>59037.038933554919</v>
      </c>
      <c r="X10" s="5">
        <f>SUMIFS(Imports_new!X$10:X$33,Imports_new!$A$10:$A$33,$A10)</f>
        <v>59037.038933554919</v>
      </c>
      <c r="Y10" s="5">
        <f>SUMIFS(Imports_new!Y$10:Y$33,Imports_new!$A$10:$A$33,$A10)</f>
        <v>59037.038933554919</v>
      </c>
      <c r="Z10" s="5">
        <f>SUMIFS(Imports_new!Z$10:Z$33,Imports_new!$A$10:$A$33,$A10)</f>
        <v>59037.038933554919</v>
      </c>
      <c r="AA10" s="5">
        <f>SUMIFS(Imports_new!AA$10:AA$33,Imports_new!$A$10:$A$33,$A10)</f>
        <v>59037.038933554919</v>
      </c>
      <c r="AB10" s="5">
        <f>SUMIFS(Imports_new!AB$10:AB$33,Imports_new!$A$10:$A$33,$A10)</f>
        <v>59037.038933554919</v>
      </c>
      <c r="AC10" s="5">
        <f>SUMIFS(Imports_new!AC$10:AC$33,Imports_new!$A$10:$A$33,$A10)</f>
        <v>59037.038933554919</v>
      </c>
      <c r="AD10" s="5">
        <f>SUMIFS(Imports_new!AD$10:AD$33,Imports_new!$A$10:$A$33,$A10)</f>
        <v>59037.038933554919</v>
      </c>
      <c r="AE10" s="5">
        <f>SUMIFS(Imports_new!AE$10:AE$33,Imports_new!$A$10:$A$33,$A10)</f>
        <v>59037.038933554919</v>
      </c>
      <c r="AF10" s="5">
        <f>SUMIFS(Imports_new!AF$10:AF$33,Imports_new!$A$10:$A$33,$A10)</f>
        <v>59037.038933554919</v>
      </c>
    </row>
    <row r="11" spans="1:32">
      <c r="A11" s="2" t="s">
        <v>105</v>
      </c>
      <c r="B11" s="5">
        <f>SUMIFS(Imports_new!B$10:B$33,Imports_new!$A$10:$A$33,$A11)</f>
        <v>533366.09257270431</v>
      </c>
      <c r="C11" s="5">
        <f>SUMIFS(Imports_new!C$10:C$33,Imports_new!$A$10:$A$33,$A11)</f>
        <v>533366.09257270431</v>
      </c>
      <c r="D11" s="5">
        <f>SUMIFS(Imports_new!D$10:D$33,Imports_new!$A$10:$A$33,$A11)</f>
        <v>533366.09257270431</v>
      </c>
      <c r="E11" s="5">
        <f>SUMIFS(Imports_new!E$10:E$33,Imports_new!$A$10:$A$33,$A11)</f>
        <v>589394.81448201626</v>
      </c>
      <c r="F11" s="5">
        <f>SUMIFS(Imports_new!F$10:F$33,Imports_new!$A$10:$A$33,$A11)</f>
        <v>510072.64157118415</v>
      </c>
      <c r="G11" s="5">
        <f>SUMIFS(Imports_new!G$10:G$33,Imports_new!$A$10:$A$33,$A11)</f>
        <v>510010.03122102789</v>
      </c>
      <c r="H11" s="5">
        <f>SUMIFS(Imports_new!H$10:H$33,Imports_new!$A$10:$A$33,$A11)</f>
        <v>516260.04347504937</v>
      </c>
      <c r="I11" s="5">
        <f>SUMIFS(Imports_new!I$10:I$33,Imports_new!$A$10:$A$33,$A11)</f>
        <v>807968.95550743258</v>
      </c>
      <c r="J11" s="5">
        <f>SUMIFS(Imports_new!J$10:J$33,Imports_new!$A$10:$A$33,$A11)</f>
        <v>911015.6469515455</v>
      </c>
      <c r="K11" s="5">
        <f>SUMIFS(Imports_new!K$10:K$33,Imports_new!$A$10:$A$33,$A11)</f>
        <v>894545.64452828327</v>
      </c>
      <c r="L11" s="5">
        <f>SUMIFS(Imports_new!L$10:L$33,Imports_new!$A$10:$A$33,$A11)</f>
        <v>914658.11250645609</v>
      </c>
      <c r="M11" s="5">
        <f>SUMIFS(Imports_new!M$10:M$33,Imports_new!$A$10:$A$33,$A11)</f>
        <v>914658.11250645609</v>
      </c>
      <c r="N11" s="5">
        <f>SUMIFS(Imports_new!N$10:N$33,Imports_new!$A$10:$A$33,$A11)</f>
        <v>914658.11250645609</v>
      </c>
      <c r="O11" s="5">
        <f>SUMIFS(Imports_new!O$10:O$33,Imports_new!$A$10:$A$33,$A11)</f>
        <v>914658.11250645609</v>
      </c>
      <c r="P11" s="5">
        <f>SUMIFS(Imports_new!P$10:P$33,Imports_new!$A$10:$A$33,$A11)</f>
        <v>914658.11250645609</v>
      </c>
      <c r="Q11" s="5">
        <f>SUMIFS(Imports_new!Q$10:Q$33,Imports_new!$A$10:$A$33,$A11)</f>
        <v>914658.11250645609</v>
      </c>
      <c r="R11" s="5">
        <f>SUMIFS(Imports_new!R$10:R$33,Imports_new!$A$10:$A$33,$A11)</f>
        <v>914658.11250645609</v>
      </c>
      <c r="S11" s="5">
        <f>SUMIFS(Imports_new!S$10:S$33,Imports_new!$A$10:$A$33,$A11)</f>
        <v>914658.11250645609</v>
      </c>
      <c r="T11" s="5">
        <f>SUMIFS(Imports_new!T$10:T$33,Imports_new!$A$10:$A$33,$A11)</f>
        <v>914658.11250645609</v>
      </c>
      <c r="U11" s="5">
        <f>SUMIFS(Imports_new!U$10:U$33,Imports_new!$A$10:$A$33,$A11)</f>
        <v>914658.11250645609</v>
      </c>
      <c r="V11" s="5">
        <f>SUMIFS(Imports_new!V$10:V$33,Imports_new!$A$10:$A$33,$A11)</f>
        <v>914658.11250645609</v>
      </c>
      <c r="W11" s="5">
        <f>SUMIFS(Imports_new!W$10:W$33,Imports_new!$A$10:$A$33,$A11)</f>
        <v>914658.11250645609</v>
      </c>
      <c r="X11" s="5">
        <f>SUMIFS(Imports_new!X$10:X$33,Imports_new!$A$10:$A$33,$A11)</f>
        <v>914658.11250645609</v>
      </c>
      <c r="Y11" s="5">
        <f>SUMIFS(Imports_new!Y$10:Y$33,Imports_new!$A$10:$A$33,$A11)</f>
        <v>914658.11250645609</v>
      </c>
      <c r="Z11" s="5">
        <f>SUMIFS(Imports_new!Z$10:Z$33,Imports_new!$A$10:$A$33,$A11)</f>
        <v>914658.11250645609</v>
      </c>
      <c r="AA11" s="5">
        <f>SUMIFS(Imports_new!AA$10:AA$33,Imports_new!$A$10:$A$33,$A11)</f>
        <v>914658.11250645609</v>
      </c>
      <c r="AB11" s="5">
        <f>SUMIFS(Imports_new!AB$10:AB$33,Imports_new!$A$10:$A$33,$A11)</f>
        <v>914658.11250645609</v>
      </c>
      <c r="AC11" s="5">
        <f>SUMIFS(Imports_new!AC$10:AC$33,Imports_new!$A$10:$A$33,$A11)</f>
        <v>914658.11250645609</v>
      </c>
      <c r="AD11" s="5">
        <f>SUMIFS(Imports_new!AD$10:AD$33,Imports_new!$A$10:$A$33,$A11)</f>
        <v>914658.11250645609</v>
      </c>
      <c r="AE11" s="5">
        <f>SUMIFS(Imports_new!AE$10:AE$33,Imports_new!$A$10:$A$33,$A11)</f>
        <v>914658.11250645609</v>
      </c>
      <c r="AF11" s="5">
        <f>SUMIFS(Imports_new!AF$10:AF$33,Imports_new!$A$10:$A$33,$A11)</f>
        <v>914658.11250645609</v>
      </c>
    </row>
    <row r="12" spans="1:32">
      <c r="A12" s="2" t="s">
        <v>106</v>
      </c>
      <c r="B12" s="5">
        <f>SUMIFS(Imports_new!B$10:B$33,Imports_new!$A$10:$A$33,$A12)</f>
        <v>185334.09544692459</v>
      </c>
      <c r="C12" s="5">
        <f>SUMIFS(Imports_new!C$10:C$33,Imports_new!$A$10:$A$33,$A12)</f>
        <v>185334.09544692459</v>
      </c>
      <c r="D12" s="5">
        <f>SUMIFS(Imports_new!D$10:D$33,Imports_new!$A$10:$A$33,$A12)</f>
        <v>185334.09544692459</v>
      </c>
      <c r="E12" s="5">
        <f>SUMIFS(Imports_new!E$10:E$33,Imports_new!$A$10:$A$33,$A12)</f>
        <v>187943.00027360395</v>
      </c>
      <c r="F12" s="5">
        <f>SUMIFS(Imports_new!F$10:F$33,Imports_new!$A$10:$A$33,$A12)</f>
        <v>96744.524106747616</v>
      </c>
      <c r="G12" s="5">
        <f>SUMIFS(Imports_new!G$10:G$33,Imports_new!$A$10:$A$33,$A12)</f>
        <v>86618.548840970194</v>
      </c>
      <c r="H12" s="5">
        <f>SUMIFS(Imports_new!H$10:H$33,Imports_new!$A$10:$A$33,$A12)</f>
        <v>91955.274746249022</v>
      </c>
      <c r="I12" s="5">
        <f>SUMIFS(Imports_new!I$10:I$33,Imports_new!$A$10:$A$33,$A12)</f>
        <v>101292.49309753657</v>
      </c>
      <c r="J12" s="5">
        <f>SUMIFS(Imports_new!J$10:J$33,Imports_new!$A$10:$A$33,$A12)</f>
        <v>46671.873951570371</v>
      </c>
      <c r="K12" s="5">
        <f>SUMIFS(Imports_new!K$10:K$33,Imports_new!$A$10:$A$33,$A12)</f>
        <v>44619.483794135536</v>
      </c>
      <c r="L12" s="5">
        <f>SUMIFS(Imports_new!L$10:L$33,Imports_new!$A$10:$A$33,$A12)</f>
        <v>15262.822628323014</v>
      </c>
      <c r="M12" s="5">
        <f>SUMIFS(Imports_new!M$10:M$33,Imports_new!$A$10:$A$33,$A12)</f>
        <v>15262.822628323014</v>
      </c>
      <c r="N12" s="5">
        <f>SUMIFS(Imports_new!N$10:N$33,Imports_new!$A$10:$A$33,$A12)</f>
        <v>15262.822628323014</v>
      </c>
      <c r="O12" s="5">
        <f>SUMIFS(Imports_new!O$10:O$33,Imports_new!$A$10:$A$33,$A12)</f>
        <v>15262.822628323014</v>
      </c>
      <c r="P12" s="5">
        <f>SUMIFS(Imports_new!P$10:P$33,Imports_new!$A$10:$A$33,$A12)</f>
        <v>15262.822628323014</v>
      </c>
      <c r="Q12" s="5">
        <f>SUMIFS(Imports_new!Q$10:Q$33,Imports_new!$A$10:$A$33,$A12)</f>
        <v>15262.822628323014</v>
      </c>
      <c r="R12" s="5">
        <f>SUMIFS(Imports_new!R$10:R$33,Imports_new!$A$10:$A$33,$A12)</f>
        <v>15262.822628323014</v>
      </c>
      <c r="S12" s="5">
        <f>SUMIFS(Imports_new!S$10:S$33,Imports_new!$A$10:$A$33,$A12)</f>
        <v>15262.822628323014</v>
      </c>
      <c r="T12" s="5">
        <f>SUMIFS(Imports_new!T$10:T$33,Imports_new!$A$10:$A$33,$A12)</f>
        <v>15262.822628323014</v>
      </c>
      <c r="U12" s="5">
        <f>SUMIFS(Imports_new!U$10:U$33,Imports_new!$A$10:$A$33,$A12)</f>
        <v>15262.822628323014</v>
      </c>
      <c r="V12" s="5">
        <f>SUMIFS(Imports_new!V$10:V$33,Imports_new!$A$10:$A$33,$A12)</f>
        <v>15262.822628323014</v>
      </c>
      <c r="W12" s="5">
        <f>SUMIFS(Imports_new!W$10:W$33,Imports_new!$A$10:$A$33,$A12)</f>
        <v>15262.822628323014</v>
      </c>
      <c r="X12" s="5">
        <f>SUMIFS(Imports_new!X$10:X$33,Imports_new!$A$10:$A$33,$A12)</f>
        <v>15262.822628323014</v>
      </c>
      <c r="Y12" s="5">
        <f>SUMIFS(Imports_new!Y$10:Y$33,Imports_new!$A$10:$A$33,$A12)</f>
        <v>15262.822628323014</v>
      </c>
      <c r="Z12" s="5">
        <f>SUMIFS(Imports_new!Z$10:Z$33,Imports_new!$A$10:$A$33,$A12)</f>
        <v>15262.822628323014</v>
      </c>
      <c r="AA12" s="5">
        <f>SUMIFS(Imports_new!AA$10:AA$33,Imports_new!$A$10:$A$33,$A12)</f>
        <v>15262.822628323014</v>
      </c>
      <c r="AB12" s="5">
        <f>SUMIFS(Imports_new!AB$10:AB$33,Imports_new!$A$10:$A$33,$A12)</f>
        <v>15262.822628323014</v>
      </c>
      <c r="AC12" s="5">
        <f>SUMIFS(Imports_new!AC$10:AC$33,Imports_new!$A$10:$A$33,$A12)</f>
        <v>15262.822628323014</v>
      </c>
      <c r="AD12" s="5">
        <f>SUMIFS(Imports_new!AD$10:AD$33,Imports_new!$A$10:$A$33,$A12)</f>
        <v>15262.822628323014</v>
      </c>
      <c r="AE12" s="5">
        <f>SUMIFS(Imports_new!AE$10:AE$33,Imports_new!$A$10:$A$33,$A12)</f>
        <v>15262.822628323014</v>
      </c>
      <c r="AF12" s="5">
        <f>SUMIFS(Imports_new!AF$10:AF$33,Imports_new!$A$10:$A$33,$A12)</f>
        <v>15262.822628323014</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78286.681557895703</v>
      </c>
      <c r="K15" s="5">
        <f>SUMIFS(Imports_new!K$10:K$33,Imports_new!$A$10:$A$33,$A15)</f>
        <v>180918.19041915436</v>
      </c>
      <c r="L15" s="5">
        <f>SUMIFS(Imports_new!L$10:L$33,Imports_new!$A$10:$A$33,$A15)</f>
        <v>275919.26875622303</v>
      </c>
      <c r="M15" s="5">
        <f>SUMIFS(Imports_new!M$10:M$33,Imports_new!$A$10:$A$33,$A15)</f>
        <v>275919.26875622303</v>
      </c>
      <c r="N15" s="5">
        <f>SUMIFS(Imports_new!N$10:N$33,Imports_new!$A$10:$A$33,$A15)</f>
        <v>275919.26875622303</v>
      </c>
      <c r="O15" s="5">
        <f>SUMIFS(Imports_new!O$10:O$33,Imports_new!$A$10:$A$33,$A15)</f>
        <v>275919.26875622303</v>
      </c>
      <c r="P15" s="5">
        <f>SUMIFS(Imports_new!P$10:P$33,Imports_new!$A$10:$A$33,$A15)</f>
        <v>275919.26875622303</v>
      </c>
      <c r="Q15" s="5">
        <f>SUMIFS(Imports_new!Q$10:Q$33,Imports_new!$A$10:$A$33,$A15)</f>
        <v>275919.26875622303</v>
      </c>
      <c r="R15" s="5">
        <f>SUMIFS(Imports_new!R$10:R$33,Imports_new!$A$10:$A$33,$A15)</f>
        <v>275919.26875622303</v>
      </c>
      <c r="S15" s="5">
        <f>SUMIFS(Imports_new!S$10:S$33,Imports_new!$A$10:$A$33,$A15)</f>
        <v>275919.26875622303</v>
      </c>
      <c r="T15" s="5">
        <f>SUMIFS(Imports_new!T$10:T$33,Imports_new!$A$10:$A$33,$A15)</f>
        <v>275919.26875622303</v>
      </c>
      <c r="U15" s="5">
        <f>SUMIFS(Imports_new!U$10:U$33,Imports_new!$A$10:$A$33,$A15)</f>
        <v>275919.26875622303</v>
      </c>
      <c r="V15" s="5">
        <f>SUMIFS(Imports_new!V$10:V$33,Imports_new!$A$10:$A$33,$A15)</f>
        <v>275919.26875622303</v>
      </c>
      <c r="W15" s="5">
        <f>SUMIFS(Imports_new!W$10:W$33,Imports_new!$A$10:$A$33,$A15)</f>
        <v>275919.26875622303</v>
      </c>
      <c r="X15" s="5">
        <f>SUMIFS(Imports_new!X$10:X$33,Imports_new!$A$10:$A$33,$A15)</f>
        <v>275919.26875622303</v>
      </c>
      <c r="Y15" s="5">
        <f>SUMIFS(Imports_new!Y$10:Y$33,Imports_new!$A$10:$A$33,$A15)</f>
        <v>275919.26875622303</v>
      </c>
      <c r="Z15" s="5">
        <f>SUMIFS(Imports_new!Z$10:Z$33,Imports_new!$A$10:$A$33,$A15)</f>
        <v>275919.26875622303</v>
      </c>
      <c r="AA15" s="5">
        <f>SUMIFS(Imports_new!AA$10:AA$33,Imports_new!$A$10:$A$33,$A15)</f>
        <v>275919.26875622303</v>
      </c>
      <c r="AB15" s="5">
        <f>SUMIFS(Imports_new!AB$10:AB$33,Imports_new!$A$10:$A$33,$A15)</f>
        <v>275919.26875622303</v>
      </c>
      <c r="AC15" s="5">
        <f>SUMIFS(Imports_new!AC$10:AC$33,Imports_new!$A$10:$A$33,$A15)</f>
        <v>275919.26875622303</v>
      </c>
      <c r="AD15" s="5">
        <f>SUMIFS(Imports_new!AD$10:AD$33,Imports_new!$A$10:$A$33,$A15)</f>
        <v>275919.26875622303</v>
      </c>
      <c r="AE15" s="5">
        <f>SUMIFS(Imports_new!AE$10:AE$33,Imports_new!$A$10:$A$33,$A15)</f>
        <v>275919.26875622303</v>
      </c>
      <c r="AF15" s="5">
        <f>SUMIFS(Imports_new!AF$10:AF$33,Imports_new!$A$10:$A$33,$A15)</f>
        <v>275919.26875622303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72940160</v>
      </c>
      <c r="C2">
        <f>exports!E2</f>
        <v>72940160</v>
      </c>
      <c r="D2">
        <f>exports!F2</f>
        <v>72940160</v>
      </c>
      <c r="E2">
        <f>exports!G2</f>
        <v>72940160</v>
      </c>
      <c r="F2">
        <f>exports!H2</f>
        <v>72940160</v>
      </c>
      <c r="G2">
        <f>exports!I2</f>
        <v>72940160</v>
      </c>
      <c r="H2">
        <f>exports!J2</f>
        <v>72940160</v>
      </c>
      <c r="I2">
        <f>exports!K2</f>
        <v>72940160</v>
      </c>
      <c r="J2">
        <f>exports!L2</f>
        <v>72940160</v>
      </c>
      <c r="K2">
        <f>exports!M2</f>
        <v>72940160</v>
      </c>
      <c r="L2">
        <f>exports!N2</f>
        <v>72940160</v>
      </c>
      <c r="M2">
        <f>exports!O2</f>
        <v>72940160</v>
      </c>
      <c r="N2">
        <f>exports!P2</f>
        <v>72940160</v>
      </c>
      <c r="O2">
        <f>exports!Q2</f>
        <v>72940160</v>
      </c>
      <c r="P2">
        <f>exports!R2</f>
        <v>72940160</v>
      </c>
      <c r="Q2">
        <f>exports!S2</f>
        <v>72940160</v>
      </c>
      <c r="R2">
        <f>exports!T2</f>
        <v>72940160</v>
      </c>
      <c r="S2">
        <f>exports!U2</f>
        <v>72940160</v>
      </c>
      <c r="T2">
        <f>exports!V2</f>
        <v>72940160</v>
      </c>
      <c r="U2">
        <f>exports!W2</f>
        <v>72940160</v>
      </c>
      <c r="V2">
        <f>exports!X2</f>
        <v>72940160</v>
      </c>
      <c r="W2">
        <f>exports!Y2</f>
        <v>72940160</v>
      </c>
      <c r="X2">
        <f>exports!Z2</f>
        <v>72940160</v>
      </c>
      <c r="Y2">
        <f>exports!AA2</f>
        <v>72940160</v>
      </c>
      <c r="Z2">
        <f>exports!AB2</f>
        <v>72940160</v>
      </c>
      <c r="AA2">
        <f>exports!AC2</f>
        <v>72940160</v>
      </c>
      <c r="AB2">
        <f>exports!AD2</f>
        <v>72940160</v>
      </c>
      <c r="AC2">
        <f>exports!AE2</f>
        <v>72940160</v>
      </c>
      <c r="AD2">
        <f>exports!AF2</f>
        <v>72940160</v>
      </c>
      <c r="AE2">
        <f>exports!AG2</f>
        <v>72940160</v>
      </c>
      <c r="AF2">
        <f>exports!AH2</f>
        <v>72940160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52.254060823949423</v>
      </c>
      <c r="C2" s="12">
        <f>SUMIFS('State Generation Costs Calcs'!C105:C155,'State Generation Costs Calcs'!$A$105:$A$155,About!$B$2)*About!$A$67</f>
        <v>51.235062190673084</v>
      </c>
      <c r="D2" s="12">
        <f>SUMIFS('State Generation Costs Calcs'!D105:D155,'State Generation Costs Calcs'!$A$105:$A$155,About!$B$2)*About!$A$67</f>
        <v>50.283325498448512</v>
      </c>
      <c r="E2" s="12">
        <f>SUMIFS('State Generation Costs Calcs'!E105:E155,'State Generation Costs Calcs'!$A$105:$A$155,About!$B$2)*About!$A$67</f>
        <v>49.500648910002212</v>
      </c>
      <c r="F2" s="12">
        <f>SUMIFS('State Generation Costs Calcs'!F105:F155,'State Generation Costs Calcs'!$A$105:$A$155,About!$B$2)*About!$A$67</f>
        <v>49.285838676708963</v>
      </c>
      <c r="G2" s="12">
        <f>SUMIFS('State Generation Costs Calcs'!G105:G155,'State Generation Costs Calcs'!$A$105:$A$155,About!$B$2)*About!$A$67</f>
        <v>49.353601696602489</v>
      </c>
      <c r="H2" s="12">
        <f>SUMIFS('State Generation Costs Calcs'!H105:H155,'State Generation Costs Calcs'!$A$105:$A$155,About!$B$2)*About!$A$67</f>
        <v>49.822154047004531</v>
      </c>
      <c r="I2" s="12">
        <f>SUMIFS('State Generation Costs Calcs'!I105:I155,'State Generation Costs Calcs'!$A$105:$A$155,About!$B$2)*About!$A$67</f>
        <v>50.246405155310136</v>
      </c>
      <c r="J2" s="12">
        <f>SUMIFS('State Generation Costs Calcs'!J105:J155,'State Generation Costs Calcs'!$A$105:$A$155,About!$B$2)*About!$A$67</f>
        <v>50.021073942410666</v>
      </c>
      <c r="K2" s="12">
        <f>SUMIFS('State Generation Costs Calcs'!K105:K155,'State Generation Costs Calcs'!$A$105:$A$155,About!$B$2)*About!$A$67</f>
        <v>49.36375656169924</v>
      </c>
      <c r="L2" s="12">
        <f>SUMIFS('State Generation Costs Calcs'!L105:L155,'State Generation Costs Calcs'!$A$105:$A$155,About!$B$2)*About!$A$67</f>
        <v>48.609241126218251</v>
      </c>
      <c r="M2" s="12">
        <f>SUMIFS('State Generation Costs Calcs'!M105:M155,'State Generation Costs Calcs'!$A$105:$A$155,About!$B$2)*About!$A$67</f>
        <v>47.946873624516499</v>
      </c>
      <c r="N2" s="12">
        <f>SUMIFS('State Generation Costs Calcs'!N105:N155,'State Generation Costs Calcs'!$A$105:$A$155,About!$B$2)*About!$A$67</f>
        <v>47.245578558597082</v>
      </c>
      <c r="O2" s="12">
        <f>SUMIFS('State Generation Costs Calcs'!O105:O155,'State Generation Costs Calcs'!$A$105:$A$155,About!$B$2)*About!$A$67</f>
        <v>46.875930559510159</v>
      </c>
      <c r="P2" s="12">
        <f>SUMIFS('State Generation Costs Calcs'!P105:P155,'State Generation Costs Calcs'!$A$105:$A$155,About!$B$2)*About!$A$67</f>
        <v>46.783963877723302</v>
      </c>
      <c r="Q2" s="12">
        <f>SUMIFS('State Generation Costs Calcs'!Q105:Q155,'State Generation Costs Calcs'!$A$105:$A$155,About!$B$2)*About!$A$67</f>
        <v>46.361215045829162</v>
      </c>
      <c r="R2" s="12">
        <f>SUMIFS('State Generation Costs Calcs'!R105:R155,'State Generation Costs Calcs'!$A$105:$A$155,About!$B$2)*About!$A$67</f>
        <v>45.848616995736265</v>
      </c>
      <c r="S2" s="12">
        <f>SUMIFS('State Generation Costs Calcs'!S105:S155,'State Generation Costs Calcs'!$A$105:$A$155,About!$B$2)*About!$A$67</f>
        <v>45.484202625316655</v>
      </c>
      <c r="T2" s="12">
        <f>SUMIFS('State Generation Costs Calcs'!T105:T155,'State Generation Costs Calcs'!$A$105:$A$155,About!$B$2)*About!$A$67</f>
        <v>45.333436916950035</v>
      </c>
      <c r="U2" s="12">
        <f>SUMIFS('State Generation Costs Calcs'!U105:U155,'State Generation Costs Calcs'!$A$105:$A$155,About!$B$2)*About!$A$67</f>
        <v>45.208482388092605</v>
      </c>
      <c r="V2" s="12">
        <f>SUMIFS('State Generation Costs Calcs'!V105:V155,'State Generation Costs Calcs'!$A$105:$A$155,About!$B$2)*About!$A$67</f>
        <v>44.731842402306718</v>
      </c>
      <c r="W2" s="12">
        <f>SUMIFS('State Generation Costs Calcs'!W105:W155,'State Generation Costs Calcs'!$A$105:$A$155,About!$B$2)*About!$A$67</f>
        <v>44.294905506918809</v>
      </c>
      <c r="X2" s="12">
        <f>SUMIFS('State Generation Costs Calcs'!X105:X155,'State Generation Costs Calcs'!$A$105:$A$155,About!$B$2)*About!$A$67</f>
        <v>44.047259450435945</v>
      </c>
      <c r="Y2" s="12">
        <f>SUMIFS('State Generation Costs Calcs'!Y105:Y155,'State Generation Costs Calcs'!$A$105:$A$155,About!$B$2)*About!$A$67</f>
        <v>43.769202304460045</v>
      </c>
      <c r="Z2" s="12">
        <f>SUMIFS('State Generation Costs Calcs'!Z105:Z155,'State Generation Costs Calcs'!$A$105:$A$155,About!$B$2)*About!$A$67</f>
        <v>43.606909031387111</v>
      </c>
      <c r="AA2" s="12">
        <f>SUMIFS('State Generation Costs Calcs'!AA105:AA155,'State Generation Costs Calcs'!$A$105:$A$155,About!$B$2)*About!$A$67</f>
        <v>43.490380656274297</v>
      </c>
      <c r="AB2" s="12">
        <f>SUMIFS('State Generation Costs Calcs'!AB105:AB155,'State Generation Costs Calcs'!$A$105:$A$155,About!$B$2)*About!$A$67</f>
        <v>43.314607905760617</v>
      </c>
      <c r="AC2" s="12">
        <f>SUMIFS('State Generation Costs Calcs'!AC105:AC155,'State Generation Costs Calcs'!$A$105:$A$155,About!$B$2)*About!$A$67</f>
        <v>43.319072828761989</v>
      </c>
      <c r="AD2" s="12">
        <f>SUMIFS('State Generation Costs Calcs'!AD105:AD155,'State Generation Costs Calcs'!$A$105:$A$155,About!$B$2)*About!$A$67</f>
        <v>43.362188892439285</v>
      </c>
      <c r="AE2" s="12">
        <f>SUMIFS('State Generation Costs Calcs'!AE105:AE155,'State Generation Costs Calcs'!$A$105:$A$155,About!$B$2)*About!$A$67</f>
        <v>43.310925224069216</v>
      </c>
      <c r="AF2" s="12">
        <f>SUMIFS('State Generation Costs Calcs'!AF105:AF155,'State Generation Costs Calcs'!$A$105:$A$155,About!$B$2)*About!$A$67</f>
        <v>43.286765869820336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2024-01-10T18:30:27Z</dcterms:modified>
</cp:coreProperties>
</file>