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state-eps-repos\eps-arizona\"/>
    </mc:Choice>
  </mc:AlternateContent>
  <xr:revisionPtr revIDLastSave="0" documentId="13_ncr:1_{DEF00E6B-B5BE-4205-A1EF-40DDF0F8C654}" xr6:coauthVersionLast="47" xr6:coauthVersionMax="47" xr10:uidLastSave="{00000000-0000-0000-0000-000000000000}"/>
  <bookViews>
    <workbookView xWindow="-90" yWindow="-90" windowWidth="19380" windowHeight="10260" firstSheet="1"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F1" i="23"/>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O1" i="23" s="1"/>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M1" i="23" s="1"/>
  <c r="W4" i="23"/>
  <c r="W1" i="23" s="1"/>
  <c r="G4" i="23"/>
  <c r="G1" i="23" s="1"/>
  <c r="O33" i="27"/>
  <c r="P33" i="27" s="1"/>
  <c r="J33" i="27"/>
  <c r="K33" i="27" s="1"/>
  <c r="V7" i="23"/>
  <c r="V5" i="23"/>
  <c r="V1" i="23" s="1"/>
  <c r="J32" i="27"/>
  <c r="K32" i="27" s="1"/>
  <c r="O32" i="27"/>
  <c r="P32" i="27" s="1"/>
  <c r="R1" i="23"/>
  <c r="H1" i="23"/>
  <c r="AC1" i="23"/>
  <c r="AB1" i="23"/>
  <c r="Z1" i="23"/>
  <c r="Y1" i="23"/>
  <c r="T1" i="23"/>
  <c r="AH1" i="23"/>
  <c r="AA1" i="23"/>
  <c r="Q1" i="23"/>
  <c r="U1" i="23"/>
  <c r="L1" i="23"/>
  <c r="J1" i="23"/>
  <c r="S1" i="23"/>
  <c r="I1" i="23"/>
  <c r="E1" i="23"/>
  <c r="D1" i="23"/>
  <c r="K1" i="23"/>
  <c r="C1" i="23"/>
  <c r="G21" i="27" s="1"/>
  <c r="AF1" i="23"/>
  <c r="X1" i="23"/>
  <c r="P1" i="23"/>
  <c r="K9" i="29" l="1"/>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P174" i="30" l="1"/>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L2" i="29" s="1"/>
  <c r="J18" i="19" s="1"/>
  <c r="N12" i="29"/>
  <c r="M12" i="29"/>
  <c r="L12" i="29" s="1"/>
  <c r="J38" i="19" s="1"/>
  <c r="P12" i="29"/>
  <c r="K21" i="27"/>
  <c r="E2" i="20" s="1"/>
  <c r="D2" i="20"/>
  <c r="P21" i="27"/>
  <c r="E3" i="20" s="1"/>
  <c r="D3" i="20"/>
  <c r="B43" i="18"/>
  <c r="P200" i="30" l="1"/>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<sst xmlns="http://schemas.openxmlformats.org/spreadsheetml/2006/main" count="30711" uniqueCount="2642">
  <si>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</si>
  <si>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</si>
  <si>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</si>
  <si>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</si>
  <si>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</si>
  <si>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</si>
  <si>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</si>
  <si>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</si>
  <si>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</si>
  <si>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</si>
  <si>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</si>
  <si>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</si>
  <si>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</si>
  <si>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</si>
  <si>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</si>
  <si>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</si>
  <si>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</si>
  <si>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</si>
  <si>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</si>
  <si>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</si>
  <si>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</si>
  <si>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</si>
  <si>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</si>
  <si>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</si>
  <si>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</si>
  <si>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</si>
  <si>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</si>
  <si>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</si>
  <si>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</si>
  <si>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</si>
  <si>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</si>
  <si>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</si>
  <si>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</si>
  <si>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</si>
  <si>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</si>
  <si>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</si>
  <si>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</si>
  <si>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</si>
  <si>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</si>
  <si>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</si>
  <si>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</si>
  <si>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</si>
  <si>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</si>
  <si>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</si>
  <si>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</si>
  <si>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</si>
  <si>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</si>
  <si>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</si>
  <si>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</si>
  <si>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</si>
  <si>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</si>
  <si>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</si>
  <si>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</si>
  <si>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</si>
  <si>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</si>
  <si>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</si>
  <si>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</si>
  <si>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</si>
  <si>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</si>
  <si>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</si>
  <si>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</si>
  <si>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</si>
  <si>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</si>
  <si>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</si>
  <si>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</si>
  <si>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</si>
  <si>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</si>
  <si>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</si>
  <si>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</si>
  <si>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</si>
  <si>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</si>
  <si>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</si>
  <si>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</si>
  <si>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</si>
  <si>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</si>
  <si>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</si>
  <si>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</si>
  <si>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</si>
  <si>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</si>
  <si>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</si>
  <si>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</si>
  <si>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</si>
  <si>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</si>
  <si>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</si>
  <si>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</si>
  <si>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</si>
  <si>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</si>
  <si>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</si>
  <si>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</si>
  <si>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</si>
  <si>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</si>
  <si>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</si>
  <si>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</si>
  <si>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</si>
  <si>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</si>
  <si>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</si>
  <si>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</si>
  <si>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</si>
  <si>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</si>
  <si>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</si>
  <si>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</si>
  <si>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</si>
  <si>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</si>
  <si>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</si>
  <si>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</si>
  <si>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</si>
  <si>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</si>
  <si>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</si>
  <si>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</si>
  <si>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</si>
  <si>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</si>
  <si>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</si>
  <si>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</si>
  <si>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</si>
  <si>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</si>
  <si>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</si>
  <si>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</si>
  <si>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</si>
  <si>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</si>
  <si>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</si>
  <si>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</si>
  <si>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</si>
  <si>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</si>
  <si>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</si>
  <si>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</si>
  <si>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</si>
  <si>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</si>
  <si>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</si>
  <si>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</si>
  <si>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</si>
  <si>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</si>
  <si>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</si>
  <si>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</si>
  <si>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</si>
  <si>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</si>
  <si>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</si>
  <si>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</si>
  <si>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</si>
  <si>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</si>
  <si>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</si>
  <si>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</si>
  <si>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</si>
  <si>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</si>
  <si>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</si>
  <si>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</si>
  <si>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</si>
  <si>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</si>
  <si>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</si>
  <si>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</si>
  <si>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</si>
  <si>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</si>
  <si>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</si>
  <si>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</si>
  <si>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</si>
  <si>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</si>
  <si>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</si>
  <si>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</si>
  <si>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</si>
  <si>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</si>
  <si>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</si>
  <si>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</si>
  <si>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</si>
  <si>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</si>
  <si>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</si>
  <si>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</si>
  <si>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</si>
  <si>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</si>
  <si>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</si>
  <si>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</si>
  <si>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</si>
  <si>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</si>
  <si>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</si>
  <si>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</si>
  <si>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</si>
  <si>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</si>
  <si>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</si>
  <si>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</si>
  <si>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</si>
  <si>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</si>
  <si>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</si>
  <si>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</si>
  <si>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</si>
  <si>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</si>
  <si>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</si>
  <si>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</si>
  <si>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</si>
  <si>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</si>
  <si>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</si>
  <si>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</si>
  <si>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</si>
  <si>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</si>
  <si>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</si>
  <si>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</si>
  <si>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</si>
  <si>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</si>
  <si>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</si>
  <si>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</si>
  <si>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</si>
  <si>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</si>
  <si>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</si>
  <si>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</si>
  <si>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</si>
  <si>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</si>
  <si>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</si>
  <si>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</si>
  <si>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</si>
  <si>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</si>
  <si>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</si>
  <si>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</si>
  <si>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</si>
  <si>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</si>
  <si>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</si>
  <si>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</si>
  <si>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</si>
  <si>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</si>
  <si>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</si>
  <si>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</si>
  <si>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</si>
  <si>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</si>
  <si>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</si>
  <si>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</si>
  <si>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</si>
  <si>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</si>
  <si>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</si>
  <si>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</si>
  <si>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</si>
  <si>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</si>
  <si>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</si>
  <si>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</si>
  <si>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</si>
  <si>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</si>
  <si>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</si>
  <si>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</si>
  <si>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</si>
  <si>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</si>
  <si>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</si>
  <si>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</si>
  <si>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</si>
  <si>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</si>
  <si>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</si>
  <si>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</si>
  <si>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</si>
  <si>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</si>
  <si>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</si>
  <si>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</si>
  <si>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</si>
  <si>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</si>
  <si>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</si>
  <si>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</si>
  <si>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</si>
  <si>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</si>
  <si>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</si>
  <si>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</si>
  <si>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</si>
  <si>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</si>
  <si>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</si>
  <si>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</si>
  <si>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</si>
  <si>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</si>
  <si>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</si>
  <si>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</si>
  <si>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</si>
  <si>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</si>
  <si>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</si>
  <si>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</si>
  <si>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</si>
  <si>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</si>
  <si>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</si>
  <si>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</si>
  <si>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</si>
  <si>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</si>
  <si>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</si>
  <si>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</si>
  <si>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</si>
  <si>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</si>
  <si>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</si>
  <si>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</si>
  <si>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</si>
  <si>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</si>
  <si>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</si>
  <si>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</si>
  <si>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</si>
  <si>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</si>
  <si>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</si>
  <si>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</si>
  <si>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</si>
  <si>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</si>
  <si>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</si>
  <si>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</si>
  <si>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</si>
  <si>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</si>
  <si>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</si>
  <si>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</si>
  <si>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</si>
  <si>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</si>
  <si>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</si>
  <si>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</si>
  <si>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</si>
  <si>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</si>
  <si>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</si>
  <si>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</si>
  <si>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</si>
  <si>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</si>
  <si>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</si>
  <si>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</si>
  <si>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</si>
  <si>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</si>
  <si>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</si>
  <si>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</si>
  <si>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</si>
  <si>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</si>
  <si>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</si>
  <si>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</si>
  <si>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</si>
  <si>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</si>
  <si>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</si>
  <si>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</si>
  <si>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</si>
  <si>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</si>
  <si>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</si>
  <si>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</si>
  <si>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</si>
  <si>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</si>
  <si>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</si>
  <si>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</si>
  <si>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</si>
  <si>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</si>
  <si>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</si>
  <si>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</si>
  <si>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</si>
  <si>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</si>
  <si>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</si>
  <si>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</si>
  <si>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</si>
  <si>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</si>
  <si>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</si>
  <si>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</si>
  <si>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</si>
  <si>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</si>
  <si>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</si>
  <si>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</si>
  <si>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</si>
  <si>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</si>
  <si>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</si>
  <si>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</si>
  <si>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</si>
  <si>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</si>
  <si>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</si>
  <si>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</si>
  <si>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</si>
  <si>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</si>
  <si>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</si>
  <si>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</si>
  <si>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</si>
  <si>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</si>
  <si>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</si>
  <si>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</si>
  <si>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</si>
  <si>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</si>
  <si>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</si>
  <si>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</si>
  <si>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</si>
  <si>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</si>
  <si>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</si>
  <si>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</si>
  <si>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</si>
  <si>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</si>
  <si>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</si>
  <si>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</si>
  <si>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</si>
  <si>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</si>
  <si>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</si>
  <si>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</si>
  <si>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</si>
  <si>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</si>
  <si>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</si>
  <si>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</si>
  <si>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</si>
  <si>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</si>
  <si>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</si>
  <si>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</si>
  <si>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</si>
  <si>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</si>
  <si>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</si>
  <si>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</si>
  <si>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</si>
  <si>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</si>
  <si>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</si>
  <si>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</si>
  <si>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</si>
  <si>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</si>
  <si>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</si>
  <si>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</si>
  <si>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</si>
  <si>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</si>
  <si>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</si>
  <si>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</si>
  <si>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</si>
  <si>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</si>
  <si>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</si>
  <si>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</si>
  <si>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</si>
  <si>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</si>
  <si>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</si>
  <si>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</si>
  <si>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</si>
  <si>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</si>
  <si>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</si>
  <si>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</si>
  <si>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</si>
  <si>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</si>
  <si>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</si>
  <si>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</si>
  <si>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</si>
  <si>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</si>
  <si>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</si>
  <si>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</si>
  <si>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</si>
  <si>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</si>
  <si>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</si>
  <si>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</si>
  <si>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</si>
  <si>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</si>
  <si>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</si>
  <si>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</si>
  <si>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</si>
  <si>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</si>
  <si>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</si>
  <si>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</si>
  <si>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</si>
  <si>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</si>
  <si>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</si>
  <si>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</si>
  <si>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</si>
  <si>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</si>
  <si>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</si>
  <si>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</si>
  <si>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</si>
  <si>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</si>
  <si>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</si>
  <si>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</si>
  <si>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</si>
  <si>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</si>
  <si>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</si>
  <si>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</si>
  <si>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</si>
  <si>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</si>
  <si>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</si>
  <si>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</si>
  <si>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</si>
  <si>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</si>
  <si>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</si>
  <si>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</si>
  <si>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</si>
  <si>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</si>
  <si>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</si>
  <si>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</si>
  <si>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</si>
  <si>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</si>
  <si>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</si>
  <si>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</si>
  <si>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</si>
  <si>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</si>
  <si>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</si>
  <si>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</si>
  <si>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</si>
  <si>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</si>
  <si>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</si>
  <si>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</si>
  <si>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</si>
  <si>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</si>
  <si>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</si>
  <si>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</si>
  <si>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</si>
  <si>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</si>
  <si>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</si>
  <si>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</si>
  <si>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</si>
  <si>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</si>
  <si>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</si>
  <si>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</si>
  <si>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</si>
  <si>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</si>
  <si>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</si>
  <si>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</si>
  <si>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</si>
  <si>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</si>
  <si>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</si>
  <si>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</si>
  <si>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</si>
  <si>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</si>
  <si>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</si>
  <si>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</si>
  <si>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</si>
  <si>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</si>
  <si>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</si>
  <si>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</si>
  <si>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</si>
  <si>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</si>
  <si>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</si>
  <si>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</si>
  <si>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</si>
  <si>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</si>
  <si>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</si>
  <si>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</si>
  <si>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</si>
  <si>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</si>
  <si>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</si>
  <si>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</si>
  <si>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</si>
  <si>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</si>
  <si>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</si>
  <si>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</si>
  <si>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</si>
  <si>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</si>
  <si>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</si>
  <si>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</si>
  <si>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</si>
  <si>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</si>
  <si>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</si>
  <si>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</si>
  <si>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</si>
  <si>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</si>
  <si>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</si>
  <si>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</si>
  <si>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</si>
  <si>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</si>
  <si>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</si>
  <si>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</si>
  <si>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</si>
  <si>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</si>
  <si>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</si>
  <si>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</si>
  <si>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</si>
  <si>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</si>
  <si>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</si>
  <si>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</si>
  <si>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</si>
  <si>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</si>
  <si>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</si>
  <si>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</si>
  <si>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</si>
  <si>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</si>
  <si>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</si>
  <si>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</si>
  <si>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</si>
  <si>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</si>
  <si>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</si>
  <si>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</si>
  <si>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</si>
  <si>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</si>
  <si>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</si>
  <si>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</si>
  <si>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</si>
  <si>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</si>
  <si>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</si>
  <si>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</si>
  <si>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</si>
  <si>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</si>
  <si>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</si>
  <si>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</si>
  <si>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</si>
  <si>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</si>
  <si>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</si>
  <si>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</si>
  <si>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</si>
  <si>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</si>
  <si>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</si>
  <si>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</si>
  <si>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</si>
  <si>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</si>
  <si>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</si>
  <si>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</si>
  <si>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</si>
  <si>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</si>
  <si>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</si>
  <si>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</si>
  <si>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</si>
  <si>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</si>
  <si>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</si>
  <si>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</si>
  <si>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</si>
  <si>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</si>
  <si>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</si>
  <si>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</si>
  <si>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</si>
  <si>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</si>
  <si>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</si>
  <si>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</si>
  <si>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</si>
  <si>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</si>
  <si>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</si>
  <si>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</si>
  <si>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</si>
  <si>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</si>
  <si>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</si>
  <si>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</si>
  <si>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</si>
  <si>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</si>
  <si>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</si>
  <si>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</si>
  <si>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</si>
  <si>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</si>
  <si>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</si>
  <si>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</si>
  <si>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</si>
  <si>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</si>
  <si>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</si>
  <si>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</si>
  <si>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</si>
  <si>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</si>
  <si>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</si>
  <si>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</si>
  <si>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</si>
  <si>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</si>
  <si>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</si>
  <si>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</si>
  <si>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</si>
  <si>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</si>
  <si>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</si>
  <si>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</si>
  <si>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</si>
  <si>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</si>
  <si>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</si>
  <si>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</si>
  <si>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</si>
  <si>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</si>
  <si>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</si>
  <si>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</si>
  <si>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</si>
  <si>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</si>
  <si>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</si>
  <si>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</si>
  <si>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</si>
  <si>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</si>
  <si>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</si>
  <si>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</si>
  <si>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</si>
  <si>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</si>
  <si>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</si>
  <si>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</si>
  <si>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</si>
  <si>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</si>
  <si>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</si>
  <si>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</si>
  <si>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</si>
  <si>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</si>
  <si>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</si>
  <si>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</si>
  <si>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</si>
  <si>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</si>
  <si>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</si>
  <si>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</si>
  <si>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</si>
  <si>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</si>
  <si>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</si>
  <si>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</si>
  <si>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</si>
  <si>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</si>
  <si>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</si>
  <si>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</si>
  <si>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</si>
  <si>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</si>
  <si>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</si>
  <si>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</si>
  <si>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</si>
  <si>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</si>
  <si>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</si>
  <si>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</si>
  <si>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</si>
  <si>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</si>
  <si>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</si>
  <si>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</si>
  <si>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</si>
  <si>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</si>
  <si>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</si>
  <si>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</si>
  <si>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</si>
  <si>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</si>
  <si>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</si>
  <si>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</si>
  <si>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</si>
  <si>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</si>
  <si>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</si>
  <si>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</si>
  <si>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</si>
  <si>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</si>
  <si>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</si>
  <si>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</si>
  <si>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</si>
  <si>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</si>
  <si>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</si>
  <si>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</si>
  <si>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</si>
  <si>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</si>
  <si>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</si>
  <si>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</si>
  <si>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</si>
  <si>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</si>
  <si>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</si>
  <si>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</si>
  <si>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</si>
  <si>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</si>
  <si>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</si>
  <si>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</si>
  <si>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</si>
  <si>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</si>
  <si>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</si>
  <si>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</si>
  <si>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</si>
  <si>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</si>
  <si>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</si>
  <si>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</si>
  <si>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</si>
  <si>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</si>
  <si>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</si>
  <si>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</si>
  <si>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</si>
  <si>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</si>
  <si>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</si>
  <si>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</si>
  <si>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</si>
  <si>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</si>
  <si>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</si>
  <si>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</si>
  <si>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</si>
  <si>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</si>
  <si>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</si>
  <si>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</si>
  <si>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</si>
  <si>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</si>
  <si>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</si>
  <si>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</si>
  <si>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</si>
  <si>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</si>
  <si>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</si>
  <si>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</si>
  <si>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</si>
  <si>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</si>
  <si>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</si>
  <si>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</si>
  <si>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</si>
  <si>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</si>
  <si>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</si>
  <si>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</si>
  <si>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</si>
  <si>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</si>
  <si>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</si>
  <si>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</si>
  <si>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</si>
  <si>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</si>
  <si>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</si>
  <si>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</si>
  <si>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</si>
  <si>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</si>
  <si>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</si>
  <si>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</si>
  <si>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</si>
  <si>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</si>
  <si>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</si>
  <si>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</si>
  <si>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</si>
  <si>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</si>
  <si>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</si>
  <si>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</si>
  <si>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</si>
  <si>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</si>
  <si>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</si>
  <si>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</si>
  <si>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</si>
  <si>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</si>
  <si>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</si>
  <si>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</si>
  <si>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</si>
  <si>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</si>
  <si>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</si>
  <si>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</si>
  <si>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</si>
  <si>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</si>
  <si>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</si>
  <si>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</si>
  <si>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</si>
  <si>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</si>
  <si>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</si>
  <si>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</si>
  <si>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</si>
  <si>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</si>
  <si>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</si>
  <si>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</si>
  <si>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</si>
  <si>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</si>
  <si>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</si>
  <si>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</si>
  <si>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</si>
  <si>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</si>
  <si>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</si>
  <si>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</si>
  <si>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</si>
  <si>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</si>
  <si>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</si>
  <si>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</si>
  <si>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</si>
  <si>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</si>
  <si>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</si>
  <si>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</si>
  <si>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</si>
  <si>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</si>
  <si>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</si>
  <si>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</si>
  <si>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</si>
  <si>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</si>
  <si>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</si>
  <si>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</si>
  <si>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</si>
  <si>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</si>
  <si>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</si>
  <si>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</si>
  <si>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</si>
  <si>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</si>
  <si>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</si>
  <si>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</si>
  <si>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</si>
  <si>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</si>
  <si>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</si>
  <si>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</si>
  <si>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</si>
  <si>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</si>
  <si>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</si>
  <si>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</si>
  <si>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</si>
  <si>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</si>
  <si>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</si>
  <si>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</si>
  <si>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</si>
  <si>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</si>
  <si>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</si>
  <si>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</si>
  <si>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</si>
  <si>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</si>
  <si>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</si>
  <si>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</si>
  <si>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</si>
  <si>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</si>
  <si>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</si>
  <si>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</si>
  <si>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</si>
  <si>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</si>
  <si>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</si>
  <si>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</si>
  <si>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</si>
  <si>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</si>
  <si>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</si>
  <si>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</si>
  <si>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</si>
  <si>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</si>
  <si>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</si>
  <si>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</si>
  <si>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</si>
  <si>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</si>
  <si>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</si>
  <si>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</si>
  <si>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</si>
  <si>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</si>
  <si>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</si>
  <si>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</si>
  <si>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</si>
  <si>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</si>
  <si>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</si>
  <si>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</si>
  <si>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</si>
  <si>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</si>
  <si>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</si>
  <si>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</si>
  <si>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</si>
  <si>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</si>
  <si>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</si>
  <si>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</si>
  <si>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</si>
  <si>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</si>
  <si>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</si>
  <si>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</si>
  <si>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</si>
  <si>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</si>
  <si>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</si>
  <si>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</si>
  <si>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</si>
  <si>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</si>
  <si>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</si>
  <si>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</si>
  <si>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</si>
  <si>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</si>
  <si>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</si>
  <si>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</si>
  <si>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</si>
  <si>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</si>
  <si>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</si>
  <si>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</si>
  <si>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</si>
  <si>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</si>
  <si>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</si>
  <si>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</si>
  <si>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</si>
  <si>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</si>
  <si>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</si>
  <si>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</si>
  <si>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</si>
  <si>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</si>
  <si>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</si>
  <si>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</si>
  <si>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</si>
  <si>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</si>
  <si>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</si>
  <si>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</si>
  <si>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</si>
  <si>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</si>
  <si>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</si>
  <si>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</si>
  <si>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</si>
  <si>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</si>
  <si>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</si>
  <si>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</si>
  <si>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</si>
  <si>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</si>
  <si>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</si>
  <si>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</si>
  <si>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</si>
  <si>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</si>
  <si>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</si>
  <si>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</si>
  <si>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</si>
  <si>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</si>
  <si>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</si>
  <si>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</si>
  <si>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</si>
  <si>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</si>
  <si>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</si>
  <si>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</si>
  <si>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</si>
  <si>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</si>
  <si>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</si>
  <si>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</si>
  <si>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</si>
  <si>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</si>
  <si>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</si>
  <si>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</si>
  <si>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</si>
  <si>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</si>
  <si>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</si>
  <si>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</si>
  <si>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</si>
  <si>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</si>
  <si>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</si>
  <si>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</si>
  <si>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</si>
  <si>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</si>
  <si>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</si>
  <si>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</si>
  <si>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</si>
  <si>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</si>
  <si>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</si>
  <si>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</si>
  <si>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</si>
  <si>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</si>
  <si>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</si>
  <si>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</si>
  <si>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</si>
  <si>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</si>
  <si>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</si>
  <si>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</si>
  <si>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</si>
  <si>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</si>
  <si>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</si>
  <si>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</si>
  <si>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</si>
  <si>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</si>
  <si>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</si>
  <si>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</si>
  <si>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</si>
  <si>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</si>
  <si>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</si>
  <si>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</si>
  <si>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</si>
  <si>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</si>
  <si>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</si>
  <si>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</si>
  <si>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</si>
  <si>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</si>
  <si>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</si>
  <si>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</si>
  <si>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</si>
  <si>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</si>
  <si>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</si>
  <si>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</si>
  <si>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</si>
  <si>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</si>
  <si>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</si>
  <si>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</si>
  <si>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</si>
  <si>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</si>
  <si>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</si>
  <si>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</si>
  <si>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</si>
  <si>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</si>
  <si>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</si>
  <si>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</si>
  <si>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</si>
  <si>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</si>
  <si>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</si>
  <si>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</si>
  <si>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</si>
  <si>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</si>
  <si>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</si>
  <si>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</si>
  <si>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</si>
  <si>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</si>
  <si>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</si>
  <si>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</si>
  <si>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</si>
  <si>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</si>
  <si>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</si>
  <si>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</si>
  <si>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</si>
  <si>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</si>
  <si>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</si>
  <si>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</si>
  <si>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</si>
  <si>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</si>
  <si>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</si>
  <si>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</si>
  <si>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</si>
  <si>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</si>
  <si>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</si>
  <si>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</si>
  <si>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</si>
  <si>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</si>
  <si>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</si>
  <si>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</si>
  <si>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</si>
  <si>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</si>
  <si>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</si>
  <si>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</si>
  <si>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</si>
  <si>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</si>
  <si>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</si>
  <si>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</si>
  <si>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</si>
  <si>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</si>
  <si>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</si>
  <si>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</si>
  <si>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</si>
  <si>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</si>
  <si>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</si>
  <si>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</si>
  <si>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</si>
  <si>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</si>
  <si>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</si>
  <si>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</si>
  <si>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</si>
  <si>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</si>
  <si>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</si>
  <si>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</si>
  <si>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</si>
  <si>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</si>
  <si>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</si>
  <si>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</si>
  <si>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</si>
  <si>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</si>
  <si>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</si>
  <si>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</si>
  <si>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</si>
  <si>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</si>
  <si>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</si>
  <si>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</si>
  <si>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</si>
  <si>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</si>
  <si>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</si>
  <si>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</si>
  <si>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</si>
  <si>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</si>
  <si>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</si>
  <si>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</si>
  <si>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</si>
  <si>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</si>
  <si>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</si>
  <si>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</si>
  <si>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</si>
  <si>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</si>
  <si>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</si>
  <si>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</si>
  <si>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</si>
  <si>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</si>
  <si>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</si>
  <si>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</si>
  <si>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</si>
  <si>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</si>
  <si>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</si>
  <si>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</si>
  <si>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</si>
  <si>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</si>
  <si>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</si>
  <si>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</si>
  <si>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</si>
  <si>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</si>
  <si>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</si>
  <si>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</si>
  <si>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</si>
  <si>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</si>
  <si>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</si>
  <si>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</si>
  <si>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</si>
  <si>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</si>
  <si>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</si>
  <si>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</si>
  <si>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</si>
  <si>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</si>
  <si>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</si>
  <si>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</si>
  <si>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</si>
  <si>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</si>
  <si>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</si>
  <si>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</si>
  <si>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</si>
  <si>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</si>
  <si>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</si>
  <si>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</si>
  <si>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</si>
  <si>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</si>
  <si>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</si>
  <si>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</si>
  <si>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</si>
  <si>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</si>
  <si>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</si>
  <si>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</si>
  <si>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</si>
  <si>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</si>
  <si>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</si>
  <si>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</si>
  <si>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</si>
  <si>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</si>
  <si>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</si>
  <si>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</si>
  <si>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</si>
  <si>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</si>
  <si>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</si>
  <si>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</si>
  <si>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</si>
  <si>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</si>
  <si>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</si>
  <si>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</si>
  <si>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</si>
  <si>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</si>
  <si>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</si>
  <si>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</si>
  <si>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</si>
  <si>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</si>
  <si>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</si>
  <si>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</si>
  <si>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</si>
  <si>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</si>
  <si>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</si>
  <si>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</si>
  <si>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</si>
  <si>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</si>
  <si>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</si>
  <si>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</si>
  <si>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</si>
  <si>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</si>
  <si>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</si>
  <si>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</si>
  <si>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</si>
  <si>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</si>
  <si>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</si>
  <si>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</si>
  <si>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</si>
  <si>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</si>
  <si>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</si>
  <si>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</si>
  <si>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</si>
  <si>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</si>
  <si>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</si>
  <si>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</si>
  <si>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</si>
  <si>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</si>
  <si>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</si>
  <si>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</si>
  <si>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</si>
  <si>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</si>
  <si>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</si>
  <si>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</si>
  <si>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</si>
  <si>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</si>
  <si>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</si>
  <si>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</si>
  <si>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</si>
  <si>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</si>
  <si>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</si>
  <si>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</si>
  <si>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</si>
  <si>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</si>
  <si>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</si>
  <si>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</si>
  <si>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</si>
  <si>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</si>
  <si>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</si>
  <si>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</si>
  <si>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</si>
  <si>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</si>
  <si>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</si>
  <si>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</si>
  <si>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</si>
  <si>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</si>
  <si>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</si>
  <si>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</si>
  <si>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</si>
  <si>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</si>
  <si>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</si>
  <si>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</si>
  <si>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</si>
  <si>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</si>
  <si>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</si>
  <si>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</si>
  <si>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</si>
  <si>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</si>
  <si>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</si>
  <si>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</si>
  <si>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</si>
  <si>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</si>
  <si>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</si>
  <si>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</si>
  <si>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</si>
  <si>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</si>
  <si>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</si>
  <si>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</si>
  <si>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</si>
  <si>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</si>
  <si>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</si>
  <si>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</si>
  <si>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</si>
  <si>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</si>
  <si>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</si>
  <si>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</si>
  <si>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</si>
  <si>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</si>
  <si>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</si>
  <si>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</si>
  <si>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</si>
  <si>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</si>
  <si>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</si>
  <si>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</si>
  <si>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</si>
  <si>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</si>
  <si>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</si>
  <si>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</si>
  <si>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</si>
  <si>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</si>
  <si>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</si>
  <si>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</si>
  <si>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</si>
  <si>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</si>
  <si>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</si>
  <si>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</si>
  <si>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</si>
  <si>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</si>
  <si>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</si>
  <si>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</si>
  <si>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</si>
  <si>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</si>
  <si>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</si>
  <si>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</si>
  <si>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</si>
  <si>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</si>
  <si>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</si>
  <si>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</si>
  <si>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</si>
  <si>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</si>
  <si>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</si>
  <si>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</si>
  <si>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</si>
  <si>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</si>
  <si>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</si>
  <si>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</si>
  <si>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</si>
  <si>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</si>
  <si>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</si>
  <si>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</si>
  <si>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</si>
  <si>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</si>
  <si>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</si>
  <si>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</si>
  <si>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</si>
  <si>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</si>
  <si>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</si>
  <si>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</si>
  <si>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</si>
  <si>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</si>
  <si>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</si>
  <si>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</si>
  <si>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</si>
  <si>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</si>
  <si>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</si>
  <si>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</si>
  <si>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</si>
  <si>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</si>
  <si>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</si>
  <si>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</si>
  <si>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</si>
  <si>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</si>
  <si>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</si>
  <si>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</si>
  <si>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</si>
  <si>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</si>
  <si>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</si>
  <si>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</si>
  <si>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</si>
  <si>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</si>
  <si>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</si>
  <si>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</si>
  <si>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</si>
  <si>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</si>
  <si>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</si>
  <si>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</si>
  <si>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</si>
  <si>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</si>
  <si>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</si>
  <si>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</si>
  <si>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</si>
  <si>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</si>
  <si>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</si>
  <si>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</si>
  <si>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</si>
  <si>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</si>
  <si>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</si>
  <si>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</si>
  <si>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</si>
  <si>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</si>
  <si>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</si>
  <si>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</si>
  <si>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</si>
  <si>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</si>
  <si>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</si>
  <si>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</si>
  <si>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</si>
  <si>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</si>
  <si>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</si>
  <si>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</si>
  <si>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</si>
  <si>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</si>
  <si>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</si>
  <si>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</si>
  <si>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</si>
  <si>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</si>
  <si>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</si>
  <si>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</si>
  <si>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</si>
  <si>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</si>
  <si>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</si>
  <si>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</si>
  <si>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</si>
  <si>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</si>
  <si>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</si>
  <si>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</si>
  <si>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</si>
  <si>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</si>
  <si>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</si>
  <si>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</si>
  <si>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</si>
  <si>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</si>
  <si>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</si>
  <si>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</si>
  <si>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</si>
  <si>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</si>
  <si>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</si>
  <si>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</si>
  <si>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</si>
  <si>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</si>
  <si>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</si>
  <si>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</si>
  <si>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</si>
  <si>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</si>
  <si>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</si>
  <si>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</si>
  <si>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</si>
  <si>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</si>
  <si>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</si>
  <si>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</si>
  <si>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</si>
  <si>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</si>
  <si>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</si>
  <si>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</si>
  <si>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</si>
  <si>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</si>
  <si>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</si>
  <si>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</si>
  <si>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</si>
  <si>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</si>
  <si>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</si>
  <si>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</si>
  <si>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</si>
  <si>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</si>
  <si>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</si>
  <si>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</si>
  <si>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</si>
  <si>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</si>
  <si>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</si>
  <si>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</si>
  <si>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</si>
  <si>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</si>
  <si>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</si>
  <si>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</si>
  <si>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</si>
  <si>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</si>
  <si>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</si>
  <si>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</si>
  <si>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</si>
  <si>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</si>
  <si>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</si>
  <si>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</si>
  <si>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</si>
  <si>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</si>
  <si>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</si>
  <si>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</si>
  <si>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</si>
  <si>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</si>
  <si>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</si>
  <si>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</si>
  <si>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</si>
  <si>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</si>
  <si>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</si>
  <si>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</si>
  <si>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</si>
  <si>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</si>
  <si>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</si>
  <si>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</si>
  <si>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</si>
  <si>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</si>
  <si>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</si>
  <si>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</si>
  <si>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</si>
  <si>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</si>
  <si>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</si>
  <si>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</si>
  <si>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</si>
  <si>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</si>
  <si>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</si>
  <si>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</si>
  <si>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</si>
  <si>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</si>
  <si>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</si>
  <si>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</si>
  <si>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</si>
  <si>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</si>
  <si>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</si>
  <si>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</si>
  <si>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</si>
  <si>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</si>
  <si>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</si>
  <si>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</si>
  <si>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</si>
  <si>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</si>
  <si>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</si>
  <si>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</si>
  <si>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</si>
  <si>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</si>
  <si>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</si>
  <si>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</si>
  <si>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</si>
  <si>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</si>
  <si>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</si>
  <si>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</si>
  <si>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</si>
  <si>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</si>
  <si>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</si>
  <si>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</si>
  <si>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</si>
  <si>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</si>
  <si>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</si>
  <si>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</si>
  <si>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</si>
  <si>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</si>
  <si>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</si>
  <si>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</si>
  <si>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</si>
  <si>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</si>
  <si>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</si>
  <si>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</si>
  <si>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</si>
  <si>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</si>
  <si>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</si>
  <si>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</si>
  <si>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</si>
  <si>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</si>
  <si>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</si>
  <si>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</si>
  <si>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</si>
  <si>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</si>
  <si>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</si>
  <si>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</si>
  <si>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</si>
  <si>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</si>
  <si>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</si>
  <si>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</si>
  <si>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</si>
  <si>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</si>
  <si>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</si>
  <si>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</si>
  <si>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</si>
  <si>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</si>
  <si>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</si>
  <si>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</si>
  <si>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</si>
  <si>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</si>
  <si>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</si>
  <si>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</si>
  <si>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</si>
  <si>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</si>
  <si>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</si>
  <si>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</si>
  <si>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</si>
  <si>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</si>
  <si>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</si>
  <si>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</si>
  <si>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</si>
  <si>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</si>
  <si>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</si>
  <si>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</si>
  <si>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</si>
  <si>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</si>
  <si>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</si>
  <si>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</si>
  <si>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</si>
  <si>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</si>
  <si>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</si>
  <si>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</si>
  <si>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</si>
  <si>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</si>
  <si>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</si>
  <si>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</si>
  <si>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</si>
  <si>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</si>
  <si>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</si>
  <si>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</si>
  <si>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</si>
  <si>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</si>
  <si>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</si>
  <si>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</si>
  <si>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</si>
  <si>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</si>
  <si>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</si>
  <si>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</si>
  <si>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</si>
  <si>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</si>
  <si>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</si>
  <si>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</si>
  <si>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</si>
  <si>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</si>
  <si>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</si>
  <si>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</si>
  <si>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</si>
  <si>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</si>
  <si>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</si>
  <si>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</si>
  <si>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</si>
  <si>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</si>
  <si>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</si>
  <si>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</si>
  <si>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</si>
  <si>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</si>
  <si>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</si>
  <si>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</si>
  <si>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</si>
  <si>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</si>
  <si>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</si>
  <si>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</si>
  <si>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</si>
  <si>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</si>
  <si>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</si>
  <si>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</si>
  <si>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</si>
  <si>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</si>
  <si>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</si>
  <si>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</si>
  <si>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</si>
  <si>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</si>
  <si>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</si>
  <si>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</si>
  <si>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</si>
  <si>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</si>
  <si>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</si>
  <si>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</si>
  <si>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</si>
  <si>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</si>
  <si>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</si>
  <si>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</si>
  <si>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</si>
  <si>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</si>
  <si>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</si>
  <si>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</si>
  <si>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</si>
  <si>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</si>
  <si>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</si>
  <si>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</si>
  <si>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</si>
  <si>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</si>
  <si>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</si>
  <si>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</si>
  <si>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</si>
  <si>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</si>
  <si>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</si>
  <si>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</si>
  <si>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</si>
  <si>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</si>
  <si>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</si>
  <si>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</si>
  <si>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</si>
  <si>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</si>
  <si>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</si>
  <si>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</si>
  <si>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</si>
  <si>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</si>
  <si>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</si>
  <si>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</si>
  <si>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</si>
  <si>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</si>
  <si>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</si>
  <si>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</si>
  <si>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</si>
  <si>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</si>
  <si>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</si>
  <si>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</si>
  <si>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</si>
  <si>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</si>
  <si>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</si>
  <si>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</si>
  <si>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</si>
  <si>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</si>
  <si>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</si>
  <si>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</si>
  <si>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</si>
  <si>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</si>
  <si>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</si>
  <si>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</si>
  <si>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</si>
  <si>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</si>
  <si>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</si>
  <si>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</si>
  <si>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</si>
  <si>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</si>
  <si>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</si>
  <si>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</si>
  <si>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</si>
  <si>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</si>
  <si>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</si>
  <si>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</si>
  <si>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</si>
  <si>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</si>
  <si>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</si>
  <si>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</si>
  <si>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</si>
  <si>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</si>
  <si>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</si>
  <si>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</si>
  <si>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</si>
  <si>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</si>
  <si>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</si>
  <si>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</si>
  <si>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</si>
  <si>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</si>
  <si>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</si>
  <si>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</si>
  <si>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</si>
  <si>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</si>
  <si>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</si>
  <si>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</si>
  <si>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</si>
  <si>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</si>
  <si>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</si>
  <si>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</si>
  <si>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</si>
  <si>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</si>
  <si>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</si>
  <si>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</si>
  <si>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</si>
  <si>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</si>
  <si>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</si>
  <si>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</si>
  <si>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</si>
  <si>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</si>
  <si>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</si>
  <si>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</si>
  <si>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</si>
  <si>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</si>
  <si>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</si>
  <si>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</si>
  <si>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</si>
  <si>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</si>
  <si>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</si>
  <si>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</si>
  <si>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</si>
  <si>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</si>
  <si>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</si>
  <si>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</si>
  <si>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</si>
  <si>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</si>
  <si>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</si>
  <si>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</si>
  <si>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</si>
  <si>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</si>
  <si>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</si>
  <si>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</si>
  <si>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</si>
  <si>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</si>
  <si>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</si>
  <si>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</si>
  <si>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</si>
  <si>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</si>
  <si>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</si>
  <si>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</si>
  <si>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</si>
  <si>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</si>
  <si>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</si>
  <si>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</si>
  <si>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</si>
  <si>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</si>
  <si>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</si>
  <si>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</si>
  <si>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</si>
  <si>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</si>
  <si>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</si>
  <si>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</si>
  <si>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</si>
  <si>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</si>
  <si>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</si>
  <si>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</si>
  <si>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</si>
  <si>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</si>
  <si>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</si>
  <si>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</si>
  <si>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</si>
  <si>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</si>
  <si>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</si>
  <si>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</si>
  <si>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</si>
  <si>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</si>
  <si>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</si>
  <si>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</si>
  <si>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</si>
  <si>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</si>
  <si>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</si>
  <si>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</si>
  <si>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</si>
  <si>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</si>
  <si>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</si>
  <si>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</si>
  <si>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</si>
  <si>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</si>
  <si>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</si>
  <si>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</si>
  <si>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</si>
  <si>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</si>
  <si>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</si>
  <si>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</si>
  <si>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</si>
  <si>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</si>
  <si>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</si>
  <si>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</si>
  <si>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</si>
  <si>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</si>
  <si>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</si>
  <si>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</si>
  <si>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</si>
  <si>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</si>
  <si>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</si>
  <si>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</si>
  <si>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</si>
  <si>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</si>
  <si>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</si>
  <si>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</si>
  <si>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</si>
  <si>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</si>
  <si>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</si>
  <si>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</si>
  <si>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</si>
  <si>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</si>
  <si>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</si>
  <si>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</si>
  <si>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</si>
  <si>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</si>
  <si>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</si>
  <si>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</si>
  <si>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</si>
  <si>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</si>
  <si>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</si>
  <si>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</si>
  <si>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</si>
  <si>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</si>
  <si>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</si>
  <si>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</si>
  <si>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</si>
  <si>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</si>
  <si>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</si>
  <si>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</si>
  <si>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</si>
  <si>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</si>
  <si>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</si>
  <si>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</si>
  <si>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</si>
  <si>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</si>
  <si>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</si>
  <si>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</si>
  <si>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</si>
  <si>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</si>
  <si>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</si>
  <si>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</si>
  <si>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</si>
  <si>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</si>
  <si>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</si>
  <si>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</si>
  <si>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</si>
  <si>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</si>
  <si>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</si>
  <si>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</si>
  <si>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</si>
  <si>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</si>
  <si>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</si>
  <si>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</si>
  <si>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</si>
  <si>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</si>
  <si>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</si>
  <si>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</si>
  <si>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</si>
  <si>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</si>
  <si>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</si>
  <si>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</si>
  <si>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</si>
  <si>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</si>
  <si>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</si>
  <si>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</si>
  <si>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</si>
  <si>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</si>
  <si>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</si>
  <si>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</si>
  <si>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</si>
  <si>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</si>
  <si>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</si>
  <si>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</si>
  <si>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</si>
  <si>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</si>
  <si>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</si>
  <si>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</si>
  <si>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</si>
  <si>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</si>
  <si>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</si>
  <si>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</si>
  <si>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</si>
  <si>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</si>
  <si>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</si>
  <si>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</si>
  <si>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</si>
  <si>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</si>
  <si>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</si>
  <si>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</si>
  <si>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</si>
  <si>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</si>
  <si>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</si>
  <si>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</si>
  <si>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</si>
  <si>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</si>
  <si>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</si>
  <si>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</si>
  <si>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</si>
  <si>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</si>
  <si>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</si>
  <si>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</si>
  <si>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</si>
  <si>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</si>
  <si>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</si>
  <si>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</si>
  <si>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</si>
  <si>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</si>
  <si>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</si>
  <si>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</si>
  <si>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</si>
  <si>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</si>
  <si>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</si>
  <si>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</si>
  <si>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</si>
  <si>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</si>
  <si>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</si>
  <si>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</si>
  <si>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</si>
  <si>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</si>
  <si>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</si>
  <si>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</si>
  <si>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</si>
  <si>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</si>
  <si>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</si>
  <si>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</si>
  <si>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</si>
  <si>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</si>
  <si>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</si>
  <si>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</si>
  <si>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</si>
  <si>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</si>
  <si>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</si>
  <si>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</si>
  <si>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</si>
  <si>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</si>
  <si>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</si>
  <si>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</si>
  <si>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</si>
  <si>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</si>
  <si>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</si>
  <si>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</si>
  <si>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</si>
  <si>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</si>
  <si>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</si>
  <si>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</si>
  <si>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</si>
  <si>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</si>
  <si>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</si>
  <si>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</si>
  <si>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</si>
  <si>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</si>
  <si>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</si>
  <si>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</si>
  <si>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</si>
  <si>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</si>
  <si>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</si>
  <si>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</si>
  <si>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</si>
  <si>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</si>
  <si>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</si>
  <si>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</si>
  <si>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</si>
  <si>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</si>
  <si>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</si>
  <si>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</si>
  <si>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</si>
  <si>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</si>
  <si>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</si>
  <si>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</si>
  <si>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</si>
  <si>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</si>
  <si>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</si>
  <si>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</si>
  <si>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</si>
  <si>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</si>
  <si>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</si>
  <si>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</si>
  <si>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</si>
  <si>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</si>
  <si>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</si>
  <si>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</si>
  <si>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</si>
  <si>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</si>
  <si>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</si>
  <si>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</si>
  <si>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</si>
  <si>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</si>
  <si>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</si>
  <si>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</si>
  <si>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</si>
  <si>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</si>
  <si>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</si>
  <si>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</si>
  <si>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</si>
  <si>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</si>
  <si>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</si>
  <si>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</si>
  <si>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</si>
  <si>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</si>
  <si>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</si>
  <si>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</si>
  <si>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</si>
  <si>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</si>
  <si>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</si>
  <si>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</si>
  <si>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</si>
  <si>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</si>
  <si>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</si>
  <si>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</si>
  <si>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</si>
  <si>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</si>
  <si>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</si>
  <si>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</si>
  <si>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</si>
  <si>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</si>
  <si>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</si>
  <si>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</si>
  <si>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</si>
  <si>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</si>
  <si>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</si>
  <si>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</si>
  <si>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</si>
  <si>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</si>
  <si>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</si>
  <si>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</si>
  <si>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</si>
  <si>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</si>
  <si>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</si>
  <si>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</si>
  <si>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</si>
  <si>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</si>
  <si>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</si>
  <si>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</si>
  <si>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</si>
  <si>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</si>
  <si>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</si>
  <si>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</si>
  <si>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</si>
  <si>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</si>
  <si>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</si>
  <si>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</si>
  <si>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</si>
  <si>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</si>
  <si>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</si>
  <si>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</si>
  <si>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</si>
  <si>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</si>
  <si>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</si>
  <si>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</si>
  <si>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</si>
  <si>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</si>
  <si>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</si>
  <si>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</si>
  <si>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</si>
  <si>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</si>
  <si>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</si>
  <si>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</si>
  <si>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</si>
  <si>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</si>
  <si>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</si>
  <si>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</si>
  <si>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</si>
  <si>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</si>
  <si>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</si>
  <si>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</si>
  <si>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</si>
  <si>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</si>
  <si>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</si>
  <si>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</si>
  <si>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</si>
  <si>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</si>
  <si>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</si>
  <si>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</si>
  <si>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</si>
  <si>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</si>
  <si>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</si>
  <si>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</si>
  <si>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</si>
  <si>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</si>
  <si>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</si>
  <si>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</si>
  <si>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</si>
  <si>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</si>
  <si>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</si>
  <si>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</si>
  <si>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</si>
  <si>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</si>
  <si>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</si>
  <si>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</si>
  <si>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</si>
  <si>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</si>
  <si>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</si>
  <si>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</si>
  <si>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</si>
  <si>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</si>
  <si>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</si>
  <si>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</si>
  <si>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</si>
  <si>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</si>
  <si>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</si>
  <si>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</si>
  <si>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</si>
  <si>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</si>
  <si>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</si>
  <si>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</si>
  <si>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</si>
  <si>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</si>
  <si>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</si>
  <si>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</si>
  <si>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</si>
  <si>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</si>
  <si>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</si>
  <si>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</si>
  <si>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</si>
  <si>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</si>
  <si>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</si>
  <si>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</si>
  <si>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</si>
  <si>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</si>
  <si>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</si>
  <si>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</si>
  <si>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</si>
  <si>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</si>
  <si>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</si>
  <si>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</si>
  <si>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</si>
  <si>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</si>
  <si>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</si>
  <si>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</si>
  <si>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</si>
  <si>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</si>
  <si>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</si>
  <si>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</si>
  <si>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</si>
  <si>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</si>
  <si>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</si>
  <si>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</si>
  <si>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</si>
  <si>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</si>
  <si>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</si>
  <si>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</si>
  <si>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</si>
  <si>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</si>
  <si>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</si>
  <si>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</si>
  <si>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</si>
  <si>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</si>
  <si>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</si>
  <si>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</si>
  <si>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</si>
  <si>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</si>
  <si>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</si>
  <si>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</si>
  <si>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</si>
  <si>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</si>
  <si>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</si>
  <si>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</si>
  <si>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</si>
  <si>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</si>
  <si>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</si>
  <si>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</si>
  <si>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</si>
  <si>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</si>
  <si>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</si>
  <si>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</si>
  <si>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</si>
  <si>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</si>
  <si>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</si>
  <si>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</si>
  <si>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</si>
  <si>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</si>
  <si>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</si>
  <si>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</si>
  <si>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</si>
  <si>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</si>
  <si>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</si>
  <si>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</si>
  <si>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</si>
  <si>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</si>
  <si>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</si>
  <si>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</si>
  <si>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</si>
  <si>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</si>
  <si>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</si>
  <si>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</si>
  <si>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</si>
  <si>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</si>
  <si>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</si>
  <si>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</si>
  <si>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</si>
  <si>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</si>
  <si>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</si>
  <si>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</si>
  <si>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</si>
  <si>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</si>
  <si>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</si>
  <si>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</si>
  <si>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</si>
  <si>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</si>
  <si>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</si>
  <si>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</si>
  <si>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</si>
  <si>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</si>
  <si>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</si>
  <si>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</si>
  <si>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</si>
  <si>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</si>
  <si>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</si>
  <si>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</si>
  <si>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</si>
  <si>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</si>
  <si>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</si>
  <si>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</si>
  <si>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</si>
  <si>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</si>
  <si>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</si>
  <si>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</si>
  <si>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</si>
  <si>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</si>
  <si>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</si>
  <si>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</si>
  <si>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</si>
  <si>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</si>
  <si>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</si>
  <si>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</si>
  <si>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</si>
  <si>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</si>
  <si>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</si>
  <si>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</si>
  <si>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</si>
  <si>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</si>
  <si>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</si>
  <si>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</si>
  <si>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</si>
  <si>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</si>
  <si>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</si>
  <si>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</si>
  <si>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</si>
  <si>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</si>
  <si>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</si>
  <si>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</si>
  <si>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</si>
  <si>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</si>
  <si>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</si>
  <si>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</si>
  <si>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</si>
  <si>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</si>
  <si>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</si>
  <si>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</si>
  <si>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</si>
  <si>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</si>
  <si>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</si>
  <si>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</si>
  <si>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</si>
  <si>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</si>
  <si>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</si>
  <si>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</si>
  <si>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</si>
  <si>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</si>
  <si>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</si>
  <si>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</si>
  <si>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</si>
  <si>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</si>
  <si>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</si>
  <si>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</si>
  <si>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</si>
  <si>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</si>
  <si>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</si>
  <si>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</si>
  <si>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</si>
  <si>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</si>
  <si>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</si>
  <si>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</si>
  <si>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</si>
  <si>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</si>
  <si>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</si>
  <si>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</si>
  <si>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</si>
  <si>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</si>
  <si>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</si>
  <si>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</si>
  <si>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</si>
  <si>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</si>
  <si>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</si>
  <si>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</si>
  <si>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</si>
  <si>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</si>
  <si>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</si>
  <si>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</si>
  <si>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</si>
  <si>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</si>
  <si>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</si>
  <si>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</si>
  <si>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</si>
  <si>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</si>
  <si>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</si>
  <si>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</si>
  <si>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</si>
  <si>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</si>
  <si>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</si>
  <si>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</si>
  <si>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</si>
  <si>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</si>
  <si>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</si>
  <si>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</si>
  <si>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</si>
  <si>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</si>
  <si>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</si>
  <si>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</si>
  <si>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</si>
  <si>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</si>
  <si>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</si>
  <si>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</si>
  <si>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</si>
  <si>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</si>
  <si>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</si>
  <si>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</si>
  <si>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</si>
  <si>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</si>
  <si>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</si>
  <si>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</si>
  <si>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</si>
  <si>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</si>
  <si>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</si>
  <si>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</si>
  <si>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</si>
  <si>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</si>
  <si>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</si>
  <si>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</si>
  <si>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</si>
  <si>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</si>
  <si>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</si>
  <si>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</si>
  <si>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</si>
  <si>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</si>
  <si>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</si>
  <si>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</si>
  <si>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</si>
  <si>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</si>
  <si>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</si>
  <si>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</si>
  <si>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</si>
  <si>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</si>
  <si>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</si>
  <si>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</si>
  <si>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</si>
  <si>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</si>
  <si>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</si>
  <si>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</si>
  <si>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</si>
  <si>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</si>
  <si>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</si>
  <si>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</si>
  <si>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</si>
  <si>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</si>
  <si>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</si>
  <si>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</si>
  <si>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</si>
  <si>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</si>
  <si>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</si>
  <si>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</si>
  <si>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</si>
  <si>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</si>
  <si>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</si>
  <si>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</si>
  <si>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</si>
  <si>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</si>
  <si>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</si>
  <si>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</si>
  <si>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</si>
  <si>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</si>
  <si>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</si>
  <si>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</si>
  <si>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</si>
  <si>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</si>
  <si>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</si>
  <si>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</si>
  <si>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</si>
  <si>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</si>
  <si>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</si>
  <si>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</si>
  <si>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</si>
  <si>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</si>
  <si>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</si>
  <si>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</si>
  <si>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</si>
  <si>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</si>
  <si>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</si>
  <si>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</si>
  <si>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</si>
  <si>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</si>
  <si>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</si>
  <si>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</si>
  <si>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</si>
  <si>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</si>
  <si>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</si>
  <si>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</si>
  <si>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</si>
  <si>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</si>
  <si>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</si>
  <si>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</si>
  <si>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</si>
  <si>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</si>
  <si>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</si>
  <si>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</si>
  <si>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</si>
  <si>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</si>
  <si>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</si>
  <si>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</si>
  <si>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</si>
  <si>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</si>
  <si>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</si>
  <si>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</si>
  <si>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</si>
  <si>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</si>
  <si>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</si>
  <si>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</si>
  <si>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</si>
  <si>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</si>
  <si>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</si>
  <si>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</si>
  <si>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</si>
  <si>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</si>
  <si>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</si>
  <si>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</si>
  <si>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</si>
  <si>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</si>
  <si>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</si>
  <si>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</si>
  <si>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</si>
  <si>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</si>
  <si>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</si>
  <si>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</si>
  <si>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</si>
  <si>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</si>
  <si>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</si>
  <si>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</si>
  <si>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</si>
  <si>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</si>
  <si>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</si>
  <si>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</si>
  <si>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</si>
  <si>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</si>
  <si>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</si>
  <si>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</si>
  <si>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</si>
  <si>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</si>
  <si>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</si>
  <si>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</si>
  <si>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</si>
  <si>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</si>
  <si>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</si>
  <si>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</si>
  <si>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</si>
  <si>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</si>
  <si>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</si>
  <si>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</si>
  <si>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</si>
  <si>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</si>
  <si>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</si>
  <si>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</si>
  <si>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</si>
  <si>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</si>
  <si>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</si>
  <si>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</si>
  <si>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</si>
  <si>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</si>
  <si>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</si>
  <si>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</si>
  <si>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</si>
  <si>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</si>
  <si>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</si>
  <si>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</si>
  <si>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</si>
  <si>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</si>
  <si>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</si>
  <si>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</si>
  <si>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</si>
  <si>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</si>
  <si>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</si>
  <si>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</si>
  <si>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</si>
  <si>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</si>
  <si>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</si>
  <si>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</si>
  <si>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</si>
  <si>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</si>
  <si>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</si>
  <si>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</si>
  <si>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</si>
  <si>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</si>
  <si>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</si>
  <si>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</si>
  <si>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</si>
  <si>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</si>
  <si>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</si>
  <si>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</si>
  <si>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</si>
  <si>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</si>
  <si>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</si>
  <si>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</si>
  <si>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</si>
  <si>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</si>
  <si>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</si>
  <si>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</si>
  <si>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</si>
  <si>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</si>
  <si>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</si>
  <si>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</si>
  <si>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</si>
  <si>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</si>
  <si>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</si>
  <si>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</si>
  <si>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</si>
  <si>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</si>
  <si>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</si>
  <si>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</si>
  <si>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</si>
  <si>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</si>
  <si>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</si>
  <si>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</si>
  <si>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</si>
  <si>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</si>
  <si>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</si>
  <si>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</si>
  <si>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</si>
  <si>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</si>
  <si>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</si>
  <si>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</si>
  <si>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</si>
  <si>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</si>
  <si>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</si>
  <si>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</si>
  <si>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</si>
  <si>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</si>
  <si>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</si>
  <si>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</si>
  <si>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</si>
  <si>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</si>
  <si>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</si>
  <si>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</si>
  <si>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</si>
  <si>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</si>
  <si>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</si>
  <si>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</si>
  <si>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</si>
  <si>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</si>
  <si>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</si>
  <si>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</si>
  <si>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</si>
  <si>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</si>
  <si>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</si>
  <si>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</si>
  <si>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</si>
  <si>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</si>
  <si>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</si>
  <si>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</si>
  <si>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</si>
  <si>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</si>
  <si>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</si>
  <si>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</si>
  <si>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</si>
  <si>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</si>
  <si>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</si>
  <si>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</si>
  <si>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</si>
  <si>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</si>
  <si>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</si>
  <si>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</si>
  <si>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</si>
  <si>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</si>
  <si>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</si>
  <si>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</si>
  <si>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</si>
  <si>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</si>
  <si>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</si>
  <si>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</si>
  <si>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</si>
  <si>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</si>
  <si>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</si>
  <si>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</si>
  <si>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</si>
  <si>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</si>
  <si>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</si>
  <si>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</si>
  <si>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</si>
  <si>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</si>
  <si>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</si>
  <si>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</si>
  <si>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</si>
  <si>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</si>
  <si>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</si>
  <si>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</si>
  <si>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</si>
  <si>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</si>
  <si>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</si>
  <si>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</si>
  <si>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</si>
  <si>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</si>
  <si>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</si>
  <si>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</si>
  <si>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</si>
  <si>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</si>
  <si>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</si>
  <si>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</si>
  <si>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</si>
  <si>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</si>
  <si>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</si>
  <si>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</si>
  <si>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</si>
  <si>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</si>
  <si>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</si>
  <si>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</si>
  <si>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</si>
  <si>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</si>
  <si>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</si>
  <si>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</si>
  <si>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</si>
  <si>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</si>
  <si>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</si>
  <si>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</si>
  <si>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</si>
  <si>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</si>
  <si>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</si>
  <si>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</si>
  <si>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</si>
  <si>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</si>
  <si>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</si>
  <si>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</si>
  <si>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</si>
  <si>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</si>
  <si>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</si>
  <si>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</si>
  <si>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</si>
  <si>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</si>
  <si>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</si>
  <si>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</si>
  <si>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</si>
  <si>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</si>
  <si>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</si>
  <si>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</si>
  <si>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</si>
  <si>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</si>
  <si>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</si>
  <si>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</si>
  <si>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</si>
  <si>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</si>
  <si>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</si>
  <si>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</si>
  <si>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</si>
  <si>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</si>
  <si>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</si>
  <si>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</si>
  <si>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</si>
  <si>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</si>
  <si>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</si>
  <si>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</si>
  <si>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</si>
  <si>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</si>
  <si>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</si>
  <si>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</si>
  <si>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</si>
  <si>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</si>
  <si>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</si>
  <si>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</si>
  <si>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arizona</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</si>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</sst>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xf numFmtId="0" fontId="94" fillId="0" borderId="0" xfId="0" applyFont="1"/>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5546875" defaultRowHeight="15" x14ac:dyDescent="0.25"/>
  <cols>
    <col min="1" max="1" width="28.42578125" customWidth="1"/>
    <col min="2" max="2" width="24.42578125" customWidth="1"/>
    <col min="3" max="3" width="9.28515625" bestFit="1" customWidth="1"/>
  </cols>
  <sheetData>
    <row r="1" spans="1:8" ht="15.75" thickBot="1" x14ac:dyDescent="0.3">
      <c r="A1" s="4" t="s">
        <v>102</v>
      </c>
      <c r="B1" t="s">
        <v>2637</v>
      </c>
      <c r="C1" s="200">
        <v>45693</v>
      </c>
      <c r="G1" s="124" t="s">
        <v>2312</v>
      </c>
      <c r="H1" s="124" t="s">
        <v>2313</v>
      </c>
    </row>
    <row r="2" spans="1:8" x14ac:dyDescent="0.25">
      <c r="B2" t="str">
        <f>_xlfn.XLOOKUP(B1,H:H,G:G,0,0,1)</f>
        <v>AZ</v>
      </c>
      <c r="C2" t="str">
        <f>_xlfn.XLOOKUP(B2,G:G, H:H, 0,0,1)</f>
        <v>Arizona</v>
      </c>
      <c r="G2" t="s">
        <v>2129</v>
      </c>
      <c r="H2" t="s">
        <v>2329</v>
      </c>
    </row>
    <row r="3" spans="1:8" x14ac:dyDescent="0.25">
      <c r="A3" t="s">
        <v>103</v>
      </c>
      <c r="G3" t="s">
        <v>2130</v>
      </c>
      <c r="H3" t="s">
        <v>2330</v>
      </c>
    </row>
    <row r="4" spans="1:8" x14ac:dyDescent="0.25">
      <c r="A4" t="s">
        <v>136</v>
      </c>
      <c r="G4" t="s">
        <v>2131</v>
      </c>
      <c r="H4" t="s">
        <v>2331</v>
      </c>
    </row>
    <row r="5" spans="1:8" x14ac:dyDescent="0.25">
      <c r="A5" t="s">
        <v>107</v>
      </c>
      <c r="G5" t="s">
        <v>2132</v>
      </c>
      <c r="H5" t="s">
        <v>2332</v>
      </c>
    </row>
    <row r="6" spans="1:8" x14ac:dyDescent="0.25">
      <c r="A6" t="s">
        <v>104</v>
      </c>
      <c r="G6" t="s">
        <v>2133</v>
      </c>
      <c r="H6" t="s">
        <v>2333</v>
      </c>
    </row>
    <row r="7" spans="1:8" x14ac:dyDescent="0.25">
      <c r="G7" t="s">
        <v>474</v>
      </c>
      <c r="H7" t="s">
        <v>2339</v>
      </c>
    </row>
    <row r="8" spans="1:8" x14ac:dyDescent="0.25">
      <c r="A8" t="s">
        <v>105</v>
      </c>
      <c r="G8" t="s">
        <v>2134</v>
      </c>
      <c r="H8" t="s">
        <v>2345</v>
      </c>
    </row>
    <row r="9" spans="1:8" x14ac:dyDescent="0.25">
      <c r="A9" t="s">
        <v>106</v>
      </c>
      <c r="G9" t="s">
        <v>2135</v>
      </c>
      <c r="H9" t="s">
        <v>2135</v>
      </c>
    </row>
    <row r="10" spans="1:8" x14ac:dyDescent="0.25">
      <c r="A10" s="36" t="s">
        <v>1004</v>
      </c>
      <c r="G10" t="s">
        <v>2136</v>
      </c>
      <c r="H10" t="s">
        <v>2351</v>
      </c>
    </row>
    <row r="11" spans="1:8" x14ac:dyDescent="0.25">
      <c r="A11" s="36"/>
      <c r="G11" t="s">
        <v>2137</v>
      </c>
      <c r="H11" t="s">
        <v>2356</v>
      </c>
    </row>
    <row r="12" spans="1:8" x14ac:dyDescent="0.25">
      <c r="A12" t="s">
        <v>108</v>
      </c>
      <c r="G12" t="s">
        <v>2138</v>
      </c>
      <c r="H12" t="s">
        <v>2360</v>
      </c>
    </row>
    <row r="13" spans="1:8" x14ac:dyDescent="0.25">
      <c r="A13" t="s">
        <v>109</v>
      </c>
      <c r="G13" t="s">
        <v>2139</v>
      </c>
      <c r="H13" t="s">
        <v>2361</v>
      </c>
    </row>
    <row r="14" spans="1:8" x14ac:dyDescent="0.25">
      <c r="A14" t="s">
        <v>110</v>
      </c>
      <c r="G14" t="s">
        <v>2140</v>
      </c>
      <c r="H14" t="s">
        <v>2362</v>
      </c>
    </row>
    <row r="15" spans="1:8" x14ac:dyDescent="0.25">
      <c r="G15" t="s">
        <v>2141</v>
      </c>
      <c r="H15" t="s">
        <v>2363</v>
      </c>
    </row>
    <row r="16" spans="1:8" x14ac:dyDescent="0.25">
      <c r="A16" s="37" t="s">
        <v>1090</v>
      </c>
      <c r="B16" s="38"/>
      <c r="G16" t="s">
        <v>2142</v>
      </c>
      <c r="H16" t="s">
        <v>2364</v>
      </c>
    </row>
    <row r="17" spans="1:8" x14ac:dyDescent="0.25">
      <c r="A17" t="s">
        <v>1073</v>
      </c>
      <c r="B17" s="15" t="e">
        <f>MAX(#REF!)</f>
        <v>#REF!</v>
      </c>
      <c r="G17" t="s">
        <v>2143</v>
      </c>
      <c r="H17" t="s">
        <v>2365</v>
      </c>
    </row>
    <row r="18" spans="1:8" x14ac:dyDescent="0.25">
      <c r="A18" t="s">
        <v>1089</v>
      </c>
      <c r="B18" s="15" t="e" cm="1">
        <f t="array" ref="B18">IF(MIN(IF(COUNTIF(#REF!,#REF!)&gt;1,#REF!, ""))=0,"No duplicate ID numbers",MIN(IF(COUNTIF(#REF!,#REF!)&gt;1,#REF!, "")))</f>
        <v>#REF!</v>
      </c>
      <c r="G18" t="s">
        <v>2144</v>
      </c>
      <c r="H18" t="s">
        <v>2366</v>
      </c>
    </row>
    <row r="19" spans="1:8" ht="30" x14ac:dyDescent="0.25">
      <c r="A19" s="1" t="s">
        <v>1215</v>
      </c>
      <c r="B19" s="15" t="str" cm="1">
        <f t="array" ref="B19">IF(MIN(IF((NOT(ISNUMBER(#REF!)))*(ISTEXT(#REF!)),ROW(#REF!)))=0,"No missing ID numbers",MIN(IF((NOT(ISNUMBER(#REF!)))*(ISTEXT(#REF!)),ROW(#REF!))))</f>
        <v>No missing ID numbers</v>
      </c>
      <c r="G19" t="s">
        <v>2145</v>
      </c>
      <c r="H19" t="s">
        <v>2367</v>
      </c>
    </row>
    <row r="20" spans="1:8" x14ac:dyDescent="0.25">
      <c r="G20" t="s">
        <v>2146</v>
      </c>
      <c r="H20" t="s">
        <v>2370</v>
      </c>
    </row>
    <row r="21" spans="1:8" x14ac:dyDescent="0.25">
      <c r="A21" s="37" t="s">
        <v>1441</v>
      </c>
      <c r="B21" s="38"/>
      <c r="G21" t="s">
        <v>2147</v>
      </c>
      <c r="H21" t="s">
        <v>2375</v>
      </c>
    </row>
    <row r="22" spans="1:8" x14ac:dyDescent="0.25">
      <c r="A22" t="s">
        <v>1435</v>
      </c>
      <c r="G22" t="s">
        <v>2148</v>
      </c>
      <c r="H22" t="s">
        <v>2380</v>
      </c>
    </row>
    <row r="23" spans="1:8" x14ac:dyDescent="0.25">
      <c r="A23" t="s">
        <v>1436</v>
      </c>
      <c r="G23" t="s">
        <v>2149</v>
      </c>
      <c r="H23" t="s">
        <v>2386</v>
      </c>
    </row>
    <row r="24" spans="1:8" x14ac:dyDescent="0.25">
      <c r="A24" t="s">
        <v>1437</v>
      </c>
      <c r="G24" t="s">
        <v>2150</v>
      </c>
      <c r="H24" t="s">
        <v>2391</v>
      </c>
    </row>
    <row r="25" spans="1:8" x14ac:dyDescent="0.25">
      <c r="A25" t="s">
        <v>1438</v>
      </c>
      <c r="G25" t="s">
        <v>2151</v>
      </c>
      <c r="H25" t="s">
        <v>2397</v>
      </c>
    </row>
    <row r="26" spans="1:8" x14ac:dyDescent="0.25">
      <c r="G26" t="s">
        <v>2152</v>
      </c>
      <c r="H26" t="s">
        <v>2403</v>
      </c>
    </row>
    <row r="27" spans="1:8" x14ac:dyDescent="0.25">
      <c r="A27" s="37" t="s">
        <v>1439</v>
      </c>
      <c r="B27" s="38"/>
      <c r="C27" s="38"/>
      <c r="G27" t="s">
        <v>2153</v>
      </c>
      <c r="H27" t="s">
        <v>2404</v>
      </c>
    </row>
    <row r="28" spans="1:8" x14ac:dyDescent="0.25">
      <c r="A28" t="s">
        <v>1083</v>
      </c>
      <c r="G28" t="s">
        <v>2154</v>
      </c>
      <c r="H28" t="s">
        <v>2405</v>
      </c>
    </row>
    <row r="29" spans="1:8" x14ac:dyDescent="0.25">
      <c r="A29" t="s">
        <v>1069</v>
      </c>
      <c r="G29" t="s">
        <v>2155</v>
      </c>
      <c r="H29" t="s">
        <v>2407</v>
      </c>
    </row>
    <row r="30" spans="1:8" x14ac:dyDescent="0.25">
      <c r="A30" t="s">
        <v>1070</v>
      </c>
      <c r="G30" t="s">
        <v>2156</v>
      </c>
      <c r="H30" t="s">
        <v>2411</v>
      </c>
    </row>
    <row r="31" spans="1:8" x14ac:dyDescent="0.25">
      <c r="A31" t="s">
        <v>1071</v>
      </c>
      <c r="G31" t="s">
        <v>475</v>
      </c>
      <c r="H31" t="s">
        <v>2412</v>
      </c>
    </row>
    <row r="32" spans="1:8" x14ac:dyDescent="0.25">
      <c r="A32" t="s">
        <v>1072</v>
      </c>
      <c r="G32" t="s">
        <v>2157</v>
      </c>
      <c r="H32" t="s">
        <v>2413</v>
      </c>
    </row>
    <row r="33" spans="1:8" x14ac:dyDescent="0.25">
      <c r="G33" t="s">
        <v>2158</v>
      </c>
      <c r="H33" t="s">
        <v>2418</v>
      </c>
    </row>
    <row r="34" spans="1:8" x14ac:dyDescent="0.25">
      <c r="A34" t="s">
        <v>1084</v>
      </c>
      <c r="G34" t="s">
        <v>2159</v>
      </c>
      <c r="H34" t="s">
        <v>2424</v>
      </c>
    </row>
    <row r="35" spans="1:8" x14ac:dyDescent="0.25">
      <c r="A35" t="s">
        <v>1067</v>
      </c>
      <c r="G35" t="s">
        <v>2160</v>
      </c>
      <c r="H35" t="s">
        <v>2427</v>
      </c>
    </row>
    <row r="36" spans="1:8" x14ac:dyDescent="0.25">
      <c r="A36" t="s">
        <v>1068</v>
      </c>
      <c r="G36" t="s">
        <v>2161</v>
      </c>
      <c r="H36" t="s">
        <v>2431</v>
      </c>
    </row>
    <row r="37" spans="1:8" x14ac:dyDescent="0.25">
      <c r="G37" t="s">
        <v>2162</v>
      </c>
      <c r="H37" t="s">
        <v>2435</v>
      </c>
    </row>
    <row r="38" spans="1:8" x14ac:dyDescent="0.25">
      <c r="A38" t="s">
        <v>1085</v>
      </c>
      <c r="G38" t="s">
        <v>2163</v>
      </c>
      <c r="H38" t="s">
        <v>2436</v>
      </c>
    </row>
    <row r="39" spans="1:8" x14ac:dyDescent="0.25">
      <c r="A39" t="s">
        <v>1074</v>
      </c>
      <c r="G39" t="s">
        <v>2164</v>
      </c>
      <c r="H39" t="s">
        <v>2437</v>
      </c>
    </row>
    <row r="40" spans="1:8" x14ac:dyDescent="0.25">
      <c r="A40" t="s">
        <v>1075</v>
      </c>
      <c r="G40" t="s">
        <v>2165</v>
      </c>
      <c r="H40" t="s">
        <v>2442</v>
      </c>
    </row>
    <row r="41" spans="1:8" x14ac:dyDescent="0.25">
      <c r="G41" t="s">
        <v>2166</v>
      </c>
      <c r="H41" t="s">
        <v>2447</v>
      </c>
    </row>
    <row r="42" spans="1:8" x14ac:dyDescent="0.25">
      <c r="A42" t="s">
        <v>1086</v>
      </c>
      <c r="G42" t="s">
        <v>2167</v>
      </c>
      <c r="H42" t="s">
        <v>2452</v>
      </c>
    </row>
    <row r="43" spans="1:8" x14ac:dyDescent="0.25">
      <c r="A43" t="s">
        <v>1076</v>
      </c>
      <c r="G43" t="s">
        <v>2168</v>
      </c>
      <c r="H43" t="s">
        <v>2453</v>
      </c>
    </row>
    <row r="44" spans="1:8" x14ac:dyDescent="0.25">
      <c r="A44" t="s">
        <v>1077</v>
      </c>
      <c r="G44" t="s">
        <v>2169</v>
      </c>
      <c r="H44" t="s">
        <v>2454</v>
      </c>
    </row>
    <row r="45" spans="1:8" x14ac:dyDescent="0.25">
      <c r="G45" t="s">
        <v>2170</v>
      </c>
      <c r="H45" t="s">
        <v>2455</v>
      </c>
    </row>
    <row r="46" spans="1:8" x14ac:dyDescent="0.25">
      <c r="A46" s="37" t="s">
        <v>1440</v>
      </c>
      <c r="B46" s="38"/>
      <c r="G46" t="s">
        <v>2171</v>
      </c>
      <c r="H46" t="s">
        <v>2456</v>
      </c>
    </row>
    <row r="47" spans="1:8" x14ac:dyDescent="0.25">
      <c r="A47" t="s">
        <v>1078</v>
      </c>
      <c r="G47" t="s">
        <v>2172</v>
      </c>
      <c r="H47" t="s">
        <v>2457</v>
      </c>
    </row>
    <row r="48" spans="1:8" x14ac:dyDescent="0.25">
      <c r="A48" t="s">
        <v>1079</v>
      </c>
      <c r="G48" t="s">
        <v>2173</v>
      </c>
      <c r="H48" t="s">
        <v>2459</v>
      </c>
    </row>
    <row r="49" spans="1:8" x14ac:dyDescent="0.25">
      <c r="G49" t="s">
        <v>2174</v>
      </c>
      <c r="H49" t="s">
        <v>2463</v>
      </c>
    </row>
    <row r="50" spans="1:8" x14ac:dyDescent="0.25">
      <c r="A50" t="s">
        <v>1080</v>
      </c>
      <c r="G50" t="s">
        <v>2175</v>
      </c>
      <c r="H50" t="s">
        <v>2467</v>
      </c>
    </row>
    <row r="51" spans="1:8" x14ac:dyDescent="0.25">
      <c r="A51" t="s">
        <v>1087</v>
      </c>
      <c r="G51" t="s">
        <v>2176</v>
      </c>
      <c r="H51" t="s">
        <v>2468</v>
      </c>
    </row>
    <row r="52" spans="1:8" x14ac:dyDescent="0.25">
      <c r="A52" t="s">
        <v>1081</v>
      </c>
      <c r="G52" t="s">
        <v>2177</v>
      </c>
      <c r="H52" t="s">
        <v>2469</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5546875" defaultRowHeight="15" x14ac:dyDescent="0.25"/>
  <cols>
    <col min="1" max="1" width="16.5703125" customWidth="1"/>
    <col min="2" max="2" width="34.28515625" customWidth="1"/>
    <col min="3" max="3" width="71.140625" bestFit="1"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2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2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2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2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2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2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2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x14ac:dyDescent="0.25">
      <c r="A14" s="144" t="s">
        <v>4</v>
      </c>
      <c r="B14" s="144" t="s">
        <v>1607</v>
      </c>
      <c r="C14" t="s">
        <v>2641</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4" t="s">
        <v>4</v>
      </c>
      <c r="B15" s="144" t="s">
        <v>1613</v>
      </c>
      <c r="C15" t="s">
        <v>1614</v>
      </c>
      <c r="D15" s="144" t="s">
        <v>1609</v>
      </c>
      <c r="E15" t="s">
        <v>1611</v>
      </c>
      <c r="F15" s="107">
        <v>0</v>
      </c>
      <c r="G15" s="107">
        <v>1</v>
      </c>
      <c r="H15" s="107">
        <v>1</v>
      </c>
      <c r="I15" s="88" t="s">
        <v>29</v>
      </c>
      <c r="J15" s="88" t="s">
        <v>1612</v>
      </c>
      <c r="K15" s="101"/>
      <c r="L15" s="101"/>
    </row>
    <row r="16" spans="1:14" x14ac:dyDescent="0.2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2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2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11" t="s">
        <v>1420</v>
      </c>
    </row>
    <row r="19" spans="1:14" x14ac:dyDescent="0.2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2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2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2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2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2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Arizona.</v>
      </c>
      <c r="K28" s="88" t="s">
        <v>328</v>
      </c>
      <c r="L28" s="78" t="s">
        <v>329</v>
      </c>
    </row>
    <row r="29" spans="1:14" s="113" customFormat="1" x14ac:dyDescent="0.2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2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25">
      <c r="A31" t="s">
        <v>8</v>
      </c>
      <c r="B31" s="88" t="s">
        <v>1720</v>
      </c>
      <c r="C31" t="s">
        <v>1721</v>
      </c>
      <c r="D31" s="58"/>
      <c r="E31" s="58"/>
      <c r="F31" s="144">
        <v>0</v>
      </c>
      <c r="G31" s="144">
        <v>1</v>
      </c>
      <c r="H31" s="144">
        <v>1</v>
      </c>
      <c r="I31" s="78" t="s">
        <v>29</v>
      </c>
      <c r="J31" s="88" t="s">
        <v>1722</v>
      </c>
      <c r="K31" s="88"/>
      <c r="L31" s="78"/>
      <c r="M31" s="219"/>
    </row>
    <row r="32" spans="1:14" x14ac:dyDescent="0.2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2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33" s="88" t="s">
        <v>271</v>
      </c>
      <c r="L33" s="78" t="s">
        <v>273</v>
      </c>
      <c r="M33" s="219" t="s">
        <v>304</v>
      </c>
    </row>
    <row r="34" spans="1:14" x14ac:dyDescent="0.2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1821</v>
      </c>
      <c r="F36" s="144">
        <v>0</v>
      </c>
      <c r="G36" s="103">
        <v>1</v>
      </c>
      <c r="H36" s="144">
        <v>1</v>
      </c>
      <c r="I36" s="144" t="s">
        <v>1661</v>
      </c>
      <c r="J36" s="88" t="s">
        <v>1662</v>
      </c>
      <c r="K36" s="88"/>
      <c r="L36" s="78"/>
      <c r="M36" s="36" t="s">
        <v>1663</v>
      </c>
    </row>
    <row r="37" spans="1:14" x14ac:dyDescent="0.2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11" t="s">
        <v>150</v>
      </c>
    </row>
    <row r="38" spans="1:14" x14ac:dyDescent="0.2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11" t="s">
        <v>147</v>
      </c>
      <c r="N38" s="88" t="s">
        <v>186</v>
      </c>
    </row>
    <row r="39" spans="1:14" x14ac:dyDescent="0.25">
      <c r="A39" t="s">
        <v>8</v>
      </c>
      <c r="B39" t="s">
        <v>1258</v>
      </c>
      <c r="C39" t="s">
        <v>1259</v>
      </c>
      <c r="D39" t="s">
        <v>1258</v>
      </c>
      <c r="E39" s="58"/>
      <c r="F39">
        <v>0</v>
      </c>
      <c r="G39">
        <v>1</v>
      </c>
      <c r="H39">
        <v>1</v>
      </c>
      <c r="I39" s="88" t="s">
        <v>29</v>
      </c>
      <c r="J39" s="210" t="s">
        <v>2002</v>
      </c>
    </row>
    <row r="40" spans="1:14" x14ac:dyDescent="0.25">
      <c r="A40" t="s">
        <v>8</v>
      </c>
      <c r="B40" t="s">
        <v>59</v>
      </c>
      <c r="C40" t="s">
        <v>129</v>
      </c>
      <c r="D40" t="s">
        <v>59</v>
      </c>
      <c r="E40" s="58"/>
      <c r="F40">
        <v>0</v>
      </c>
      <c r="G40">
        <v>1</v>
      </c>
      <c r="H40">
        <v>1</v>
      </c>
      <c r="I40" s="88" t="s">
        <v>29</v>
      </c>
      <c r="J40" s="210" t="s">
        <v>1893</v>
      </c>
    </row>
    <row r="41" spans="1:14" x14ac:dyDescent="0.25">
      <c r="A41" t="s">
        <v>8</v>
      </c>
      <c r="B41" t="s">
        <v>1891</v>
      </c>
      <c r="C41" t="s">
        <v>1892</v>
      </c>
      <c r="D41" t="s">
        <v>1891</v>
      </c>
      <c r="E41" s="58"/>
      <c r="F41">
        <v>0</v>
      </c>
      <c r="G41">
        <v>1</v>
      </c>
      <c r="H41">
        <v>1</v>
      </c>
      <c r="I41" s="88" t="s">
        <v>29</v>
      </c>
      <c r="J41" s="210" t="s">
        <v>2003</v>
      </c>
    </row>
    <row r="42" spans="1:14" s="226" customFormat="1" x14ac:dyDescent="0.2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2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2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2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2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2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25">
      <c r="A48" t="s">
        <v>8</v>
      </c>
      <c r="B48" t="s">
        <v>1750</v>
      </c>
      <c r="C48" t="s">
        <v>1751</v>
      </c>
      <c r="D48" t="s">
        <v>1752</v>
      </c>
      <c r="E48" t="s">
        <v>1753</v>
      </c>
      <c r="F48" s="106">
        <v>0</v>
      </c>
      <c r="G48" s="8">
        <v>1</v>
      </c>
      <c r="H48" s="8">
        <v>0.01</v>
      </c>
      <c r="I48" s="144" t="s">
        <v>1754</v>
      </c>
      <c r="J48" s="88" t="s">
        <v>1755</v>
      </c>
      <c r="K48" s="88"/>
      <c r="L48" s="78"/>
      <c r="M48" s="211"/>
    </row>
    <row r="49" spans="1:14" x14ac:dyDescent="0.25">
      <c r="A49" t="s">
        <v>8</v>
      </c>
      <c r="B49" t="s">
        <v>1809</v>
      </c>
      <c r="C49" t="s">
        <v>1807</v>
      </c>
      <c r="D49" t="s">
        <v>1808</v>
      </c>
      <c r="E49" t="s">
        <v>1812</v>
      </c>
      <c r="F49" s="108">
        <v>-100</v>
      </c>
      <c r="G49">
        <v>100</v>
      </c>
      <c r="H49">
        <v>5</v>
      </c>
      <c r="I49" s="144" t="s">
        <v>1815</v>
      </c>
      <c r="J49" s="88" t="s">
        <v>1999</v>
      </c>
      <c r="K49" s="88"/>
      <c r="L49" s="78"/>
      <c r="M49" s="211"/>
    </row>
    <row r="50" spans="1:14" x14ac:dyDescent="0.25">
      <c r="A50" t="s">
        <v>8</v>
      </c>
      <c r="B50" t="s">
        <v>1810</v>
      </c>
      <c r="C50" t="s">
        <v>1811</v>
      </c>
      <c r="D50" t="s">
        <v>1808</v>
      </c>
      <c r="E50" t="s">
        <v>1813</v>
      </c>
      <c r="F50" s="106">
        <v>-1</v>
      </c>
      <c r="G50" s="8">
        <v>1</v>
      </c>
      <c r="H50" s="8">
        <v>0.01</v>
      </c>
      <c r="I50" s="144" t="s">
        <v>1814</v>
      </c>
      <c r="J50" s="88" t="s">
        <v>2000</v>
      </c>
      <c r="K50" s="88"/>
      <c r="L50" s="78"/>
      <c r="M50" s="211"/>
    </row>
    <row r="51" spans="1:14" x14ac:dyDescent="0.25">
      <c r="A51" t="s">
        <v>8</v>
      </c>
      <c r="B51" t="s">
        <v>1816</v>
      </c>
      <c r="C51" t="s">
        <v>1817</v>
      </c>
      <c r="D51" t="s">
        <v>1816</v>
      </c>
      <c r="E51" t="s">
        <v>1818</v>
      </c>
      <c r="F51" s="108">
        <v>0</v>
      </c>
      <c r="G51">
        <v>100</v>
      </c>
      <c r="H51">
        <v>5</v>
      </c>
      <c r="I51" s="144" t="s">
        <v>1819</v>
      </c>
      <c r="J51" s="88" t="s">
        <v>1820</v>
      </c>
      <c r="K51" s="88"/>
      <c r="L51" s="78"/>
      <c r="M51" s="211"/>
    </row>
    <row r="52" spans="1:14" x14ac:dyDescent="0.25">
      <c r="A52" t="s">
        <v>9</v>
      </c>
      <c r="B52" t="s">
        <v>1450</v>
      </c>
      <c r="C52" t="s">
        <v>1413</v>
      </c>
      <c r="D52" t="s">
        <v>1450</v>
      </c>
      <c r="E52" t="s">
        <v>1414</v>
      </c>
      <c r="F52" s="209">
        <v>0</v>
      </c>
      <c r="G52" s="209">
        <v>0.5</v>
      </c>
      <c r="H52" s="209">
        <v>0.01</v>
      </c>
      <c r="I52" s="78" t="s">
        <v>1412</v>
      </c>
      <c r="J52" s="88" t="s">
        <v>1451</v>
      </c>
    </row>
    <row r="53" spans="1:14" x14ac:dyDescent="0.2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2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2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2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2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2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2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2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2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2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2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2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2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2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2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2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2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25">
      <c r="A70" t="s">
        <v>9</v>
      </c>
      <c r="B70" t="s">
        <v>1458</v>
      </c>
      <c r="C70" t="s">
        <v>1459</v>
      </c>
      <c r="D70" t="s">
        <v>1458</v>
      </c>
      <c r="E70" t="s">
        <v>1460</v>
      </c>
      <c r="F70" s="106">
        <v>0</v>
      </c>
      <c r="G70" s="8">
        <v>1</v>
      </c>
      <c r="H70" s="8">
        <v>0.01</v>
      </c>
      <c r="I70" s="88" t="s">
        <v>33</v>
      </c>
      <c r="J70" s="88" t="s">
        <v>1879</v>
      </c>
      <c r="K70" s="88"/>
      <c r="L70" s="78"/>
      <c r="M70" s="211"/>
    </row>
    <row r="71" spans="1:14" s="113" customFormat="1" x14ac:dyDescent="0.25">
      <c r="A71" s="113" t="s">
        <v>9</v>
      </c>
      <c r="B71" s="113" t="s">
        <v>2636</v>
      </c>
      <c r="C71" s="113" t="s">
        <v>1978</v>
      </c>
      <c r="D71" s="113" t="s">
        <v>2638</v>
      </c>
      <c r="E71" s="113" t="s">
        <v>2639</v>
      </c>
      <c r="F71" s="205">
        <v>0</v>
      </c>
      <c r="G71" s="233">
        <v>1</v>
      </c>
      <c r="H71" s="233">
        <v>1</v>
      </c>
      <c r="I71" s="214" t="s">
        <v>29</v>
      </c>
      <c r="J71" s="214" t="s">
        <v>2640</v>
      </c>
      <c r="K71" s="214"/>
      <c r="L71" s="216"/>
      <c r="M71" s="234"/>
    </row>
    <row r="72" spans="1:14" x14ac:dyDescent="0.2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2" s="88"/>
      <c r="L72" s="78" t="s">
        <v>939</v>
      </c>
      <c r="M72" s="211" t="s">
        <v>150</v>
      </c>
    </row>
    <row r="73" spans="1:14" x14ac:dyDescent="0.2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73" s="88" t="s">
        <v>227</v>
      </c>
      <c r="L73" s="78" t="s">
        <v>228</v>
      </c>
      <c r="M73" s="211" t="s">
        <v>150</v>
      </c>
      <c r="N73" s="88" t="s">
        <v>183</v>
      </c>
    </row>
    <row r="74" spans="1:14" x14ac:dyDescent="0.2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2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2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2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25">
      <c r="A78" t="s">
        <v>132</v>
      </c>
      <c r="B78" t="s">
        <v>1596</v>
      </c>
      <c r="C78" t="s">
        <v>1539</v>
      </c>
      <c r="D78" t="s">
        <v>1596</v>
      </c>
      <c r="E78" t="s">
        <v>1540</v>
      </c>
      <c r="F78" s="106">
        <v>0</v>
      </c>
      <c r="G78" s="8">
        <v>1</v>
      </c>
      <c r="H78" s="8">
        <v>0.01</v>
      </c>
      <c r="I78" s="88" t="s">
        <v>33</v>
      </c>
      <c r="J78" s="88" t="s">
        <v>1597</v>
      </c>
      <c r="K78" s="88"/>
      <c r="L78" s="78"/>
      <c r="M78" s="211"/>
      <c r="N78" s="88"/>
    </row>
    <row r="79" spans="1:14" x14ac:dyDescent="0.2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2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2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2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2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2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2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2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2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2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25">
      <c r="A89" s="144" t="s">
        <v>10</v>
      </c>
      <c r="B89" s="144" t="s">
        <v>689</v>
      </c>
      <c r="C89" t="s">
        <v>690</v>
      </c>
      <c r="D89" s="58"/>
      <c r="E89" s="144" t="s">
        <v>691</v>
      </c>
      <c r="F89">
        <v>0</v>
      </c>
      <c r="G89">
        <v>1</v>
      </c>
      <c r="H89">
        <v>1</v>
      </c>
      <c r="I89" s="88" t="s">
        <v>29</v>
      </c>
      <c r="J89" s="88" t="s">
        <v>1524</v>
      </c>
      <c r="K89" s="88" t="s">
        <v>239</v>
      </c>
      <c r="L89" s="78" t="s">
        <v>240</v>
      </c>
    </row>
    <row r="90" spans="1:14" x14ac:dyDescent="0.25">
      <c r="A90" s="144" t="s">
        <v>10</v>
      </c>
      <c r="B90" s="144" t="s">
        <v>1214</v>
      </c>
      <c r="C90" t="s">
        <v>1566</v>
      </c>
      <c r="D90" s="58"/>
      <c r="E90" s="144" t="s">
        <v>1568</v>
      </c>
      <c r="F90">
        <v>0</v>
      </c>
      <c r="G90">
        <v>1</v>
      </c>
      <c r="H90">
        <v>1</v>
      </c>
      <c r="I90" s="88" t="s">
        <v>29</v>
      </c>
      <c r="J90" s="88" t="s">
        <v>1565</v>
      </c>
      <c r="K90" s="88" t="s">
        <v>239</v>
      </c>
      <c r="L90" s="78" t="s">
        <v>240</v>
      </c>
    </row>
    <row r="91" spans="1:14" x14ac:dyDescent="0.25">
      <c r="A91" s="144" t="s">
        <v>10</v>
      </c>
      <c r="B91" t="s">
        <v>1523</v>
      </c>
      <c r="C91" t="s">
        <v>1567</v>
      </c>
      <c r="D91" s="58"/>
      <c r="E91" s="58"/>
      <c r="F91">
        <v>0</v>
      </c>
      <c r="G91">
        <v>1</v>
      </c>
      <c r="H91">
        <v>1</v>
      </c>
      <c r="I91" s="88" t="s">
        <v>29</v>
      </c>
      <c r="J91" t="s">
        <v>1600</v>
      </c>
      <c r="K91" s="88" t="s">
        <v>239</v>
      </c>
      <c r="L91" s="78" t="s">
        <v>240</v>
      </c>
    </row>
    <row r="92" spans="1:14" x14ac:dyDescent="0.25">
      <c r="A92" s="144" t="s">
        <v>10</v>
      </c>
      <c r="B92" s="144" t="s">
        <v>955</v>
      </c>
      <c r="C92" t="s">
        <v>954</v>
      </c>
      <c r="D92" s="144" t="s">
        <v>955</v>
      </c>
      <c r="E92" t="s">
        <v>956</v>
      </c>
      <c r="F92">
        <v>0</v>
      </c>
      <c r="G92">
        <v>1</v>
      </c>
      <c r="H92">
        <v>1</v>
      </c>
      <c r="I92" s="88" t="s">
        <v>29</v>
      </c>
      <c r="J92" s="78"/>
    </row>
    <row r="93" spans="1:14" x14ac:dyDescent="0.25">
      <c r="A93" s="144" t="s">
        <v>10</v>
      </c>
      <c r="B93" s="144" t="s">
        <v>997</v>
      </c>
      <c r="C93" t="s">
        <v>997</v>
      </c>
      <c r="D93" s="144" t="s">
        <v>997</v>
      </c>
      <c r="E93" s="144" t="s">
        <v>998</v>
      </c>
      <c r="F93" s="209">
        <v>0</v>
      </c>
      <c r="G93" s="209">
        <v>1</v>
      </c>
      <c r="H93" s="209">
        <v>0.01</v>
      </c>
      <c r="I93" s="88" t="s">
        <v>999</v>
      </c>
      <c r="J93" s="88" t="s">
        <v>1426</v>
      </c>
      <c r="K93" s="78" t="s">
        <v>1149</v>
      </c>
    </row>
    <row r="94" spans="1:14" x14ac:dyDescent="0.2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25">
      <c r="A95" s="113" t="s">
        <v>10</v>
      </c>
      <c r="B95" s="113" t="s">
        <v>1882</v>
      </c>
      <c r="C95" s="113" t="s">
        <v>1885</v>
      </c>
      <c r="F95" s="113">
        <v>0</v>
      </c>
      <c r="G95" s="113">
        <v>1</v>
      </c>
      <c r="H95" s="113">
        <v>1</v>
      </c>
      <c r="I95" s="214" t="s">
        <v>29</v>
      </c>
      <c r="J95" s="214" t="s">
        <v>1888</v>
      </c>
      <c r="M95" s="222"/>
    </row>
    <row r="96" spans="1:14" s="113" customFormat="1" x14ac:dyDescent="0.25">
      <c r="A96" s="113" t="s">
        <v>10</v>
      </c>
      <c r="B96" s="113" t="s">
        <v>1883</v>
      </c>
      <c r="C96" s="113" t="s">
        <v>1886</v>
      </c>
      <c r="F96" s="113">
        <v>0</v>
      </c>
      <c r="G96" s="113">
        <v>1</v>
      </c>
      <c r="H96" s="113">
        <v>1</v>
      </c>
      <c r="I96" s="214" t="s">
        <v>29</v>
      </c>
      <c r="J96" s="214" t="s">
        <v>1889</v>
      </c>
      <c r="M96" s="222"/>
    </row>
    <row r="97" spans="1:13" s="113" customFormat="1" x14ac:dyDescent="0.25">
      <c r="A97" s="113" t="s">
        <v>10</v>
      </c>
      <c r="B97" s="113" t="s">
        <v>1884</v>
      </c>
      <c r="C97" s="113" t="s">
        <v>1887</v>
      </c>
      <c r="F97" s="113">
        <v>0</v>
      </c>
      <c r="G97" s="113">
        <v>1</v>
      </c>
      <c r="H97" s="113">
        <v>1</v>
      </c>
      <c r="I97" s="214" t="s">
        <v>29</v>
      </c>
      <c r="J97" s="214" t="s">
        <v>1890</v>
      </c>
      <c r="M97" s="222"/>
    </row>
    <row r="98" spans="1:13" x14ac:dyDescent="0.2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2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2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2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2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2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2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2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2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2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t="s">
        <v>1184</v>
      </c>
      <c r="B110" t="s">
        <v>1185</v>
      </c>
      <c r="C110" t="s">
        <v>1192</v>
      </c>
      <c r="D110" s="58"/>
      <c r="E110" t="s">
        <v>1217</v>
      </c>
      <c r="F110">
        <v>0</v>
      </c>
      <c r="G110">
        <v>10</v>
      </c>
      <c r="H110">
        <v>1</v>
      </c>
      <c r="I110" t="s">
        <v>1162</v>
      </c>
      <c r="J110" t="s">
        <v>1434</v>
      </c>
      <c r="K110" t="s">
        <v>1163</v>
      </c>
    </row>
    <row r="111" spans="1:13" x14ac:dyDescent="0.2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2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2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1063</v>
      </c>
      <c r="B121" t="s">
        <v>1064</v>
      </c>
      <c r="C121" t="s">
        <v>1598</v>
      </c>
      <c r="D121" s="58"/>
      <c r="E121" t="s">
        <v>1065</v>
      </c>
      <c r="F121">
        <v>0</v>
      </c>
      <c r="G121">
        <v>1</v>
      </c>
      <c r="H121">
        <v>1</v>
      </c>
      <c r="I121" s="88" t="s">
        <v>29</v>
      </c>
      <c r="J121" t="s">
        <v>1599</v>
      </c>
      <c r="M121" s="235"/>
    </row>
    <row r="122" spans="1:13" x14ac:dyDescent="0.25">
      <c r="A122" t="s">
        <v>1063</v>
      </c>
      <c r="B122" t="s">
        <v>1483</v>
      </c>
      <c r="C122" t="s">
        <v>1481</v>
      </c>
      <c r="D122" s="58"/>
      <c r="E122" s="58"/>
      <c r="F122">
        <v>0</v>
      </c>
      <c r="G122">
        <v>1</v>
      </c>
      <c r="H122">
        <v>1</v>
      </c>
      <c r="I122" s="88" t="s">
        <v>29</v>
      </c>
      <c r="J122" t="s">
        <v>1482</v>
      </c>
    </row>
  </sheetData>
  <phoneticPr fontId="85" type="noConversion"/>
  <conditionalFormatting sqref="C1:C1048576">
    <cfRule type="duplicateValues" dxfId="9" priority="2"/>
    <cfRule type="duplicateValues" dxfId="8" priority="3"/>
  </conditionalFormatting>
  <conditionalFormatting sqref="C1: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2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2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2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2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2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2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Arizona.</v>
      </c>
      <c r="L9" s="144" t="str">
        <f>J9&amp;K9</f>
        <v>**Description:** This policy prevents new capacity of the selected type(s) from being built or deployed.  // **Guidance for setting values:**No new coal is planned in Arizona.</v>
      </c>
      <c r="M9" s="102"/>
    </row>
    <row r="10" spans="1:20" x14ac:dyDescent="0.2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2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2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2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25">
      <c r="K15" s="58" t="s">
        <v>2591</v>
      </c>
      <c r="M15" s="58" t="s">
        <v>2592</v>
      </c>
    </row>
    <row r="16" spans="1:20" x14ac:dyDescent="0.2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2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2" bestFit="1" customWidth="1"/>
    <col min="4" max="4" width="11.140625" customWidth="1"/>
    <col min="6" max="6" width="17.85546875" style="132" customWidth="1"/>
    <col min="9" max="9" width="16" style="132" customWidth="1"/>
    <col min="10" max="10" width="21.140625" style="132" customWidth="1"/>
    <col min="11" max="11" width="16" customWidth="1"/>
    <col min="12" max="12" width="14.7109375" style="132" customWidth="1"/>
    <col min="19" max="19" width="8.7109375" style="132"/>
    <col min="35" max="35" width="8.7109375" style="132"/>
    <col min="39" max="39" width="8.7109375" style="132"/>
    <col min="40" max="40" width="10.5703125" bestFit="1" customWidth="1"/>
    <col min="41" max="41" width="8.7109375" style="132"/>
    <col min="43" max="43" width="13.85546875" customWidth="1"/>
    <col min="44" max="44" width="8.7109375" style="132"/>
    <col min="45" max="45" width="11.5703125" bestFit="1" customWidth="1"/>
    <col min="52" max="52" width="8.7109375" style="132"/>
    <col min="60" max="60" width="8.7109375" style="132"/>
    <col min="68" max="68" width="8.7109375" style="132"/>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2"/>
  </cols>
  <sheetData>
    <row r="1" spans="1:91" x14ac:dyDescent="0.25">
      <c r="B1" s="263" t="s">
        <v>2484</v>
      </c>
      <c r="C1" s="263"/>
      <c r="D1" s="163"/>
      <c r="E1" s="164" t="s">
        <v>2485</v>
      </c>
      <c r="F1" s="165"/>
      <c r="H1" s="164" t="s">
        <v>2486</v>
      </c>
      <c r="J1" s="166" t="s">
        <v>2487</v>
      </c>
      <c r="K1" s="263" t="s">
        <v>2488</v>
      </c>
      <c r="L1" s="263"/>
      <c r="M1" s="263" t="s">
        <v>2489</v>
      </c>
      <c r="N1" s="263"/>
      <c r="O1" s="263"/>
      <c r="P1" s="263"/>
      <c r="Q1" s="263"/>
      <c r="R1" s="263"/>
      <c r="S1" s="263"/>
      <c r="T1" s="263" t="s">
        <v>2490</v>
      </c>
      <c r="U1" s="263"/>
      <c r="V1" s="263"/>
      <c r="W1" s="263"/>
      <c r="X1" s="263"/>
      <c r="Y1" s="263"/>
      <c r="Z1" s="263"/>
      <c r="AA1" s="263"/>
      <c r="AB1" s="263"/>
      <c r="AC1" s="263"/>
      <c r="AD1" s="263"/>
      <c r="AE1" s="263"/>
      <c r="AF1" s="263"/>
      <c r="AG1" s="263"/>
      <c r="AH1" s="263"/>
      <c r="AI1" s="264"/>
      <c r="AJ1" s="258" t="s">
        <v>2491</v>
      </c>
      <c r="AK1" s="258"/>
      <c r="AL1" s="258"/>
      <c r="AM1"/>
      <c r="AN1" s="262" t="s">
        <v>2492</v>
      </c>
      <c r="AO1" s="262"/>
      <c r="AQ1" t="s">
        <v>2493</v>
      </c>
      <c r="AS1" s="254" t="s">
        <v>2494</v>
      </c>
      <c r="AT1" s="255"/>
      <c r="AU1" s="255"/>
      <c r="AV1" s="255"/>
      <c r="AW1" s="255"/>
      <c r="AX1" s="255"/>
      <c r="AY1" s="255"/>
      <c r="AZ1" s="255"/>
      <c r="BA1" s="254" t="s">
        <v>2495</v>
      </c>
      <c r="BB1" s="255"/>
      <c r="BC1" s="255"/>
      <c r="BD1" s="255"/>
      <c r="BE1" s="255"/>
      <c r="BF1" s="255"/>
      <c r="BG1" s="255"/>
      <c r="BH1" s="255"/>
      <c r="BI1" s="256" t="s">
        <v>2496</v>
      </c>
      <c r="BJ1" s="257"/>
      <c r="BK1" s="257"/>
      <c r="BL1" s="257"/>
      <c r="BM1" s="257"/>
      <c r="BN1" s="257"/>
      <c r="BO1" s="257"/>
      <c r="BP1" s="257"/>
      <c r="BQ1" s="258" t="s">
        <v>2497</v>
      </c>
      <c r="BR1" s="258"/>
      <c r="BS1" s="258"/>
      <c r="BT1" s="258"/>
      <c r="BU1" s="258"/>
      <c r="BV1" s="258"/>
      <c r="BW1" s="258"/>
      <c r="BX1" s="258"/>
      <c r="BY1" s="258"/>
      <c r="BZ1" s="258"/>
      <c r="CA1" s="258"/>
      <c r="CB1" s="258"/>
      <c r="CC1" s="258"/>
      <c r="CD1" s="258"/>
      <c r="CE1" s="258"/>
      <c r="CF1" s="258"/>
      <c r="CG1" s="258"/>
      <c r="CH1" s="258"/>
      <c r="CI1" s="259" t="s">
        <v>2498</v>
      </c>
      <c r="CJ1" s="260"/>
      <c r="CK1" s="261"/>
      <c r="CL1" s="38" t="s">
        <v>2499</v>
      </c>
    </row>
    <row r="2" spans="1:91" s="147" customFormat="1" ht="59.1" customHeight="1" thickBot="1" x14ac:dyDescent="0.3">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25">
      <c r="A3" s="183" t="str">
        <f>About!$C$2</f>
        <v>Arizona</v>
      </c>
      <c r="B3" s="184">
        <f>ROUND(SUMIFS(B$4:B$54, $A$4:$A$54, $A$3),0)</f>
        <v>106990</v>
      </c>
      <c r="C3" s="185">
        <f t="shared" ref="C3" si="0">ROUND(SUMIFS(C$4:C$54, $A$4:$A$54, $A$3),0)</f>
        <v>107</v>
      </c>
      <c r="D3" s="184">
        <f>SUMIFS(D$4:D$54, $A$4:$A$54, $A$3)</f>
        <v>87916</v>
      </c>
      <c r="E3" s="184">
        <f>SUMIFS(E$4:E$54, $A$4:$A$54, $A$3)</f>
        <v>0</v>
      </c>
      <c r="F3" s="135">
        <f>ROUND(SUMIFS(F$4:F$54,$A$4:$A$54,$A$3)*100,0)</f>
        <v>-100</v>
      </c>
      <c r="G3" s="58">
        <f>SUMIFS(G$4:G$54, $A$4:$A$54, $A$3)</f>
        <v>36968920</v>
      </c>
      <c r="H3" s="58">
        <f>SUMIFS(H$4:H$54, $A$4:$A$54, $A$3)</f>
        <v>22825079</v>
      </c>
      <c r="I3" s="135">
        <f>ROUND(SUMIFS(I$4:I$54,$A$4:$A$54,$A$3)*100,0)</f>
        <v>-38</v>
      </c>
      <c r="J3" s="135">
        <f>ROUND(SUMIFS(J$4:J$54, $A$4:$A$54, $A$3),0)</f>
        <v>4244</v>
      </c>
      <c r="K3" s="58">
        <f t="shared" ref="K3:AI3" si="1">ROUND(SUMIFS(K$4:K$54, $A$4:$A$54, $A$3),0)</f>
        <v>1545</v>
      </c>
      <c r="L3" s="135">
        <f t="shared" si="1"/>
        <v>2030</v>
      </c>
      <c r="M3" s="58">
        <f t="shared" si="1"/>
        <v>1900</v>
      </c>
      <c r="N3" s="58">
        <f t="shared" si="1"/>
        <v>0</v>
      </c>
      <c r="O3" s="58">
        <f t="shared" si="1"/>
        <v>0</v>
      </c>
      <c r="P3" s="58">
        <f t="shared" si="1"/>
        <v>0</v>
      </c>
      <c r="Q3" s="58">
        <f t="shared" si="1"/>
        <v>0</v>
      </c>
      <c r="R3" s="58">
        <f t="shared" si="1"/>
        <v>0</v>
      </c>
      <c r="S3" s="135">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5">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5">
        <f t="shared" si="3"/>
        <v>0</v>
      </c>
      <c r="AP3" s="135">
        <f t="shared" si="3"/>
        <v>1952</v>
      </c>
      <c r="AQ3" s="135">
        <f t="shared" si="3"/>
        <v>7497004</v>
      </c>
      <c r="AR3" s="135">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6</v>
      </c>
      <c r="BR3" s="135">
        <f t="shared" si="6"/>
        <v>7</v>
      </c>
      <c r="BS3" s="135">
        <f>ROUND(SUMIFS(BS$4:BS$54,$A$4:$A$54,$A$3)*100,0)</f>
        <v>51</v>
      </c>
      <c r="BT3" s="135">
        <f>ROUND(SUMIFS(BT$4:BT$54,$A$4:$A$54,$A$3)*100,0)</f>
        <v>48</v>
      </c>
      <c r="BU3" s="135">
        <f t="shared" ref="BU3:CH3" si="7">ROUND(SUMIFS(BU$4:BU$54,$A$4:$A$54,$A$3)*100,0)</f>
        <v>67</v>
      </c>
      <c r="BV3" s="135">
        <f t="shared" si="7"/>
        <v>77</v>
      </c>
      <c r="BW3" s="135">
        <f t="shared" si="7"/>
        <v>29</v>
      </c>
      <c r="BX3" s="135">
        <f t="shared" si="7"/>
        <v>40</v>
      </c>
      <c r="BY3" s="135">
        <f t="shared" si="7"/>
        <v>57</v>
      </c>
      <c r="BZ3" s="135">
        <f>ROUND(SUMIFS(BZ$4:BZ$54,$A$4:$A$54,$A$3)*100,0)</f>
        <v>57</v>
      </c>
      <c r="CA3" s="135">
        <f>ROUND(SUMIFS(CA$4:CA$54,$A$4:$A$54,$A$3)*100,0)</f>
        <v>100</v>
      </c>
      <c r="CB3" s="135">
        <f>ROUND(SUMIFS(CB$4:CB$54,$A$4:$A$54,$A$3)*100,0)</f>
        <v>100</v>
      </c>
      <c r="CC3" s="135">
        <f t="shared" si="7"/>
        <v>29</v>
      </c>
      <c r="CD3" s="135">
        <f t="shared" si="7"/>
        <v>40</v>
      </c>
      <c r="CE3" s="135">
        <f t="shared" si="7"/>
        <v>56</v>
      </c>
      <c r="CF3" s="135">
        <f t="shared" si="7"/>
        <v>56</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2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2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2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2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2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2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2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2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2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2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2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2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2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2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2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2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2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2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2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2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2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2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2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2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2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2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2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2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2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2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2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2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2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2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2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2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2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2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2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2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2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2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2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2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2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2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2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2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2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2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69" zoomScale="85" zoomScaleNormal="85" workbookViewId="0">
      <selection activeCell="C174" sqref="C174"/>
    </sheetView>
  </sheetViews>
  <sheetFormatPr defaultColWidth="9.140625" defaultRowHeight="15" x14ac:dyDescent="0.25"/>
  <cols>
    <col min="1" max="1" width="13.5703125" customWidth="1"/>
    <col min="2" max="2" width="13.5703125" style="250" customWidth="1"/>
    <col min="3" max="3" width="71.140625" bestFit="1" customWidth="1"/>
    <col min="4" max="7" width="11.42578125" customWidth="1"/>
    <col min="8" max="8" width="11.42578125" style="15" customWidth="1"/>
    <col min="9" max="9" width="11.42578125" style="250" customWidth="1"/>
    <col min="10" max="10" width="11.42578125" style="156" customWidth="1"/>
    <col min="11" max="16" width="11.42578125" customWidth="1"/>
    <col min="17" max="17" width="53.42578125" customWidth="1"/>
    <col min="18" max="18" width="45.42578125" style="144" customWidth="1"/>
  </cols>
  <sheetData>
    <row r="1" spans="1:18" x14ac:dyDescent="0.2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2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2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2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2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2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2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2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2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2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2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2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2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2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2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2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2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2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2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2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2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2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2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2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2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2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2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2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2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2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2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2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2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2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2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2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2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2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2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2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2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2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2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2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2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2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2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2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2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2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2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2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2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2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2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2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2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2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2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2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2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2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2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2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2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2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5.75" x14ac:dyDescent="0.25">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72" t="s">
        <v>2641</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2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2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2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2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2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2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2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2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2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2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2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2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2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2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2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2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2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2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2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2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2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2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2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2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2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2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2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2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2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2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2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2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2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2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2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2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2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2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2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2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2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2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2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2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2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2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2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2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2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2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2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2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2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2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2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2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2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2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2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2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2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2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2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2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2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2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2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2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2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2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2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2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2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2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2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2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2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2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2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2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2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2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2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2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2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2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2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2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2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2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2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2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2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2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2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2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2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2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2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2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2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2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2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2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2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2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2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2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2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2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2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2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2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2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2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2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2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2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2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2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2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2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2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2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2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2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2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2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2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2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2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2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2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2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2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2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2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2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2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2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2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2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2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2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2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2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2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2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2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2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2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2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2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2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2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2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2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2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2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2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2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2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2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2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2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2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2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2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2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2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2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2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2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2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2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2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2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2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2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2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2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2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2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2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2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2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2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2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2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2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2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2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2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2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2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2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2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2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2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2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2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2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2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2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2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2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2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2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2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2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2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2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2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2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2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2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2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2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2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2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2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2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2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2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2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2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2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2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2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2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2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2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2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2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2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2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2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2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2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2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2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2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2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2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2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2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2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2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2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2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2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2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2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2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2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2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2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2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2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2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2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2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2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2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2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2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2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2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2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2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2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2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2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2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2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2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2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2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2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2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2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2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2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2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2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2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2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2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2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2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2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2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2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2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2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2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2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2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2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2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2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2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2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2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2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2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2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2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2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2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2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2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2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2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2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2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2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2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2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2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2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2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2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2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2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2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2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2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2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2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2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2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2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2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2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2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2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2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2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2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2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2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2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2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2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2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2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2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2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2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2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2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2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2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2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2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2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2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2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2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2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2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2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2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2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2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2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2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2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2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2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2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2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2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2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2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2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2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2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2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2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2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2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2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2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2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2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2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2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2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2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2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2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2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2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2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2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2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2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2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2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2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2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2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2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2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2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2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2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2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2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2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2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2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2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2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2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2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2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2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2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2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2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2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2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2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2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2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2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2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2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2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2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2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2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2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2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2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2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2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2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2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2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2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2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2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2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2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2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2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2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2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2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2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2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2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2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2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2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2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2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2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2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2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2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2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2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2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2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2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2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2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2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2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2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2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2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2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2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2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2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2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2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2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2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2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2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2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2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2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2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2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2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2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2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2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2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2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2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2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2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2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2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2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2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2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2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2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2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2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2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2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2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2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2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2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2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2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2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2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2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2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2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2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2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2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2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2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2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2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2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2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2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2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2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2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2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2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2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2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2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2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2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2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2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2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2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2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2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2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2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2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2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2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2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2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2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2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2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2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2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2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2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2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2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2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2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2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2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2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2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2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2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2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2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2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2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2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2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2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2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2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2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2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2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2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2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2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2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2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2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2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2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2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2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2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2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2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2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2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2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2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2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2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2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2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2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2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2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2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2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2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2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2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2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2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2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2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2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2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2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2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2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2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2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2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2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2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2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2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2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2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2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2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2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2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2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2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2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2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2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2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2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2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2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2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2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2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2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2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2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2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2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2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2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2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2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2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2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2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2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2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2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2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2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2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2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2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2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2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2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2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2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2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2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2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2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2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2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2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2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2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2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2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2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2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2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2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2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1055</v>
      </c>
      <c r="B1" s="265"/>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1851</v>
      </c>
      <c r="B5" t="str">
        <f>A5</f>
        <v>g CO2e / 2023 dollar</v>
      </c>
    </row>
    <row r="6" spans="1:2" x14ac:dyDescent="0.25">
      <c r="A6" s="68" t="s">
        <v>564</v>
      </c>
      <c r="B6" t="str">
        <f t="shared" ref="B6:B46" si="0">A6</f>
        <v>thousand metric tons / year</v>
      </c>
    </row>
    <row r="7" spans="1:2" x14ac:dyDescent="0.25">
      <c r="A7" s="68" t="s">
        <v>1852</v>
      </c>
      <c r="B7" t="str">
        <f>A7</f>
        <v>g CO2 / 2023 dollar</v>
      </c>
    </row>
    <row r="8" spans="1:2" ht="30" x14ac:dyDescent="0.25">
      <c r="A8" s="68" t="s">
        <v>1853</v>
      </c>
      <c r="B8" t="str">
        <f t="shared" si="0"/>
        <v>2023 dollars / metric ton CO2e abated, Annual average abatement (million metric tons CO2e)</v>
      </c>
    </row>
    <row r="9" spans="1:2" x14ac:dyDescent="0.25">
      <c r="A9" s="68" t="s">
        <v>1854</v>
      </c>
      <c r="B9" t="str">
        <f t="shared" si="0"/>
        <v>billion 2023 dollars / year</v>
      </c>
    </row>
    <row r="10" spans="1:2" x14ac:dyDescent="0.25">
      <c r="A10" s="68" t="s">
        <v>1855</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1856</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1857</v>
      </c>
      <c r="B20" t="str">
        <f t="shared" si="0"/>
        <v>kilowatt-hour / 2023 dollar</v>
      </c>
    </row>
    <row r="21" spans="1:2" x14ac:dyDescent="0.25">
      <c r="A21" s="68" t="s">
        <v>353</v>
      </c>
      <c r="B21" t="str">
        <f t="shared" si="0"/>
        <v>gigawatts (GW) / year</v>
      </c>
    </row>
    <row r="22" spans="1:2" x14ac:dyDescent="0.25">
      <c r="A22" s="68" t="s">
        <v>1858</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1859</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1860</v>
      </c>
      <c r="B37" t="str">
        <f t="shared" si="0"/>
        <v>2023 dollars / short ton</v>
      </c>
    </row>
    <row r="38" spans="1:2" x14ac:dyDescent="0.25">
      <c r="A38" s="68" t="s">
        <v>1861</v>
      </c>
      <c r="B38" t="str">
        <f t="shared" si="0"/>
        <v>2023 dollars / thousand cubic feet</v>
      </c>
    </row>
    <row r="39" spans="1:2" x14ac:dyDescent="0.25">
      <c r="A39" s="68" t="s">
        <v>1862</v>
      </c>
      <c r="B39" t="str">
        <f t="shared" si="0"/>
        <v>2023 dollars / gallon</v>
      </c>
    </row>
    <row r="40" spans="1:2" x14ac:dyDescent="0.25">
      <c r="A40" s="68" t="s">
        <v>1863</v>
      </c>
      <c r="B40" t="str">
        <f t="shared" si="0"/>
        <v>2023 dollars / barrel of oil</v>
      </c>
    </row>
    <row r="41" spans="1:2" x14ac:dyDescent="0.25">
      <c r="A41" s="68" t="s">
        <v>1864</v>
      </c>
      <c r="B41" t="str">
        <f t="shared" si="0"/>
        <v>2023 dollars / kg</v>
      </c>
    </row>
    <row r="42" spans="1:2" x14ac:dyDescent="0.25">
      <c r="A42" s="68" t="s">
        <v>1865</v>
      </c>
      <c r="B42" t="str">
        <f t="shared" si="0"/>
        <v>2023 dollars / kilowatt-hour (kWh)</v>
      </c>
    </row>
    <row r="43" spans="1:2" x14ac:dyDescent="0.25">
      <c r="A43" s="68" t="s">
        <v>1858</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1866</v>
      </c>
      <c r="B45" t="str">
        <f t="shared" si="0"/>
        <v>million 2023 dollars / megawatt (MW)</v>
      </c>
    </row>
    <row r="46" spans="1:2" ht="30" x14ac:dyDescent="0.25">
      <c r="A46" s="68" t="s">
        <v>1867</v>
      </c>
      <c r="B46" t="str">
        <f t="shared" si="0"/>
        <v>cost of eqpt. to produce 1 kg H2/yr (2023 dollars)</v>
      </c>
    </row>
    <row r="48" spans="1:2" x14ac:dyDescent="0.25">
      <c r="A48" s="265" t="s">
        <v>1059</v>
      </c>
      <c r="B48" s="265"/>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40" t="s">
        <v>555</v>
      </c>
      <c r="B1" s="141" t="s">
        <v>556</v>
      </c>
      <c r="C1" s="142" t="s">
        <v>1058</v>
      </c>
      <c r="D1" s="141" t="s">
        <v>60</v>
      </c>
      <c r="E1" s="141" t="s">
        <v>62</v>
      </c>
      <c r="F1" s="141" t="s">
        <v>437</v>
      </c>
      <c r="G1" s="141" t="s">
        <v>61</v>
      </c>
      <c r="H1" s="141" t="s">
        <v>565</v>
      </c>
      <c r="I1" s="143" t="s">
        <v>301</v>
      </c>
      <c r="J1" s="98" t="s">
        <v>1742</v>
      </c>
    </row>
    <row r="2" spans="1:10" x14ac:dyDescent="0.25">
      <c r="A2" s="144" t="s">
        <v>570</v>
      </c>
      <c r="B2" t="s">
        <v>571</v>
      </c>
      <c r="C2" s="15">
        <v>1</v>
      </c>
      <c r="D2" t="s">
        <v>63</v>
      </c>
      <c r="E2" t="s">
        <v>64</v>
      </c>
      <c r="F2" t="str">
        <f>UnitControlCenter!$B$3</f>
        <v>million metric tons / year</v>
      </c>
      <c r="G2" t="s">
        <v>173</v>
      </c>
      <c r="J2" t="s">
        <v>1748</v>
      </c>
    </row>
    <row r="3" spans="1:10" x14ac:dyDescent="0.25">
      <c r="A3" s="144" t="s">
        <v>570</v>
      </c>
      <c r="B3" t="s">
        <v>572</v>
      </c>
      <c r="C3" s="80">
        <v>1</v>
      </c>
      <c r="D3" s="144" t="s">
        <v>63</v>
      </c>
      <c r="E3" s="144" t="s">
        <v>64</v>
      </c>
      <c r="F3" t="str">
        <f>UnitControlCenter!$B$3</f>
        <v>million metric tons / year</v>
      </c>
      <c r="G3" t="s">
        <v>554</v>
      </c>
    </row>
    <row r="4" spans="1:10" x14ac:dyDescent="0.25">
      <c r="A4" s="144" t="s">
        <v>570</v>
      </c>
      <c r="B4" t="s">
        <v>1652</v>
      </c>
      <c r="C4" s="15">
        <v>1</v>
      </c>
      <c r="D4" t="s">
        <v>63</v>
      </c>
      <c r="E4" t="s">
        <v>64</v>
      </c>
      <c r="F4" t="str">
        <f>UnitControlCenter!B4</f>
        <v>million metric tons</v>
      </c>
      <c r="G4" t="s">
        <v>1655</v>
      </c>
      <c r="J4" t="s">
        <v>1749</v>
      </c>
    </row>
    <row r="5" spans="1:10" x14ac:dyDescent="0.25">
      <c r="A5" s="144" t="s">
        <v>570</v>
      </c>
      <c r="B5" t="s">
        <v>1653</v>
      </c>
      <c r="C5" s="80">
        <v>1</v>
      </c>
      <c r="D5" s="144" t="s">
        <v>63</v>
      </c>
      <c r="E5" s="144" t="s">
        <v>64</v>
      </c>
      <c r="F5" t="str">
        <f>UnitControlCenter!B4</f>
        <v>million metric tons</v>
      </c>
      <c r="G5" t="s">
        <v>1656</v>
      </c>
    </row>
    <row r="6" spans="1:10" x14ac:dyDescent="0.25">
      <c r="A6" s="144" t="s">
        <v>570</v>
      </c>
      <c r="B6" s="144" t="s">
        <v>573</v>
      </c>
      <c r="C6" s="15">
        <v>1</v>
      </c>
      <c r="D6" t="s">
        <v>65</v>
      </c>
      <c r="E6" t="s">
        <v>66</v>
      </c>
      <c r="F6" t="str">
        <f>UnitControlCenter!$B$3</f>
        <v>million metric tons / year</v>
      </c>
      <c r="G6" t="s">
        <v>1036</v>
      </c>
      <c r="H6" t="s">
        <v>1037</v>
      </c>
      <c r="I6" t="s">
        <v>1038</v>
      </c>
    </row>
    <row r="7" spans="1:10" x14ac:dyDescent="0.25">
      <c r="A7" s="144" t="s">
        <v>570</v>
      </c>
      <c r="B7" s="144" t="s">
        <v>574</v>
      </c>
      <c r="C7" s="15">
        <v>1</v>
      </c>
      <c r="D7" t="s">
        <v>65</v>
      </c>
      <c r="E7" t="s">
        <v>66</v>
      </c>
      <c r="F7" t="str">
        <f>UnitControlCenter!$B$3</f>
        <v>million metric tons / year</v>
      </c>
      <c r="G7" t="s">
        <v>1039</v>
      </c>
      <c r="H7" t="s">
        <v>1040</v>
      </c>
      <c r="I7" t="s">
        <v>1041</v>
      </c>
    </row>
    <row r="8" spans="1:10" x14ac:dyDescent="0.25">
      <c r="A8" s="144" t="s">
        <v>570</v>
      </c>
      <c r="B8" s="144" t="s">
        <v>575</v>
      </c>
      <c r="C8" s="15">
        <v>1</v>
      </c>
      <c r="D8" t="s">
        <v>65</v>
      </c>
      <c r="E8" t="s">
        <v>66</v>
      </c>
      <c r="F8" t="str">
        <f>UnitControlCenter!$B$3</f>
        <v>million metric tons / year</v>
      </c>
      <c r="G8" t="s">
        <v>843</v>
      </c>
      <c r="H8" t="s">
        <v>844</v>
      </c>
      <c r="I8" t="s">
        <v>845</v>
      </c>
    </row>
    <row r="9" spans="1:10" x14ac:dyDescent="0.25">
      <c r="A9" s="144" t="s">
        <v>570</v>
      </c>
      <c r="B9" s="144" t="s">
        <v>1107</v>
      </c>
      <c r="C9" s="15">
        <v>0</v>
      </c>
      <c r="D9" t="s">
        <v>63</v>
      </c>
      <c r="E9" t="s">
        <v>64</v>
      </c>
      <c r="F9" t="str">
        <f>UnitControlCenter!$B$5</f>
        <v>g CO2e / 2023 dollar</v>
      </c>
      <c r="G9" t="s">
        <v>1061</v>
      </c>
    </row>
    <row r="10" spans="1:10" x14ac:dyDescent="0.25">
      <c r="A10" s="144" t="s">
        <v>570</v>
      </c>
      <c r="B10" s="144" t="s">
        <v>131</v>
      </c>
      <c r="C10" s="15">
        <v>1</v>
      </c>
      <c r="D10" t="s">
        <v>63</v>
      </c>
      <c r="E10" t="s">
        <v>64</v>
      </c>
      <c r="F10" t="str">
        <f>UnitControlCenter!$B$3</f>
        <v>million metric tons / year</v>
      </c>
      <c r="G10" t="s">
        <v>673</v>
      </c>
    </row>
    <row r="11" spans="1:10" x14ac:dyDescent="0.25">
      <c r="A11" s="144" t="s">
        <v>570</v>
      </c>
      <c r="B11" s="144" t="s">
        <v>671</v>
      </c>
      <c r="C11" s="15">
        <v>1</v>
      </c>
      <c r="D11" t="s">
        <v>63</v>
      </c>
      <c r="E11" t="s">
        <v>64</v>
      </c>
      <c r="F11" t="str">
        <f>UnitControlCenter!$B$3</f>
        <v>million metric tons / year</v>
      </c>
      <c r="G11" t="s">
        <v>674</v>
      </c>
    </row>
    <row r="12" spans="1:10" x14ac:dyDescent="0.25">
      <c r="A12" s="144" t="s">
        <v>570</v>
      </c>
      <c r="B12" s="144" t="s">
        <v>729</v>
      </c>
      <c r="C12" s="15">
        <v>1</v>
      </c>
      <c r="D12" t="s">
        <v>63</v>
      </c>
      <c r="E12" t="s">
        <v>64</v>
      </c>
      <c r="F12" t="str">
        <f>UnitControlCenter!$B$3</f>
        <v>million metric tons / year</v>
      </c>
      <c r="G12" t="s">
        <v>737</v>
      </c>
    </row>
    <row r="13" spans="1:10" x14ac:dyDescent="0.25">
      <c r="A13" s="144" t="s">
        <v>570</v>
      </c>
      <c r="B13" s="144" t="s">
        <v>93</v>
      </c>
      <c r="C13" s="15">
        <v>1</v>
      </c>
      <c r="D13" t="s">
        <v>63</v>
      </c>
      <c r="E13" t="s">
        <v>64</v>
      </c>
      <c r="F13" t="str">
        <f>UnitControlCenter!$B$3</f>
        <v>million metric tons / year</v>
      </c>
      <c r="G13" t="s">
        <v>675</v>
      </c>
    </row>
    <row r="14" spans="1:10" x14ac:dyDescent="0.25">
      <c r="A14" s="144" t="s">
        <v>570</v>
      </c>
      <c r="B14" s="144" t="s">
        <v>9</v>
      </c>
      <c r="C14" s="15">
        <v>1</v>
      </c>
      <c r="D14" t="s">
        <v>63</v>
      </c>
      <c r="E14" t="s">
        <v>64</v>
      </c>
      <c r="F14" t="str">
        <f>UnitControlCenter!$B$3</f>
        <v>million metric tons / year</v>
      </c>
      <c r="G14" t="s">
        <v>694</v>
      </c>
    </row>
    <row r="15" spans="1:10" x14ac:dyDescent="0.25">
      <c r="A15" s="144" t="s">
        <v>570</v>
      </c>
      <c r="B15" s="144" t="s">
        <v>672</v>
      </c>
      <c r="C15" s="15">
        <v>1</v>
      </c>
      <c r="D15" t="s">
        <v>63</v>
      </c>
      <c r="E15" t="s">
        <v>64</v>
      </c>
      <c r="F15" t="str">
        <f>UnitControlCenter!$B$3</f>
        <v>million metric tons / year</v>
      </c>
      <c r="G15" t="s">
        <v>676</v>
      </c>
    </row>
    <row r="16" spans="1:10" x14ac:dyDescent="0.25">
      <c r="A16" s="144" t="s">
        <v>570</v>
      </c>
      <c r="B16" s="144" t="s">
        <v>4</v>
      </c>
      <c r="C16" s="15">
        <v>1</v>
      </c>
      <c r="D16" t="s">
        <v>63</v>
      </c>
      <c r="E16" t="s">
        <v>64</v>
      </c>
      <c r="F16" t="str">
        <f>UnitControlCenter!$B$3</f>
        <v>million metric tons / year</v>
      </c>
      <c r="G16" t="s">
        <v>677</v>
      </c>
    </row>
    <row r="17" spans="1:10" x14ac:dyDescent="0.25">
      <c r="A17" s="144" t="s">
        <v>570</v>
      </c>
      <c r="B17" s="144" t="s">
        <v>681</v>
      </c>
      <c r="C17" s="15">
        <v>1</v>
      </c>
      <c r="D17" t="s">
        <v>63</v>
      </c>
      <c r="E17" t="s">
        <v>64</v>
      </c>
      <c r="F17" t="str">
        <f>UnitControlCenter!$B$3</f>
        <v>million metric tons / year</v>
      </c>
      <c r="G17" t="s">
        <v>678</v>
      </c>
    </row>
    <row r="18" spans="1:10" ht="15.75" thickBot="1" x14ac:dyDescent="0.3">
      <c r="A18" s="145" t="s">
        <v>570</v>
      </c>
      <c r="B18" s="145" t="s">
        <v>1868</v>
      </c>
      <c r="C18" s="146">
        <v>1</v>
      </c>
      <c r="D18" s="147" t="s">
        <v>65</v>
      </c>
      <c r="E18" s="147" t="s">
        <v>66</v>
      </c>
      <c r="F18" s="147" t="s">
        <v>350</v>
      </c>
      <c r="G18" s="147" t="s">
        <v>1869</v>
      </c>
      <c r="H18" s="147" t="s">
        <v>1904</v>
      </c>
      <c r="I18" s="147" t="s">
        <v>1870</v>
      </c>
      <c r="J18" s="147"/>
    </row>
    <row r="19" spans="1:10" x14ac:dyDescent="0.25">
      <c r="A19" s="144" t="s">
        <v>576</v>
      </c>
      <c r="B19" s="144" t="s">
        <v>479</v>
      </c>
      <c r="C19" s="15">
        <v>1</v>
      </c>
      <c r="D19" t="s">
        <v>65</v>
      </c>
      <c r="E19" t="s">
        <v>66</v>
      </c>
      <c r="F19" t="str">
        <f>UnitControlCenter!$B$3</f>
        <v>million metric tons / year</v>
      </c>
      <c r="G19" t="s">
        <v>1500</v>
      </c>
      <c r="H19" t="s">
        <v>1037</v>
      </c>
      <c r="I19" t="s">
        <v>1038</v>
      </c>
    </row>
    <row r="20" spans="1:10" x14ac:dyDescent="0.25">
      <c r="A20" s="144" t="s">
        <v>576</v>
      </c>
      <c r="B20" s="144" t="s">
        <v>487</v>
      </c>
      <c r="C20" s="15">
        <v>1</v>
      </c>
      <c r="D20" t="s">
        <v>65</v>
      </c>
      <c r="E20" t="s">
        <v>66</v>
      </c>
      <c r="F20" t="str">
        <f>UnitControlCenter!$B$3</f>
        <v>million metric tons / year</v>
      </c>
      <c r="G20" t="s">
        <v>1512</v>
      </c>
      <c r="H20" t="s">
        <v>1037</v>
      </c>
      <c r="I20" t="s">
        <v>1501</v>
      </c>
    </row>
    <row r="21" spans="1:10" x14ac:dyDescent="0.25">
      <c r="A21" s="144" t="s">
        <v>576</v>
      </c>
      <c r="B21" s="144" t="s">
        <v>488</v>
      </c>
      <c r="C21" s="15">
        <v>1</v>
      </c>
      <c r="D21" t="s">
        <v>65</v>
      </c>
      <c r="E21" t="s">
        <v>66</v>
      </c>
      <c r="F21" t="str">
        <f>UnitControlCenter!$B$3</f>
        <v>million metric tons / year</v>
      </c>
      <c r="G21" t="s">
        <v>1513</v>
      </c>
      <c r="H21" t="s">
        <v>1037</v>
      </c>
      <c r="I21" t="s">
        <v>1502</v>
      </c>
    </row>
    <row r="22" spans="1:10" x14ac:dyDescent="0.25">
      <c r="A22" s="144" t="s">
        <v>576</v>
      </c>
      <c r="B22" s="144" t="s">
        <v>563</v>
      </c>
      <c r="C22" s="15">
        <v>1</v>
      </c>
      <c r="D22" t="s">
        <v>65</v>
      </c>
      <c r="E22" t="s">
        <v>66</v>
      </c>
      <c r="F22" t="str">
        <f>UnitControlCenter!$B$3</f>
        <v>million metric tons / year</v>
      </c>
      <c r="G22" t="s">
        <v>1514</v>
      </c>
      <c r="H22" t="s">
        <v>1037</v>
      </c>
      <c r="I22" t="s">
        <v>1503</v>
      </c>
    </row>
    <row r="23" spans="1:10" x14ac:dyDescent="0.25">
      <c r="A23" s="144" t="s">
        <v>576</v>
      </c>
      <c r="B23" s="144" t="s">
        <v>562</v>
      </c>
      <c r="C23" s="15">
        <v>1</v>
      </c>
      <c r="D23" t="s">
        <v>65</v>
      </c>
      <c r="E23" t="s">
        <v>66</v>
      </c>
      <c r="F23" t="str">
        <f>UnitControlCenter!$B$6</f>
        <v>thousand metric tons / year</v>
      </c>
      <c r="G23" t="s">
        <v>1515</v>
      </c>
      <c r="H23" t="s">
        <v>1037</v>
      </c>
      <c r="I23" t="s">
        <v>1504</v>
      </c>
    </row>
    <row r="24" spans="1:10" x14ac:dyDescent="0.25">
      <c r="A24" s="144" t="s">
        <v>576</v>
      </c>
      <c r="B24" s="144" t="s">
        <v>482</v>
      </c>
      <c r="C24" s="15">
        <v>1</v>
      </c>
      <c r="D24" t="s">
        <v>65</v>
      </c>
      <c r="E24" t="s">
        <v>66</v>
      </c>
      <c r="F24" t="str">
        <f>UnitControlCenter!$B$6</f>
        <v>thousand metric tons / year</v>
      </c>
      <c r="G24" t="s">
        <v>1516</v>
      </c>
      <c r="H24" t="s">
        <v>1037</v>
      </c>
      <c r="I24" t="s">
        <v>1505</v>
      </c>
    </row>
    <row r="25" spans="1:10" x14ac:dyDescent="0.25">
      <c r="A25" s="144" t="s">
        <v>576</v>
      </c>
      <c r="B25" s="144" t="s">
        <v>485</v>
      </c>
      <c r="C25" s="15">
        <v>1</v>
      </c>
      <c r="D25" t="s">
        <v>65</v>
      </c>
      <c r="E25" t="s">
        <v>66</v>
      </c>
      <c r="F25" t="str">
        <f>UnitControlCenter!$B$6</f>
        <v>thousand metric tons / year</v>
      </c>
      <c r="G25" t="s">
        <v>1517</v>
      </c>
      <c r="H25" t="s">
        <v>1037</v>
      </c>
      <c r="I25" t="s">
        <v>1506</v>
      </c>
    </row>
    <row r="26" spans="1:10" x14ac:dyDescent="0.25">
      <c r="A26" s="144" t="s">
        <v>576</v>
      </c>
      <c r="B26" s="144" t="s">
        <v>486</v>
      </c>
      <c r="C26" s="15">
        <v>1</v>
      </c>
      <c r="D26" t="s">
        <v>65</v>
      </c>
      <c r="E26" t="s">
        <v>66</v>
      </c>
      <c r="F26" t="str">
        <f>UnitControlCenter!$B$6</f>
        <v>thousand metric tons / year</v>
      </c>
      <c r="G26" t="s">
        <v>1518</v>
      </c>
      <c r="H26" t="s">
        <v>1037</v>
      </c>
      <c r="I26" t="s">
        <v>1507</v>
      </c>
    </row>
    <row r="27" spans="1:10" x14ac:dyDescent="0.25">
      <c r="A27" s="144" t="s">
        <v>576</v>
      </c>
      <c r="B27" s="144" t="s">
        <v>481</v>
      </c>
      <c r="C27" s="15">
        <v>1</v>
      </c>
      <c r="D27" t="s">
        <v>65</v>
      </c>
      <c r="E27" t="s">
        <v>66</v>
      </c>
      <c r="F27" t="str">
        <f>UnitControlCenter!$B$3</f>
        <v>million metric tons / year</v>
      </c>
      <c r="G27" t="s">
        <v>1519</v>
      </c>
      <c r="H27" t="s">
        <v>1037</v>
      </c>
      <c r="I27" t="s">
        <v>1508</v>
      </c>
    </row>
    <row r="28" spans="1:10" x14ac:dyDescent="0.25">
      <c r="A28" s="144" t="s">
        <v>576</v>
      </c>
      <c r="B28" s="144" t="s">
        <v>480</v>
      </c>
      <c r="C28" s="15">
        <v>1</v>
      </c>
      <c r="D28" t="s">
        <v>65</v>
      </c>
      <c r="E28" t="s">
        <v>66</v>
      </c>
      <c r="F28" t="str">
        <f>UnitControlCenter!$B$6</f>
        <v>thousand metric tons / year</v>
      </c>
      <c r="G28" t="s">
        <v>1520</v>
      </c>
      <c r="H28" t="s">
        <v>1037</v>
      </c>
      <c r="I28" t="s">
        <v>1509</v>
      </c>
    </row>
    <row r="29" spans="1:10" x14ac:dyDescent="0.25">
      <c r="A29" s="144" t="s">
        <v>576</v>
      </c>
      <c r="B29" s="144" t="s">
        <v>484</v>
      </c>
      <c r="C29" s="15">
        <v>1</v>
      </c>
      <c r="D29" t="s">
        <v>65</v>
      </c>
      <c r="E29" t="s">
        <v>66</v>
      </c>
      <c r="F29" t="str">
        <f>UnitControlCenter!$B$3</f>
        <v>million metric tons / year</v>
      </c>
      <c r="G29" t="s">
        <v>1521</v>
      </c>
      <c r="H29" t="s">
        <v>1037</v>
      </c>
      <c r="I29" t="s">
        <v>1510</v>
      </c>
    </row>
    <row r="30" spans="1:10" ht="15.75" thickBot="1" x14ac:dyDescent="0.3">
      <c r="A30" s="145" t="s">
        <v>576</v>
      </c>
      <c r="B30" s="145" t="s">
        <v>474</v>
      </c>
      <c r="C30" s="146">
        <v>1</v>
      </c>
      <c r="D30" t="s">
        <v>65</v>
      </c>
      <c r="E30" t="s">
        <v>66</v>
      </c>
      <c r="F30" s="147" t="str">
        <f>UnitControlCenter!$B$3</f>
        <v>million metric tons / year</v>
      </c>
      <c r="G30" t="s">
        <v>1522</v>
      </c>
      <c r="H30" t="s">
        <v>1037</v>
      </c>
      <c r="I30" t="s">
        <v>1511</v>
      </c>
    </row>
    <row r="31" spans="1:10" x14ac:dyDescent="0.25">
      <c r="A31" s="144" t="s">
        <v>577</v>
      </c>
      <c r="B31" s="144" t="s">
        <v>573</v>
      </c>
      <c r="C31" s="15">
        <v>1</v>
      </c>
      <c r="D31" t="s">
        <v>65</v>
      </c>
      <c r="E31" t="s">
        <v>66</v>
      </c>
      <c r="F31" t="str">
        <f>UnitControlCenter!$B$3</f>
        <v>million metric tons / year</v>
      </c>
      <c r="G31" t="s">
        <v>1119</v>
      </c>
      <c r="H31" t="s">
        <v>1120</v>
      </c>
      <c r="I31" t="s">
        <v>1121</v>
      </c>
    </row>
    <row r="32" spans="1:10" x14ac:dyDescent="0.25">
      <c r="A32" s="144" t="s">
        <v>577</v>
      </c>
      <c r="B32" s="144" t="s">
        <v>738</v>
      </c>
      <c r="C32" s="15">
        <v>1</v>
      </c>
      <c r="D32" t="s">
        <v>65</v>
      </c>
      <c r="E32" t="s">
        <v>66</v>
      </c>
      <c r="F32" t="str">
        <f>UnitControlCenter!$B$3</f>
        <v>million metric tons / year</v>
      </c>
      <c r="G32" t="s">
        <v>1122</v>
      </c>
      <c r="H32" t="s">
        <v>1123</v>
      </c>
      <c r="I32" t="s">
        <v>1124</v>
      </c>
    </row>
    <row r="33" spans="1:10" x14ac:dyDescent="0.25">
      <c r="A33" s="144" t="s">
        <v>577</v>
      </c>
      <c r="B33" s="144" t="s">
        <v>578</v>
      </c>
      <c r="C33" s="15">
        <v>1</v>
      </c>
      <c r="D33" t="s">
        <v>65</v>
      </c>
      <c r="E33" t="s">
        <v>66</v>
      </c>
      <c r="F33" t="str">
        <f>UnitControlCenter!$B$3</f>
        <v>million metric tons / year</v>
      </c>
      <c r="G33" t="s">
        <v>1125</v>
      </c>
      <c r="H33" t="s">
        <v>1126</v>
      </c>
      <c r="I33" t="s">
        <v>1127</v>
      </c>
    </row>
    <row r="34" spans="1:10" ht="15.75" thickBot="1" x14ac:dyDescent="0.3">
      <c r="A34" s="145" t="s">
        <v>577</v>
      </c>
      <c r="B34" s="145" t="s">
        <v>1107</v>
      </c>
      <c r="C34" s="146">
        <v>0</v>
      </c>
      <c r="D34" s="147" t="s">
        <v>63</v>
      </c>
      <c r="E34" s="147" t="s">
        <v>64</v>
      </c>
      <c r="F34" s="147" t="str">
        <f>UnitControlCenter!$B$7</f>
        <v>g CO2 / 2023 dollar</v>
      </c>
      <c r="G34" s="147" t="s">
        <v>1060</v>
      </c>
      <c r="H34" s="147"/>
      <c r="I34" s="147"/>
      <c r="J34" s="147"/>
    </row>
    <row r="35" spans="1:10" x14ac:dyDescent="0.25">
      <c r="A35" s="144" t="s">
        <v>969</v>
      </c>
      <c r="B35" s="144" t="s">
        <v>808</v>
      </c>
      <c r="C35" s="15">
        <v>1</v>
      </c>
      <c r="D35" t="s">
        <v>63</v>
      </c>
      <c r="E35" t="s">
        <v>1212</v>
      </c>
      <c r="F35" t="str">
        <f>UnitControlCenter!$B$3</f>
        <v>million metric tons / year</v>
      </c>
      <c r="G35" t="s">
        <v>1255</v>
      </c>
    </row>
    <row r="36" spans="1:10" x14ac:dyDescent="0.25">
      <c r="A36" s="144" t="s">
        <v>969</v>
      </c>
      <c r="B36" s="144" t="s">
        <v>131</v>
      </c>
      <c r="C36" s="15">
        <v>1</v>
      </c>
      <c r="D36" t="s">
        <v>63</v>
      </c>
      <c r="E36" t="s">
        <v>1212</v>
      </c>
      <c r="F36" t="str">
        <f>UnitControlCenter!$B$3</f>
        <v>million metric tons / year</v>
      </c>
      <c r="G36" t="s">
        <v>673</v>
      </c>
    </row>
    <row r="37" spans="1:10" x14ac:dyDescent="0.25">
      <c r="A37" s="144" t="s">
        <v>969</v>
      </c>
      <c r="B37" s="144" t="s">
        <v>671</v>
      </c>
      <c r="C37" s="15">
        <v>1</v>
      </c>
      <c r="D37" t="s">
        <v>63</v>
      </c>
      <c r="E37" t="s">
        <v>1212</v>
      </c>
      <c r="F37" t="str">
        <f>UnitControlCenter!$B$3</f>
        <v>million metric tons / year</v>
      </c>
      <c r="G37" t="s">
        <v>674</v>
      </c>
    </row>
    <row r="38" spans="1:10" x14ac:dyDescent="0.25">
      <c r="A38" s="144" t="s">
        <v>969</v>
      </c>
      <c r="B38" s="144" t="s">
        <v>729</v>
      </c>
      <c r="C38" s="15">
        <v>1</v>
      </c>
      <c r="D38" t="s">
        <v>63</v>
      </c>
      <c r="E38" t="s">
        <v>1212</v>
      </c>
      <c r="F38" t="str">
        <f>UnitControlCenter!$B$3</f>
        <v>million metric tons / year</v>
      </c>
      <c r="G38" t="s">
        <v>737</v>
      </c>
    </row>
    <row r="39" spans="1:10" x14ac:dyDescent="0.25">
      <c r="A39" s="144" t="s">
        <v>969</v>
      </c>
      <c r="B39" s="144" t="s">
        <v>93</v>
      </c>
      <c r="C39" s="15">
        <v>1</v>
      </c>
      <c r="D39" t="s">
        <v>63</v>
      </c>
      <c r="E39" t="s">
        <v>1212</v>
      </c>
      <c r="F39" t="str">
        <f>UnitControlCenter!$B$3</f>
        <v>million metric tons / year</v>
      </c>
      <c r="G39" t="s">
        <v>675</v>
      </c>
    </row>
    <row r="40" spans="1:10" x14ac:dyDescent="0.25">
      <c r="A40" s="144" t="s">
        <v>969</v>
      </c>
      <c r="B40" s="144" t="s">
        <v>9</v>
      </c>
      <c r="C40" s="15">
        <v>1</v>
      </c>
      <c r="D40" t="s">
        <v>63</v>
      </c>
      <c r="E40" t="s">
        <v>1212</v>
      </c>
      <c r="F40" t="str">
        <f>UnitControlCenter!$B$3</f>
        <v>million metric tons / year</v>
      </c>
      <c r="G40" t="s">
        <v>1256</v>
      </c>
    </row>
    <row r="41" spans="1:10" ht="15.75" thickBot="1" x14ac:dyDescent="0.3">
      <c r="A41" s="145" t="s">
        <v>969</v>
      </c>
      <c r="B41" s="145" t="s">
        <v>4</v>
      </c>
      <c r="C41" s="146">
        <v>1</v>
      </c>
      <c r="D41" s="147" t="s">
        <v>63</v>
      </c>
      <c r="E41" s="147" t="s">
        <v>1212</v>
      </c>
      <c r="F41" s="147" t="str">
        <f>UnitControlCenter!$B$3</f>
        <v>million metric tons / year</v>
      </c>
      <c r="G41" s="147" t="s">
        <v>677</v>
      </c>
      <c r="H41" s="147"/>
      <c r="I41" s="147"/>
      <c r="J41" s="147"/>
    </row>
    <row r="42" spans="1:10" x14ac:dyDescent="0.25">
      <c r="A42" s="144" t="s">
        <v>354</v>
      </c>
      <c r="B42" s="144" t="s">
        <v>1179</v>
      </c>
      <c r="C42" s="15">
        <v>1</v>
      </c>
      <c r="D42" t="s">
        <v>65</v>
      </c>
      <c r="E42" t="s">
        <v>436</v>
      </c>
      <c r="F42" t="str">
        <f>UnitControlCenter!$B$8</f>
        <v>2023 dollars / metric ton CO2e abated, Annual average abatement (million metric tons CO2e)</v>
      </c>
      <c r="G42" t="s">
        <v>1257</v>
      </c>
    </row>
    <row r="43" spans="1:10" ht="15.75" thickBot="1" x14ac:dyDescent="0.3">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25">
      <c r="A44" s="144" t="s">
        <v>579</v>
      </c>
      <c r="B44" s="144" t="s">
        <v>1183</v>
      </c>
      <c r="C44" s="15">
        <v>1</v>
      </c>
      <c r="D44" t="s">
        <v>65</v>
      </c>
      <c r="E44" t="s">
        <v>64</v>
      </c>
      <c r="F44" t="str">
        <f>UnitControlCenter!$B$9</f>
        <v>billion 2023 dollars / year</v>
      </c>
      <c r="G44" t="s">
        <v>1181</v>
      </c>
      <c r="H44" t="s">
        <v>657</v>
      </c>
      <c r="I44" t="s">
        <v>641</v>
      </c>
    </row>
    <row r="45" spans="1:10" x14ac:dyDescent="0.25">
      <c r="A45" s="144" t="s">
        <v>579</v>
      </c>
      <c r="B45" s="148" t="s">
        <v>988</v>
      </c>
      <c r="C45" s="15">
        <v>1</v>
      </c>
      <c r="D45" t="s">
        <v>63</v>
      </c>
      <c r="E45" t="s">
        <v>64</v>
      </c>
      <c r="F45" t="str">
        <f>UnitControlCenter!$B$9</f>
        <v>billion 2023 dollars / year</v>
      </c>
      <c r="G45" t="s">
        <v>982</v>
      </c>
    </row>
    <row r="46" spans="1:10" x14ac:dyDescent="0.25">
      <c r="A46" s="144" t="s">
        <v>579</v>
      </c>
      <c r="B46" s="144" t="s">
        <v>1170</v>
      </c>
      <c r="C46" s="15">
        <v>1</v>
      </c>
      <c r="D46" t="s">
        <v>65</v>
      </c>
      <c r="E46" t="s">
        <v>66</v>
      </c>
      <c r="F46" t="str">
        <f>UnitControlCenter!$B$9</f>
        <v>billion 2023 dollars / year</v>
      </c>
      <c r="G46" t="s">
        <v>1171</v>
      </c>
      <c r="H46" t="s">
        <v>1172</v>
      </c>
      <c r="I46" t="s">
        <v>1173</v>
      </c>
    </row>
    <row r="47" spans="1:10" x14ac:dyDescent="0.25">
      <c r="A47" s="144" t="s">
        <v>579</v>
      </c>
      <c r="B47" s="148" t="s">
        <v>1174</v>
      </c>
      <c r="C47" s="15">
        <v>0</v>
      </c>
      <c r="D47" t="s">
        <v>63</v>
      </c>
      <c r="E47" t="s">
        <v>64</v>
      </c>
      <c r="F47" t="str">
        <f>UnitControlCenter!$B$10</f>
        <v>billion 2023 dollars</v>
      </c>
      <c r="G47" t="s">
        <v>1175</v>
      </c>
    </row>
    <row r="48" spans="1:10" x14ac:dyDescent="0.25">
      <c r="A48" s="144" t="s">
        <v>579</v>
      </c>
      <c r="B48" s="148" t="s">
        <v>1176</v>
      </c>
      <c r="C48" s="15">
        <v>1</v>
      </c>
      <c r="D48" t="s">
        <v>63</v>
      </c>
      <c r="E48" t="s">
        <v>64</v>
      </c>
      <c r="F48" t="str">
        <f>UnitControlCenter!$B$9</f>
        <v>billion 2023 dollars / year</v>
      </c>
      <c r="G48" t="s">
        <v>1177</v>
      </c>
    </row>
    <row r="49" spans="1:10" ht="15.75" thickBot="1" x14ac:dyDescent="0.3">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25">
      <c r="A50" s="144" t="s">
        <v>1094</v>
      </c>
      <c r="B50" s="148" t="s">
        <v>1111</v>
      </c>
      <c r="C50" s="15">
        <v>1</v>
      </c>
      <c r="D50" t="s">
        <v>65</v>
      </c>
      <c r="E50" t="s">
        <v>64</v>
      </c>
      <c r="F50" t="str">
        <f>UnitControlCenter!$B$11</f>
        <v>jobs</v>
      </c>
      <c r="G50" t="s">
        <v>1102</v>
      </c>
      <c r="H50" t="s">
        <v>1101</v>
      </c>
      <c r="I50" t="s">
        <v>642</v>
      </c>
    </row>
    <row r="51" spans="1:10" x14ac:dyDescent="0.25">
      <c r="A51" s="144" t="s">
        <v>1094</v>
      </c>
      <c r="B51" s="148" t="s">
        <v>1464</v>
      </c>
      <c r="C51" s="15">
        <v>0</v>
      </c>
      <c r="D51" t="s">
        <v>65</v>
      </c>
      <c r="E51" t="s">
        <v>66</v>
      </c>
      <c r="F51" t="str">
        <f>UnitControlCenter!$B$11</f>
        <v>jobs</v>
      </c>
      <c r="G51" t="s">
        <v>1381</v>
      </c>
      <c r="H51" t="s">
        <v>1382</v>
      </c>
      <c r="I51" t="s">
        <v>1383</v>
      </c>
    </row>
    <row r="52" spans="1:10" x14ac:dyDescent="0.25">
      <c r="A52" s="144" t="s">
        <v>1094</v>
      </c>
      <c r="B52" s="148" t="s">
        <v>1465</v>
      </c>
      <c r="C52" s="15">
        <v>0</v>
      </c>
      <c r="D52" t="s">
        <v>65</v>
      </c>
      <c r="E52" t="s">
        <v>64</v>
      </c>
      <c r="F52" t="str">
        <f>UnitControlCenter!$B$13</f>
        <v>% change</v>
      </c>
      <c r="G52" t="s">
        <v>1400</v>
      </c>
      <c r="H52" t="s">
        <v>1382</v>
      </c>
      <c r="I52" t="s">
        <v>1383</v>
      </c>
    </row>
    <row r="53" spans="1:10" x14ac:dyDescent="0.25">
      <c r="A53" s="144" t="s">
        <v>1094</v>
      </c>
      <c r="B53" s="148" t="s">
        <v>1365</v>
      </c>
      <c r="C53" s="15">
        <v>0</v>
      </c>
      <c r="D53" t="s">
        <v>65</v>
      </c>
      <c r="E53" t="s">
        <v>66</v>
      </c>
      <c r="F53" t="str">
        <f>UnitControlCenter!$B$11</f>
        <v>jobs</v>
      </c>
      <c r="G53" t="s">
        <v>1404</v>
      </c>
      <c r="H53" t="s">
        <v>1384</v>
      </c>
      <c r="I53" s="15" t="s">
        <v>1385</v>
      </c>
      <c r="J53" s="15"/>
    </row>
    <row r="54" spans="1:10" x14ac:dyDescent="0.25">
      <c r="A54" s="144" t="s">
        <v>1094</v>
      </c>
      <c r="B54" s="148" t="s">
        <v>1397</v>
      </c>
      <c r="C54" s="15">
        <v>0</v>
      </c>
      <c r="D54" t="s">
        <v>65</v>
      </c>
      <c r="E54" t="s">
        <v>64</v>
      </c>
      <c r="F54" t="str">
        <f>UnitControlCenter!$B$13</f>
        <v>% change</v>
      </c>
      <c r="G54" t="s">
        <v>1403</v>
      </c>
      <c r="H54" t="s">
        <v>1384</v>
      </c>
      <c r="I54" s="15" t="s">
        <v>1385</v>
      </c>
      <c r="J54" s="15"/>
    </row>
    <row r="55" spans="1:10" x14ac:dyDescent="0.25">
      <c r="A55" s="144" t="s">
        <v>1094</v>
      </c>
      <c r="B55" s="148" t="s">
        <v>1370</v>
      </c>
      <c r="C55" s="15">
        <v>0</v>
      </c>
      <c r="D55" t="s">
        <v>65</v>
      </c>
      <c r="E55" t="s">
        <v>66</v>
      </c>
      <c r="F55" t="str">
        <f>UnitControlCenter!$B$11</f>
        <v>jobs</v>
      </c>
      <c r="G55" t="s">
        <v>1386</v>
      </c>
      <c r="H55" t="s">
        <v>1387</v>
      </c>
      <c r="I55" t="s">
        <v>1388</v>
      </c>
    </row>
    <row r="56" spans="1:10" x14ac:dyDescent="0.25">
      <c r="A56" s="144" t="s">
        <v>1094</v>
      </c>
      <c r="B56" s="148" t="s">
        <v>1398</v>
      </c>
      <c r="C56" s="15">
        <v>0</v>
      </c>
      <c r="D56" t="s">
        <v>65</v>
      </c>
      <c r="E56" t="s">
        <v>64</v>
      </c>
      <c r="F56" t="str">
        <f>UnitControlCenter!$B$13</f>
        <v>% change</v>
      </c>
      <c r="G56" t="s">
        <v>1401</v>
      </c>
      <c r="H56" t="s">
        <v>1387</v>
      </c>
      <c r="I56" t="s">
        <v>1388</v>
      </c>
    </row>
    <row r="57" spans="1:10" x14ac:dyDescent="0.25">
      <c r="A57" s="144" t="s">
        <v>1094</v>
      </c>
      <c r="B57" s="148" t="s">
        <v>1373</v>
      </c>
      <c r="C57" s="15">
        <v>0</v>
      </c>
      <c r="D57" t="s">
        <v>65</v>
      </c>
      <c r="E57" t="s">
        <v>66</v>
      </c>
      <c r="F57" t="str">
        <f>UnitControlCenter!$B$11</f>
        <v>jobs</v>
      </c>
      <c r="G57" t="s">
        <v>1389</v>
      </c>
      <c r="H57" t="s">
        <v>1390</v>
      </c>
      <c r="I57" t="s">
        <v>1391</v>
      </c>
    </row>
    <row r="58" spans="1:10" x14ac:dyDescent="0.25">
      <c r="A58" s="144" t="s">
        <v>1094</v>
      </c>
      <c r="B58" s="148" t="s">
        <v>1399</v>
      </c>
      <c r="C58" s="15">
        <v>0</v>
      </c>
      <c r="D58" t="s">
        <v>65</v>
      </c>
      <c r="E58" t="s">
        <v>64</v>
      </c>
      <c r="F58" t="str">
        <f>UnitControlCenter!$B$13</f>
        <v>% change</v>
      </c>
      <c r="G58" t="s">
        <v>1402</v>
      </c>
      <c r="H58" t="s">
        <v>1390</v>
      </c>
      <c r="I58" t="s">
        <v>1391</v>
      </c>
    </row>
    <row r="59" spans="1:10" x14ac:dyDescent="0.25">
      <c r="A59" s="144" t="s">
        <v>1094</v>
      </c>
      <c r="B59" s="148" t="s">
        <v>1452</v>
      </c>
      <c r="C59" s="15">
        <v>1</v>
      </c>
      <c r="D59" t="s">
        <v>65</v>
      </c>
      <c r="E59" t="s">
        <v>66</v>
      </c>
      <c r="F59" t="str">
        <f>UnitControlCenter!$B$11</f>
        <v>jobs</v>
      </c>
      <c r="G59" t="s">
        <v>1453</v>
      </c>
      <c r="H59" t="s">
        <v>1454</v>
      </c>
      <c r="I59" t="s">
        <v>1455</v>
      </c>
    </row>
    <row r="60" spans="1:10" x14ac:dyDescent="0.25">
      <c r="A60" s="144" t="s">
        <v>1094</v>
      </c>
      <c r="B60" s="148" t="s">
        <v>1456</v>
      </c>
      <c r="C60" s="15">
        <v>1</v>
      </c>
      <c r="D60" t="s">
        <v>65</v>
      </c>
      <c r="E60" t="s">
        <v>64</v>
      </c>
      <c r="F60" t="str">
        <f>UnitControlCenter!$B$13</f>
        <v>% change</v>
      </c>
      <c r="G60" t="s">
        <v>1457</v>
      </c>
      <c r="H60" t="s">
        <v>1454</v>
      </c>
      <c r="I60" t="s">
        <v>1455</v>
      </c>
    </row>
    <row r="61" spans="1:10" x14ac:dyDescent="0.25">
      <c r="A61" s="144" t="s">
        <v>1094</v>
      </c>
      <c r="B61" s="148" t="s">
        <v>1155</v>
      </c>
      <c r="C61" s="15">
        <v>1</v>
      </c>
      <c r="D61" t="s">
        <v>65</v>
      </c>
      <c r="E61" t="s">
        <v>64</v>
      </c>
      <c r="F61" t="str">
        <f>UnitControlCenter!$B$11</f>
        <v>jobs</v>
      </c>
      <c r="G61" t="s">
        <v>1159</v>
      </c>
      <c r="H61" t="s">
        <v>1158</v>
      </c>
      <c r="I61" t="s">
        <v>1169</v>
      </c>
    </row>
    <row r="62" spans="1:10" x14ac:dyDescent="0.25">
      <c r="A62" s="144" t="s">
        <v>1094</v>
      </c>
      <c r="B62" s="148" t="s">
        <v>1210</v>
      </c>
      <c r="C62" s="15">
        <v>1</v>
      </c>
      <c r="D62" t="s">
        <v>65</v>
      </c>
      <c r="E62" t="s">
        <v>64</v>
      </c>
      <c r="F62" t="str">
        <f>UnitControlCenter!$B$11</f>
        <v>jobs</v>
      </c>
      <c r="G62" t="s">
        <v>1209</v>
      </c>
      <c r="H62" t="s">
        <v>1101</v>
      </c>
      <c r="I62" t="s">
        <v>642</v>
      </c>
    </row>
    <row r="63" spans="1:10" x14ac:dyDescent="0.25">
      <c r="A63" s="144" t="s">
        <v>1094</v>
      </c>
      <c r="B63" s="148" t="s">
        <v>1096</v>
      </c>
      <c r="C63" s="15">
        <v>1</v>
      </c>
      <c r="D63" t="s">
        <v>65</v>
      </c>
      <c r="E63" t="s">
        <v>64</v>
      </c>
      <c r="F63" t="str">
        <f>UnitControlCenter!$B$9</f>
        <v>billion 2023 dollars / year</v>
      </c>
      <c r="G63" t="s">
        <v>1103</v>
      </c>
      <c r="H63" t="s">
        <v>1105</v>
      </c>
      <c r="I63" t="s">
        <v>642</v>
      </c>
    </row>
    <row r="64" spans="1:10" x14ac:dyDescent="0.25">
      <c r="A64" s="144" t="s">
        <v>1094</v>
      </c>
      <c r="B64" s="148" t="s">
        <v>1115</v>
      </c>
      <c r="C64" s="15">
        <v>1</v>
      </c>
      <c r="D64" t="s">
        <v>65</v>
      </c>
      <c r="E64" t="s">
        <v>64</v>
      </c>
      <c r="F64" t="str">
        <f>UnitControlCenter!$B$13</f>
        <v>% change</v>
      </c>
      <c r="G64" t="s">
        <v>1117</v>
      </c>
      <c r="H64" t="s">
        <v>1105</v>
      </c>
      <c r="I64" t="s">
        <v>642</v>
      </c>
    </row>
    <row r="65" spans="1:10" x14ac:dyDescent="0.25">
      <c r="A65" s="144" t="s">
        <v>1094</v>
      </c>
      <c r="B65" s="148" t="s">
        <v>1156</v>
      </c>
      <c r="C65" s="15">
        <v>1</v>
      </c>
      <c r="D65" t="s">
        <v>65</v>
      </c>
      <c r="E65" t="s">
        <v>64</v>
      </c>
      <c r="F65" t="str">
        <f>UnitControlCenter!$B$9</f>
        <v>billion 2023 dollars / year</v>
      </c>
      <c r="G65" t="s">
        <v>1160</v>
      </c>
      <c r="H65" t="s">
        <v>1158</v>
      </c>
      <c r="I65" t="s">
        <v>1169</v>
      </c>
    </row>
    <row r="66" spans="1:10" x14ac:dyDescent="0.25">
      <c r="A66" s="144" t="s">
        <v>1094</v>
      </c>
      <c r="B66" s="148" t="s">
        <v>1110</v>
      </c>
      <c r="C66" s="15">
        <v>1</v>
      </c>
      <c r="D66" t="s">
        <v>65</v>
      </c>
      <c r="E66" t="s">
        <v>64</v>
      </c>
      <c r="F66" t="str">
        <f>UnitControlCenter!$B$9</f>
        <v>billion 2023 dollars / year</v>
      </c>
      <c r="G66" t="s">
        <v>1106</v>
      </c>
      <c r="H66" t="s">
        <v>1104</v>
      </c>
      <c r="I66" t="s">
        <v>642</v>
      </c>
    </row>
    <row r="67" spans="1:10" x14ac:dyDescent="0.25">
      <c r="A67" s="144" t="s">
        <v>1094</v>
      </c>
      <c r="B67" s="148" t="s">
        <v>1108</v>
      </c>
      <c r="C67" s="15">
        <v>1</v>
      </c>
      <c r="D67" t="s">
        <v>63</v>
      </c>
      <c r="E67" t="s">
        <v>64</v>
      </c>
      <c r="F67" t="str">
        <f>UnitControlCenter!$B$14</f>
        <v>2023 dollars / employee-year</v>
      </c>
      <c r="G67" t="s">
        <v>1109</v>
      </c>
    </row>
    <row r="68" spans="1:10" ht="15.75" thickBot="1" x14ac:dyDescent="0.3">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25">
      <c r="A69" s="144" t="s">
        <v>1095</v>
      </c>
      <c r="B69" s="144" t="s">
        <v>901</v>
      </c>
      <c r="C69" s="15">
        <v>0</v>
      </c>
      <c r="D69" t="s">
        <v>65</v>
      </c>
      <c r="E69" t="s">
        <v>64</v>
      </c>
      <c r="F69" t="str">
        <f>UnitControlCenter!$B$9</f>
        <v>billion 2023 dollars / year</v>
      </c>
      <c r="G69" t="s">
        <v>902</v>
      </c>
      <c r="H69" t="s">
        <v>903</v>
      </c>
      <c r="I69" t="s">
        <v>882</v>
      </c>
    </row>
    <row r="70" spans="1:10" x14ac:dyDescent="0.25">
      <c r="A70" s="144" t="s">
        <v>1095</v>
      </c>
      <c r="B70" s="144" t="s">
        <v>905</v>
      </c>
      <c r="C70" s="15">
        <v>0</v>
      </c>
      <c r="D70" t="s">
        <v>65</v>
      </c>
      <c r="E70" t="s">
        <v>64</v>
      </c>
      <c r="F70" t="str">
        <f>UnitControlCenter!$B$9</f>
        <v>billion 2023 dollars / year</v>
      </c>
      <c r="G70" t="s">
        <v>915</v>
      </c>
      <c r="H70" t="s">
        <v>916</v>
      </c>
      <c r="I70" t="s">
        <v>917</v>
      </c>
    </row>
    <row r="71" spans="1:10" x14ac:dyDescent="0.25">
      <c r="A71" s="144" t="s">
        <v>1095</v>
      </c>
      <c r="B71" s="144" t="s">
        <v>906</v>
      </c>
      <c r="C71" s="15">
        <v>0</v>
      </c>
      <c r="D71" t="s">
        <v>65</v>
      </c>
      <c r="E71" t="s">
        <v>64</v>
      </c>
      <c r="F71" t="str">
        <f>UnitControlCenter!$B$9</f>
        <v>billion 2023 dollars / year</v>
      </c>
      <c r="G71" t="s">
        <v>926</v>
      </c>
      <c r="H71" t="s">
        <v>924</v>
      </c>
      <c r="I71" t="s">
        <v>925</v>
      </c>
    </row>
    <row r="72" spans="1:10" x14ac:dyDescent="0.25">
      <c r="A72" s="144" t="s">
        <v>1095</v>
      </c>
      <c r="B72" s="144" t="s">
        <v>907</v>
      </c>
      <c r="C72" s="15">
        <v>0</v>
      </c>
      <c r="D72" t="s">
        <v>65</v>
      </c>
      <c r="E72" t="s">
        <v>64</v>
      </c>
      <c r="F72" t="str">
        <f>UnitControlCenter!$B$9</f>
        <v>billion 2023 dollars / year</v>
      </c>
      <c r="G72" t="s">
        <v>920</v>
      </c>
      <c r="H72" t="s">
        <v>916</v>
      </c>
      <c r="I72" t="s">
        <v>918</v>
      </c>
    </row>
    <row r="73" spans="1:10" x14ac:dyDescent="0.25">
      <c r="A73" s="144" t="s">
        <v>1095</v>
      </c>
      <c r="B73" s="144" t="s">
        <v>908</v>
      </c>
      <c r="C73" s="15">
        <v>0</v>
      </c>
      <c r="D73" t="s">
        <v>65</v>
      </c>
      <c r="E73" t="s">
        <v>64</v>
      </c>
      <c r="F73" t="str">
        <f>UnitControlCenter!$B$9</f>
        <v>billion 2023 dollars / year</v>
      </c>
      <c r="G73" t="s">
        <v>921</v>
      </c>
      <c r="H73" t="s">
        <v>916</v>
      </c>
      <c r="I73" t="s">
        <v>919</v>
      </c>
    </row>
    <row r="74" spans="1:10" x14ac:dyDescent="0.25">
      <c r="A74" s="144" t="s">
        <v>1095</v>
      </c>
      <c r="B74" s="144" t="s">
        <v>909</v>
      </c>
      <c r="C74" s="15">
        <v>0</v>
      </c>
      <c r="D74" t="s">
        <v>65</v>
      </c>
      <c r="E74" t="s">
        <v>64</v>
      </c>
      <c r="F74" t="str">
        <f>UnitControlCenter!$B$9</f>
        <v>billion 2023 dollars / year</v>
      </c>
      <c r="G74" t="s">
        <v>927</v>
      </c>
      <c r="H74" t="s">
        <v>924</v>
      </c>
      <c r="I74" t="s">
        <v>925</v>
      </c>
    </row>
    <row r="75" spans="1:10" x14ac:dyDescent="0.25">
      <c r="A75" s="144" t="s">
        <v>1095</v>
      </c>
      <c r="B75" s="144" t="s">
        <v>910</v>
      </c>
      <c r="C75" s="15">
        <v>0</v>
      </c>
      <c r="D75" t="s">
        <v>65</v>
      </c>
      <c r="E75" t="s">
        <v>64</v>
      </c>
      <c r="F75" t="str">
        <f>UnitControlCenter!$B$9</f>
        <v>billion 2023 dollars / year</v>
      </c>
      <c r="G75" t="s">
        <v>928</v>
      </c>
      <c r="H75" t="s">
        <v>924</v>
      </c>
      <c r="I75" t="s">
        <v>925</v>
      </c>
    </row>
    <row r="76" spans="1:10" x14ac:dyDescent="0.25">
      <c r="A76" s="144" t="s">
        <v>1095</v>
      </c>
      <c r="B76" s="144" t="s">
        <v>911</v>
      </c>
      <c r="C76" s="15">
        <v>0</v>
      </c>
      <c r="D76" t="s">
        <v>65</v>
      </c>
      <c r="E76" t="s">
        <v>64</v>
      </c>
      <c r="F76" t="str">
        <f>UnitControlCenter!$B$9</f>
        <v>billion 2023 dollars / year</v>
      </c>
      <c r="G76" t="s">
        <v>929</v>
      </c>
      <c r="H76" t="s">
        <v>924</v>
      </c>
      <c r="I76" t="s">
        <v>925</v>
      </c>
    </row>
    <row r="77" spans="1:10" x14ac:dyDescent="0.25">
      <c r="A77" s="144" t="s">
        <v>1095</v>
      </c>
      <c r="B77" s="144" t="s">
        <v>934</v>
      </c>
      <c r="C77" s="15">
        <v>0</v>
      </c>
      <c r="D77" t="s">
        <v>65</v>
      </c>
      <c r="E77" t="s">
        <v>64</v>
      </c>
      <c r="F77" t="str">
        <f>UnitControlCenter!$B$9</f>
        <v>billion 2023 dollars / year</v>
      </c>
      <c r="G77" t="s">
        <v>932</v>
      </c>
      <c r="H77" t="s">
        <v>924</v>
      </c>
      <c r="I77" t="s">
        <v>930</v>
      </c>
    </row>
    <row r="78" spans="1:10" ht="15.75" thickBot="1" x14ac:dyDescent="0.3">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25">
      <c r="A79" s="144" t="s">
        <v>580</v>
      </c>
      <c r="B79" s="144" t="s">
        <v>1211</v>
      </c>
      <c r="C79" s="15">
        <v>0</v>
      </c>
      <c r="D79" t="s">
        <v>63</v>
      </c>
      <c r="E79" t="s">
        <v>1213</v>
      </c>
      <c r="F79" t="str">
        <f>UnitControlCenter!$B$12</f>
        <v>incidents / year</v>
      </c>
      <c r="G79" t="s">
        <v>1140</v>
      </c>
    </row>
    <row r="80" spans="1:10" x14ac:dyDescent="0.25">
      <c r="A80" s="144" t="s">
        <v>580</v>
      </c>
      <c r="B80" s="144" t="s">
        <v>1410</v>
      </c>
      <c r="C80" s="15">
        <v>1</v>
      </c>
      <c r="D80" t="s">
        <v>63</v>
      </c>
      <c r="E80" t="s">
        <v>64</v>
      </c>
      <c r="F80" t="str">
        <f>UnitControlCenter!$B$13</f>
        <v>% change</v>
      </c>
      <c r="G80" t="s">
        <v>1411</v>
      </c>
    </row>
    <row r="81" spans="1:10" x14ac:dyDescent="0.25">
      <c r="A81" s="144" t="s">
        <v>580</v>
      </c>
      <c r="B81" s="144" t="s">
        <v>1462</v>
      </c>
      <c r="C81" s="15">
        <v>1</v>
      </c>
      <c r="D81" t="s">
        <v>65</v>
      </c>
      <c r="E81" t="s">
        <v>66</v>
      </c>
      <c r="F81" t="str">
        <f>UnitControlCenter!$B$12</f>
        <v>incidents / year</v>
      </c>
      <c r="G81" t="s">
        <v>1394</v>
      </c>
      <c r="H81" t="s">
        <v>1382</v>
      </c>
      <c r="I81" t="s">
        <v>1383</v>
      </c>
    </row>
    <row r="82" spans="1:10" x14ac:dyDescent="0.25">
      <c r="A82" s="144" t="s">
        <v>580</v>
      </c>
      <c r="B82" s="144" t="s">
        <v>1463</v>
      </c>
      <c r="C82" s="15">
        <v>1</v>
      </c>
      <c r="D82" t="s">
        <v>65</v>
      </c>
      <c r="E82" t="s">
        <v>64</v>
      </c>
      <c r="F82" t="str">
        <f>UnitControlCenter!$B$13</f>
        <v>% change</v>
      </c>
      <c r="G82" t="s">
        <v>1405</v>
      </c>
      <c r="H82" t="s">
        <v>1382</v>
      </c>
      <c r="I82" t="s">
        <v>1383</v>
      </c>
    </row>
    <row r="83" spans="1:10" x14ac:dyDescent="0.25">
      <c r="A83" s="144" t="s">
        <v>580</v>
      </c>
      <c r="B83" s="144" t="s">
        <v>1392</v>
      </c>
      <c r="C83" s="15">
        <v>1</v>
      </c>
      <c r="D83" t="s">
        <v>65</v>
      </c>
      <c r="E83" t="s">
        <v>66</v>
      </c>
      <c r="F83" t="str">
        <f>UnitControlCenter!$B$12</f>
        <v>incidents / year</v>
      </c>
      <c r="G83" t="s">
        <v>1395</v>
      </c>
      <c r="H83" t="s">
        <v>1384</v>
      </c>
      <c r="I83" s="15" t="s">
        <v>1385</v>
      </c>
      <c r="J83" s="15"/>
    </row>
    <row r="84" spans="1:10" x14ac:dyDescent="0.25">
      <c r="A84" s="144" t="s">
        <v>580</v>
      </c>
      <c r="B84" s="144" t="s">
        <v>1408</v>
      </c>
      <c r="C84" s="15">
        <v>1</v>
      </c>
      <c r="D84" t="s">
        <v>65</v>
      </c>
      <c r="E84" t="s">
        <v>64</v>
      </c>
      <c r="F84" t="str">
        <f>UnitControlCenter!$B$13</f>
        <v>% change</v>
      </c>
      <c r="G84" t="s">
        <v>1406</v>
      </c>
      <c r="H84" t="s">
        <v>1384</v>
      </c>
      <c r="I84" s="15" t="s">
        <v>1385</v>
      </c>
      <c r="J84" s="15"/>
    </row>
    <row r="85" spans="1:10" x14ac:dyDescent="0.25">
      <c r="A85" s="144" t="s">
        <v>580</v>
      </c>
      <c r="B85" s="144" t="s">
        <v>1393</v>
      </c>
      <c r="C85" s="15">
        <v>1</v>
      </c>
      <c r="D85" t="s">
        <v>65</v>
      </c>
      <c r="E85" t="s">
        <v>66</v>
      </c>
      <c r="F85" t="str">
        <f>UnitControlCenter!$B$12</f>
        <v>incidents / year</v>
      </c>
      <c r="G85" t="s">
        <v>1396</v>
      </c>
      <c r="H85" t="s">
        <v>1387</v>
      </c>
      <c r="I85" t="s">
        <v>1388</v>
      </c>
    </row>
    <row r="86" spans="1:10" x14ac:dyDescent="0.25">
      <c r="A86" s="144" t="s">
        <v>580</v>
      </c>
      <c r="B86" s="144" t="s">
        <v>1409</v>
      </c>
      <c r="C86" s="15">
        <v>1</v>
      </c>
      <c r="D86" t="s">
        <v>65</v>
      </c>
      <c r="E86" t="s">
        <v>64</v>
      </c>
      <c r="F86" t="str">
        <f>UnitControlCenter!$B$13</f>
        <v>% change</v>
      </c>
      <c r="G86" t="s">
        <v>1407</v>
      </c>
      <c r="H86" t="s">
        <v>1387</v>
      </c>
      <c r="I86" t="s">
        <v>1388</v>
      </c>
    </row>
    <row r="87" spans="1:10" x14ac:dyDescent="0.25">
      <c r="A87" s="144" t="s">
        <v>580</v>
      </c>
      <c r="B87" s="144" t="s">
        <v>1132</v>
      </c>
      <c r="C87" s="15">
        <v>0</v>
      </c>
      <c r="D87" t="s">
        <v>63</v>
      </c>
      <c r="E87" t="s">
        <v>64</v>
      </c>
      <c r="F87" t="str">
        <f>UnitControlCenter!$B$12</f>
        <v>incidents / year</v>
      </c>
      <c r="G87" t="s">
        <v>1140</v>
      </c>
    </row>
    <row r="88" spans="1:10" x14ac:dyDescent="0.25">
      <c r="A88" s="144" t="s">
        <v>580</v>
      </c>
      <c r="B88" s="144" t="s">
        <v>581</v>
      </c>
      <c r="C88" s="15">
        <v>1</v>
      </c>
      <c r="D88" t="s">
        <v>63</v>
      </c>
      <c r="E88" t="s">
        <v>64</v>
      </c>
      <c r="F88" t="str">
        <f>UnitControlCenter!$B$9</f>
        <v>billion 2023 dollars / year</v>
      </c>
      <c r="G88" t="s">
        <v>67</v>
      </c>
    </row>
    <row r="89" spans="1:10" x14ac:dyDescent="0.25">
      <c r="A89" s="144" t="s">
        <v>580</v>
      </c>
      <c r="B89" s="144" t="s">
        <v>1133</v>
      </c>
      <c r="C89" s="15">
        <v>1</v>
      </c>
      <c r="D89" t="s">
        <v>63</v>
      </c>
      <c r="E89" t="s">
        <v>64</v>
      </c>
      <c r="F89" t="str">
        <f>UnitControlCenter!$B$12</f>
        <v>incidents / year</v>
      </c>
      <c r="G89" t="s">
        <v>1141</v>
      </c>
    </row>
    <row r="90" spans="1:10" x14ac:dyDescent="0.25">
      <c r="A90" s="144" t="s">
        <v>580</v>
      </c>
      <c r="B90" s="144" t="s">
        <v>1134</v>
      </c>
      <c r="C90" s="15">
        <v>1</v>
      </c>
      <c r="D90" t="s">
        <v>63</v>
      </c>
      <c r="E90" t="s">
        <v>64</v>
      </c>
      <c r="F90" t="str">
        <f>UnitControlCenter!$B$12</f>
        <v>incidents / year</v>
      </c>
      <c r="G90" t="s">
        <v>1142</v>
      </c>
    </row>
    <row r="91" spans="1:10" x14ac:dyDescent="0.25">
      <c r="A91" s="144" t="s">
        <v>580</v>
      </c>
      <c r="B91" s="144" t="s">
        <v>1147</v>
      </c>
      <c r="C91" s="15">
        <v>1</v>
      </c>
      <c r="D91" t="s">
        <v>63</v>
      </c>
      <c r="E91" t="s">
        <v>64</v>
      </c>
      <c r="F91" t="str">
        <f>UnitControlCenter!$B$12</f>
        <v>incidents / year</v>
      </c>
      <c r="G91" t="s">
        <v>1148</v>
      </c>
    </row>
    <row r="92" spans="1:10" x14ac:dyDescent="0.25">
      <c r="A92" s="144" t="s">
        <v>580</v>
      </c>
      <c r="B92" s="144" t="s">
        <v>1135</v>
      </c>
      <c r="C92" s="15">
        <v>1</v>
      </c>
      <c r="D92" t="s">
        <v>63</v>
      </c>
      <c r="E92" t="s">
        <v>64</v>
      </c>
      <c r="F92" t="str">
        <f>UnitControlCenter!$B$12</f>
        <v>incidents / year</v>
      </c>
      <c r="G92" t="s">
        <v>1143</v>
      </c>
    </row>
    <row r="93" spans="1:10" x14ac:dyDescent="0.25">
      <c r="A93" s="144" t="s">
        <v>580</v>
      </c>
      <c r="B93" s="144" t="s">
        <v>1136</v>
      </c>
      <c r="C93" s="15">
        <v>1</v>
      </c>
      <c r="D93" t="s">
        <v>63</v>
      </c>
      <c r="E93" t="s">
        <v>64</v>
      </c>
      <c r="F93" t="str">
        <f>UnitControlCenter!$B$12</f>
        <v>incidents / year</v>
      </c>
      <c r="G93" t="s">
        <v>1144</v>
      </c>
    </row>
    <row r="94" spans="1:10" x14ac:dyDescent="0.25">
      <c r="A94" s="144" t="s">
        <v>580</v>
      </c>
      <c r="B94" s="144" t="s">
        <v>1137</v>
      </c>
      <c r="C94" s="15">
        <v>1</v>
      </c>
      <c r="D94" t="s">
        <v>63</v>
      </c>
      <c r="E94" t="s">
        <v>64</v>
      </c>
      <c r="F94" t="str">
        <f>UnitControlCenter!$B$12</f>
        <v>incidents / year</v>
      </c>
      <c r="G94" t="s">
        <v>1145</v>
      </c>
    </row>
    <row r="95" spans="1:10" ht="15.75" thickBot="1" x14ac:dyDescent="0.3">
      <c r="A95" s="145" t="s">
        <v>580</v>
      </c>
      <c r="B95" s="145" t="s">
        <v>1138</v>
      </c>
      <c r="C95" s="146">
        <v>1</v>
      </c>
      <c r="D95" s="147" t="s">
        <v>63</v>
      </c>
      <c r="E95" s="147" t="s">
        <v>64</v>
      </c>
      <c r="F95" s="147" t="str">
        <f>UnitControlCenter!$B$12</f>
        <v>incidents / year</v>
      </c>
      <c r="G95" s="147" t="s">
        <v>1146</v>
      </c>
      <c r="H95" s="147"/>
      <c r="I95" s="147"/>
      <c r="J95" s="147"/>
    </row>
    <row r="96" spans="1:10" x14ac:dyDescent="0.25">
      <c r="A96" s="144" t="s">
        <v>707</v>
      </c>
      <c r="B96" s="144" t="s">
        <v>582</v>
      </c>
      <c r="C96" s="15">
        <v>1</v>
      </c>
      <c r="D96" t="s">
        <v>65</v>
      </c>
      <c r="E96" t="s">
        <v>66</v>
      </c>
      <c r="F96" t="str">
        <f>UnitControlCenter!$B$16</f>
        <v>terawatt-hours (TWh) / year</v>
      </c>
      <c r="G96" s="58" t="s">
        <v>2470</v>
      </c>
      <c r="H96" s="58" t="s">
        <v>2471</v>
      </c>
      <c r="I96" t="s">
        <v>2472</v>
      </c>
    </row>
    <row r="97" spans="1:10" x14ac:dyDescent="0.25">
      <c r="A97" s="144" t="s">
        <v>707</v>
      </c>
      <c r="B97" s="144" t="s">
        <v>583</v>
      </c>
      <c r="C97" s="15">
        <v>1</v>
      </c>
      <c r="D97" t="s">
        <v>65</v>
      </c>
      <c r="E97" t="s">
        <v>64</v>
      </c>
      <c r="F97" t="str">
        <f>UnitControlCenter!$B$16</f>
        <v>terawatt-hours (TWh) / year</v>
      </c>
      <c r="G97" s="58" t="s">
        <v>2473</v>
      </c>
      <c r="H97" s="58" t="s">
        <v>2474</v>
      </c>
      <c r="I97" t="s">
        <v>2472</v>
      </c>
    </row>
    <row r="98" spans="1:10" x14ac:dyDescent="0.25">
      <c r="A98" s="144" t="s">
        <v>707</v>
      </c>
      <c r="B98" s="144" t="s">
        <v>584</v>
      </c>
      <c r="C98" s="15">
        <v>1</v>
      </c>
      <c r="D98" t="s">
        <v>65</v>
      </c>
      <c r="E98" t="s">
        <v>66</v>
      </c>
      <c r="F98" t="str">
        <f>UnitControlCenter!$B$21</f>
        <v>gigawatts (GW) / year</v>
      </c>
      <c r="G98" s="58" t="s">
        <v>2475</v>
      </c>
      <c r="H98" s="58" t="s">
        <v>2476</v>
      </c>
      <c r="I98" t="s">
        <v>2477</v>
      </c>
    </row>
    <row r="99" spans="1:10" x14ac:dyDescent="0.25">
      <c r="A99" s="144" t="s">
        <v>707</v>
      </c>
      <c r="B99" s="144" t="s">
        <v>585</v>
      </c>
      <c r="C99" s="15">
        <v>1</v>
      </c>
      <c r="D99" t="s">
        <v>65</v>
      </c>
      <c r="E99" t="s">
        <v>64</v>
      </c>
      <c r="F99" t="str">
        <f>UnitControlCenter!$B$21</f>
        <v>gigawatts (GW) / year</v>
      </c>
      <c r="G99" s="58" t="s">
        <v>2478</v>
      </c>
      <c r="H99" s="58" t="s">
        <v>2479</v>
      </c>
      <c r="I99" t="s">
        <v>2480</v>
      </c>
    </row>
    <row r="100" spans="1:10" x14ac:dyDescent="0.25">
      <c r="A100" s="144" t="s">
        <v>707</v>
      </c>
      <c r="B100" s="144" t="s">
        <v>708</v>
      </c>
      <c r="C100" s="15">
        <v>1</v>
      </c>
      <c r="D100" t="s">
        <v>65</v>
      </c>
      <c r="E100" t="s">
        <v>66</v>
      </c>
      <c r="F100" t="str">
        <f>UnitControlCenter!$B$16</f>
        <v>terawatt-hours (TWh) / year</v>
      </c>
      <c r="G100" t="s">
        <v>1954</v>
      </c>
      <c r="H100" t="s">
        <v>1955</v>
      </c>
      <c r="I100" t="s">
        <v>1956</v>
      </c>
    </row>
    <row r="101" spans="1:10" x14ac:dyDescent="0.25">
      <c r="A101" s="144" t="s">
        <v>707</v>
      </c>
      <c r="B101" s="144" t="s">
        <v>1929</v>
      </c>
      <c r="C101" s="15">
        <v>0</v>
      </c>
      <c r="D101" t="s">
        <v>63</v>
      </c>
      <c r="E101" t="s">
        <v>64</v>
      </c>
      <c r="F101" t="str">
        <f>UnitControlCenter!B18</f>
        <v>%</v>
      </c>
      <c r="G101" t="s">
        <v>1527</v>
      </c>
    </row>
    <row r="102" spans="1:10" x14ac:dyDescent="0.25">
      <c r="A102" s="144" t="s">
        <v>707</v>
      </c>
      <c r="B102" s="144" t="s">
        <v>1529</v>
      </c>
      <c r="C102" s="15">
        <v>1</v>
      </c>
      <c r="D102" t="s">
        <v>63</v>
      </c>
      <c r="E102" t="s">
        <v>64</v>
      </c>
      <c r="F102" t="str">
        <f>UnitControlCenter!B19</f>
        <v>metric tons CO2e / megawatt-hour (MWh)</v>
      </c>
      <c r="G102" t="s">
        <v>1528</v>
      </c>
    </row>
    <row r="103" spans="1:10" ht="15.75" thickBot="1" x14ac:dyDescent="0.3">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25">
      <c r="A104" s="144" t="s">
        <v>1353</v>
      </c>
      <c r="B104" s="144" t="s">
        <v>586</v>
      </c>
      <c r="C104" s="15">
        <v>0</v>
      </c>
      <c r="D104" t="s">
        <v>65</v>
      </c>
      <c r="E104" t="s">
        <v>598</v>
      </c>
      <c r="F104" t="str">
        <f>UnitControlCenter!$B$22</f>
        <v>2023 dollars / megawatt-hour (MWh)</v>
      </c>
      <c r="G104" t="s">
        <v>1762</v>
      </c>
      <c r="H104" t="s">
        <v>1832</v>
      </c>
      <c r="I104" s="15" t="s">
        <v>1834</v>
      </c>
    </row>
    <row r="105" spans="1:10" x14ac:dyDescent="0.25">
      <c r="A105" s="144" t="s">
        <v>1353</v>
      </c>
      <c r="B105" s="144" t="s">
        <v>1957</v>
      </c>
      <c r="C105" s="15">
        <v>0</v>
      </c>
      <c r="D105" t="s">
        <v>63</v>
      </c>
      <c r="E105" t="s">
        <v>64</v>
      </c>
      <c r="F105" t="str">
        <f>UnitControlCenter!B22</f>
        <v>2023 dollars / megawatt-hour (MWh)</v>
      </c>
      <c r="G105" t="s">
        <v>1958</v>
      </c>
    </row>
    <row r="106" spans="1:10" x14ac:dyDescent="0.25">
      <c r="A106" s="144" t="s">
        <v>1353</v>
      </c>
      <c r="B106" s="144" t="s">
        <v>587</v>
      </c>
      <c r="C106" s="15">
        <v>1</v>
      </c>
      <c r="D106" t="s">
        <v>65</v>
      </c>
      <c r="E106" t="s">
        <v>66</v>
      </c>
      <c r="F106" t="str">
        <f>UnitControlCenter!$B$16</f>
        <v>terawatt-hours (TWh) / year</v>
      </c>
      <c r="G106" t="s">
        <v>1006</v>
      </c>
      <c r="H106" t="s">
        <v>1007</v>
      </c>
      <c r="I106" t="s">
        <v>1008</v>
      </c>
    </row>
    <row r="107" spans="1:10" x14ac:dyDescent="0.25">
      <c r="A107" s="144" t="s">
        <v>1353</v>
      </c>
      <c r="B107" s="144" t="s">
        <v>1354</v>
      </c>
      <c r="C107" s="15">
        <v>1</v>
      </c>
      <c r="D107" t="s">
        <v>65</v>
      </c>
      <c r="E107" t="s">
        <v>66</v>
      </c>
      <c r="F107" t="str">
        <f>UnitControlCenter!$B$3</f>
        <v>million metric tons / year</v>
      </c>
      <c r="G107" t="s">
        <v>1764</v>
      </c>
      <c r="H107" t="s">
        <v>1833</v>
      </c>
      <c r="I107" s="15" t="s">
        <v>1835</v>
      </c>
    </row>
    <row r="108" spans="1:10" x14ac:dyDescent="0.25">
      <c r="A108" s="144" t="s">
        <v>1353</v>
      </c>
      <c r="B108" s="144" t="s">
        <v>701</v>
      </c>
      <c r="C108" s="15">
        <v>1</v>
      </c>
      <c r="D108" t="s">
        <v>65</v>
      </c>
      <c r="E108" t="s">
        <v>66</v>
      </c>
      <c r="F108" t="str">
        <f>UnitControlCenter!$B$23</f>
        <v>cubic km / yr</v>
      </c>
      <c r="G108" t="s">
        <v>1763</v>
      </c>
      <c r="H108" t="s">
        <v>1832</v>
      </c>
      <c r="I108" s="15" t="s">
        <v>1834</v>
      </c>
    </row>
    <row r="109" spans="1:10" s="147" customFormat="1" ht="15.75" thickBot="1" x14ac:dyDescent="0.3">
      <c r="A109" s="145" t="s">
        <v>1353</v>
      </c>
      <c r="B109" s="145" t="s">
        <v>702</v>
      </c>
      <c r="C109" s="146">
        <v>1</v>
      </c>
      <c r="D109" s="147" t="s">
        <v>65</v>
      </c>
      <c r="E109" s="147" t="s">
        <v>66</v>
      </c>
      <c r="F109" s="147" t="str">
        <f>UnitControlCenter!$B$23</f>
        <v>cubic km / yr</v>
      </c>
      <c r="G109" s="147" t="s">
        <v>1765</v>
      </c>
      <c r="H109" t="s">
        <v>1832</v>
      </c>
      <c r="I109" s="15" t="s">
        <v>1834</v>
      </c>
    </row>
    <row r="110" spans="1:10" x14ac:dyDescent="0.25">
      <c r="A110" s="144" t="s">
        <v>1723</v>
      </c>
      <c r="B110" s="144" t="s">
        <v>1724</v>
      </c>
      <c r="C110" s="15">
        <v>1</v>
      </c>
      <c r="D110" t="s">
        <v>65</v>
      </c>
      <c r="E110" t="s">
        <v>1730</v>
      </c>
      <c r="F110" t="str">
        <f>UnitControlCenter!$B$17</f>
        <v>terawatt-hours (TWh)</v>
      </c>
      <c r="G110" t="s">
        <v>1790</v>
      </c>
      <c r="H110" s="58" t="s">
        <v>2481</v>
      </c>
      <c r="I110" t="s">
        <v>1787</v>
      </c>
    </row>
    <row r="111" spans="1:10" x14ac:dyDescent="0.2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2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2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2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2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75" thickBot="1" x14ac:dyDescent="0.3">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25">
      <c r="A122" s="144" t="s">
        <v>983</v>
      </c>
      <c r="B122" s="144" t="s">
        <v>984</v>
      </c>
      <c r="C122" s="15">
        <v>1</v>
      </c>
      <c r="D122" t="s">
        <v>65</v>
      </c>
      <c r="E122" t="s">
        <v>66</v>
      </c>
      <c r="F122" t="str">
        <f>UnitControlCenter!$B$26</f>
        <v>million vehicles / year</v>
      </c>
      <c r="G122" t="s">
        <v>848</v>
      </c>
      <c r="H122" t="s">
        <v>849</v>
      </c>
      <c r="I122" t="s">
        <v>850</v>
      </c>
    </row>
    <row r="123" spans="1:10" x14ac:dyDescent="0.25">
      <c r="A123" s="144" t="s">
        <v>983</v>
      </c>
      <c r="B123" s="144" t="s">
        <v>985</v>
      </c>
      <c r="C123" s="15">
        <v>1</v>
      </c>
      <c r="D123" t="s">
        <v>65</v>
      </c>
      <c r="E123" t="s">
        <v>66</v>
      </c>
      <c r="F123" t="str">
        <f>UnitControlCenter!$B$27</f>
        <v>thousand vehicles / year</v>
      </c>
      <c r="G123" t="s">
        <v>851</v>
      </c>
      <c r="H123" t="s">
        <v>852</v>
      </c>
      <c r="I123" t="s">
        <v>853</v>
      </c>
    </row>
    <row r="124" spans="1:10" x14ac:dyDescent="0.25">
      <c r="A124" s="144" t="s">
        <v>983</v>
      </c>
      <c r="B124" s="144" t="s">
        <v>1355</v>
      </c>
      <c r="C124" s="15">
        <v>1</v>
      </c>
      <c r="D124" t="s">
        <v>65</v>
      </c>
      <c r="E124" t="s">
        <v>66</v>
      </c>
      <c r="F124" t="str">
        <f>UnitControlCenter!$B$27</f>
        <v>thousand vehicles / year</v>
      </c>
      <c r="G124" t="s">
        <v>854</v>
      </c>
      <c r="H124" t="s">
        <v>849</v>
      </c>
      <c r="I124" t="s">
        <v>850</v>
      </c>
    </row>
    <row r="125" spans="1:10" x14ac:dyDescent="0.25">
      <c r="A125" s="144" t="s">
        <v>983</v>
      </c>
      <c r="B125" s="144" t="s">
        <v>1358</v>
      </c>
      <c r="C125" s="15">
        <v>1</v>
      </c>
      <c r="D125" t="s">
        <v>65</v>
      </c>
      <c r="E125" t="s">
        <v>66</v>
      </c>
      <c r="F125" t="str">
        <f>UnitControlCenter!$B$27</f>
        <v>thousand vehicles / year</v>
      </c>
      <c r="G125" t="s">
        <v>855</v>
      </c>
      <c r="H125" t="s">
        <v>852</v>
      </c>
      <c r="I125" t="s">
        <v>853</v>
      </c>
    </row>
    <row r="126" spans="1:10" x14ac:dyDescent="0.25">
      <c r="A126" s="144" t="s">
        <v>983</v>
      </c>
      <c r="B126" s="144" t="s">
        <v>1559</v>
      </c>
      <c r="C126" s="15">
        <v>1</v>
      </c>
      <c r="D126" t="s">
        <v>65</v>
      </c>
      <c r="E126" t="s">
        <v>66</v>
      </c>
      <c r="F126" t="str">
        <f>UnitControlCenter!$B$27</f>
        <v>thousand vehicles / year</v>
      </c>
      <c r="G126" t="s">
        <v>739</v>
      </c>
      <c r="H126" t="s">
        <v>740</v>
      </c>
      <c r="I126" t="s">
        <v>839</v>
      </c>
    </row>
    <row r="127" spans="1:10" x14ac:dyDescent="0.25">
      <c r="A127" s="144" t="s">
        <v>983</v>
      </c>
      <c r="B127" s="144" t="s">
        <v>1560</v>
      </c>
      <c r="C127" s="15">
        <v>0</v>
      </c>
      <c r="D127" t="s">
        <v>65</v>
      </c>
      <c r="E127" t="s">
        <v>66</v>
      </c>
      <c r="F127" t="str">
        <f>UnitControlCenter!$B$27</f>
        <v>thousand vehicles / year</v>
      </c>
      <c r="G127" t="s">
        <v>1561</v>
      </c>
      <c r="H127" t="s">
        <v>740</v>
      </c>
      <c r="I127" t="s">
        <v>839</v>
      </c>
    </row>
    <row r="128" spans="1:10" x14ac:dyDescent="0.25">
      <c r="A128" s="144" t="s">
        <v>983</v>
      </c>
      <c r="B128" s="144" t="s">
        <v>986</v>
      </c>
      <c r="C128" s="15">
        <v>1</v>
      </c>
      <c r="D128" t="s">
        <v>65</v>
      </c>
      <c r="E128" t="s">
        <v>66</v>
      </c>
      <c r="F128" t="str">
        <f>UnitControlCenter!$B$28</f>
        <v>million vehicles</v>
      </c>
      <c r="G128" t="s">
        <v>856</v>
      </c>
      <c r="H128" t="s">
        <v>849</v>
      </c>
      <c r="I128" t="s">
        <v>850</v>
      </c>
    </row>
    <row r="129" spans="1:10" x14ac:dyDescent="0.25">
      <c r="A129" s="144" t="s">
        <v>983</v>
      </c>
      <c r="B129" s="144" t="s">
        <v>987</v>
      </c>
      <c r="C129" s="15">
        <v>1</v>
      </c>
      <c r="D129" t="s">
        <v>65</v>
      </c>
      <c r="E129" t="s">
        <v>66</v>
      </c>
      <c r="F129" t="str">
        <f>UnitControlCenter!$B$29</f>
        <v>thousand vehicles</v>
      </c>
      <c r="G129" t="s">
        <v>1066</v>
      </c>
      <c r="H129" t="s">
        <v>852</v>
      </c>
      <c r="I129" t="s">
        <v>853</v>
      </c>
    </row>
    <row r="130" spans="1:10" x14ac:dyDescent="0.25">
      <c r="A130" s="144" t="s">
        <v>983</v>
      </c>
      <c r="B130" s="144" t="s">
        <v>1356</v>
      </c>
      <c r="C130" s="15">
        <v>1</v>
      </c>
      <c r="D130" t="s">
        <v>65</v>
      </c>
      <c r="E130" t="s">
        <v>66</v>
      </c>
      <c r="F130" t="str">
        <f>UnitControlCenter!$B$28</f>
        <v>million vehicles</v>
      </c>
      <c r="G130" t="s">
        <v>857</v>
      </c>
      <c r="H130" t="s">
        <v>849</v>
      </c>
      <c r="I130" t="s">
        <v>850</v>
      </c>
    </row>
    <row r="131" spans="1:10" x14ac:dyDescent="0.25">
      <c r="A131" s="144" t="s">
        <v>983</v>
      </c>
      <c r="B131" s="144" t="s">
        <v>1359</v>
      </c>
      <c r="C131" s="15">
        <v>1</v>
      </c>
      <c r="D131" t="s">
        <v>65</v>
      </c>
      <c r="E131" t="s">
        <v>66</v>
      </c>
      <c r="F131" t="str">
        <f>UnitControlCenter!$B$28</f>
        <v>million vehicles</v>
      </c>
      <c r="G131" t="s">
        <v>858</v>
      </c>
      <c r="H131" t="s">
        <v>852</v>
      </c>
      <c r="I131" t="s">
        <v>853</v>
      </c>
    </row>
    <row r="132" spans="1:10" x14ac:dyDescent="0.25">
      <c r="A132" s="144" t="s">
        <v>983</v>
      </c>
      <c r="B132" s="144" t="s">
        <v>1562</v>
      </c>
      <c r="C132" s="15">
        <v>1</v>
      </c>
      <c r="D132" t="s">
        <v>65</v>
      </c>
      <c r="E132" t="s">
        <v>66</v>
      </c>
      <c r="F132" t="str">
        <f>UnitControlCenter!$B$28</f>
        <v>million vehicles</v>
      </c>
      <c r="G132" t="s">
        <v>840</v>
      </c>
      <c r="H132" t="s">
        <v>740</v>
      </c>
      <c r="I132" t="s">
        <v>839</v>
      </c>
    </row>
    <row r="133" spans="1:10" s="147" customFormat="1" ht="15.75" thickBot="1" x14ac:dyDescent="0.3">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25">
      <c r="A134" s="144" t="s">
        <v>1091</v>
      </c>
      <c r="B134" s="144" t="s">
        <v>589</v>
      </c>
      <c r="C134" s="15">
        <v>1</v>
      </c>
      <c r="D134" t="s">
        <v>65</v>
      </c>
      <c r="E134" t="s">
        <v>66</v>
      </c>
      <c r="F134" t="str">
        <f>UnitControlCenter!$B$3</f>
        <v>million metric tons / year</v>
      </c>
      <c r="G134" t="s">
        <v>1467</v>
      </c>
      <c r="H134" t="s">
        <v>1466</v>
      </c>
      <c r="I134" t="s">
        <v>841</v>
      </c>
    </row>
    <row r="135" spans="1:10" x14ac:dyDescent="0.25">
      <c r="A135" s="144" t="s">
        <v>1091</v>
      </c>
      <c r="B135" s="144" t="s">
        <v>590</v>
      </c>
      <c r="C135" s="15">
        <v>1</v>
      </c>
      <c r="D135" t="s">
        <v>65</v>
      </c>
      <c r="E135" t="s">
        <v>66</v>
      </c>
      <c r="F135" t="str">
        <f>UnitControlCenter!$B$30</f>
        <v>quads / year</v>
      </c>
      <c r="G135" t="s">
        <v>1005</v>
      </c>
      <c r="H135" t="s">
        <v>859</v>
      </c>
      <c r="I135" t="s">
        <v>860</v>
      </c>
    </row>
    <row r="136" spans="1:10" x14ac:dyDescent="0.25">
      <c r="A136" s="144" t="s">
        <v>1091</v>
      </c>
      <c r="B136" s="144" t="s">
        <v>640</v>
      </c>
      <c r="C136" s="15">
        <v>1</v>
      </c>
      <c r="D136" t="s">
        <v>65</v>
      </c>
      <c r="E136" t="s">
        <v>66</v>
      </c>
      <c r="F136" t="str">
        <f>UnitControlCenter!$B$30</f>
        <v>quads / year</v>
      </c>
      <c r="G136" t="s">
        <v>1468</v>
      </c>
      <c r="H136" t="s">
        <v>1466</v>
      </c>
      <c r="I136" t="s">
        <v>841</v>
      </c>
    </row>
    <row r="137" spans="1:10" x14ac:dyDescent="0.25">
      <c r="A137" s="144" t="s">
        <v>1091</v>
      </c>
      <c r="B137" s="144" t="s">
        <v>1474</v>
      </c>
      <c r="C137" s="15">
        <v>1</v>
      </c>
      <c r="D137" t="s">
        <v>63</v>
      </c>
      <c r="E137" t="s">
        <v>64</v>
      </c>
      <c r="F137" t="str">
        <f>UnitControlCenter!$B$30</f>
        <v>quads / year</v>
      </c>
      <c r="G137" t="s">
        <v>1475</v>
      </c>
    </row>
    <row r="138" spans="1:10" x14ac:dyDescent="0.25">
      <c r="A138" s="144" t="s">
        <v>1091</v>
      </c>
      <c r="B138" s="144" t="s">
        <v>1092</v>
      </c>
      <c r="C138" s="15">
        <v>1</v>
      </c>
      <c r="D138" t="s">
        <v>65</v>
      </c>
      <c r="E138" t="s">
        <v>66</v>
      </c>
      <c r="F138" t="str">
        <f>UnitControlCenter!$B$24</f>
        <v>trillion passenger-miles / year</v>
      </c>
      <c r="G138" t="s">
        <v>599</v>
      </c>
      <c r="H138" t="s">
        <v>800</v>
      </c>
      <c r="I138" t="s">
        <v>801</v>
      </c>
    </row>
    <row r="139" spans="1:10" ht="15.75" thickBot="1" x14ac:dyDescent="0.3">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25">
      <c r="A140" s="144" t="s">
        <v>591</v>
      </c>
      <c r="B140" s="144" t="s">
        <v>975</v>
      </c>
      <c r="C140" s="15">
        <v>1</v>
      </c>
      <c r="D140" t="s">
        <v>65</v>
      </c>
      <c r="E140" t="s">
        <v>66</v>
      </c>
      <c r="F140" t="str">
        <f>UnitControlCenter!$B$30</f>
        <v>quads / year</v>
      </c>
      <c r="G140" t="s">
        <v>1299</v>
      </c>
      <c r="H140" t="s">
        <v>1297</v>
      </c>
      <c r="I140" s="12" t="s">
        <v>1298</v>
      </c>
      <c r="J140" s="12"/>
    </row>
    <row r="141" spans="1:10" x14ac:dyDescent="0.25">
      <c r="A141" s="144" t="s">
        <v>591</v>
      </c>
      <c r="B141" s="144" t="s">
        <v>976</v>
      </c>
      <c r="C141" s="15">
        <v>1</v>
      </c>
      <c r="D141" t="s">
        <v>65</v>
      </c>
      <c r="E141" t="s">
        <v>66</v>
      </c>
      <c r="F141" t="str">
        <f>UnitControlCenter!$B$30</f>
        <v>quads / year</v>
      </c>
      <c r="G141" t="s">
        <v>977</v>
      </c>
      <c r="H141" t="s">
        <v>971</v>
      </c>
      <c r="I141" t="s">
        <v>972</v>
      </c>
    </row>
    <row r="142" spans="1:10" x14ac:dyDescent="0.25">
      <c r="A142" s="144" t="s">
        <v>591</v>
      </c>
      <c r="B142" s="144" t="s">
        <v>1476</v>
      </c>
      <c r="C142" s="15">
        <v>1</v>
      </c>
      <c r="D142" t="s">
        <v>63</v>
      </c>
      <c r="E142" t="s">
        <v>64</v>
      </c>
      <c r="F142" t="str">
        <f>UnitControlCenter!$B$30</f>
        <v>quads / year</v>
      </c>
      <c r="G142" t="s">
        <v>1477</v>
      </c>
    </row>
    <row r="143" spans="1:10" x14ac:dyDescent="0.25">
      <c r="A143" s="144" t="s">
        <v>591</v>
      </c>
      <c r="B143" s="144" t="s">
        <v>973</v>
      </c>
      <c r="C143" s="15">
        <v>1</v>
      </c>
      <c r="D143" t="s">
        <v>65</v>
      </c>
      <c r="E143" t="s">
        <v>66</v>
      </c>
      <c r="F143" t="str">
        <f>UnitControlCenter!$B$30</f>
        <v>quads / year</v>
      </c>
      <c r="G143" t="s">
        <v>1296</v>
      </c>
      <c r="H143" t="s">
        <v>1297</v>
      </c>
      <c r="I143" s="12" t="s">
        <v>1298</v>
      </c>
      <c r="J143" s="12"/>
    </row>
    <row r="144" spans="1:10" x14ac:dyDescent="0.25">
      <c r="A144" s="144" t="s">
        <v>591</v>
      </c>
      <c r="B144" s="144" t="s">
        <v>974</v>
      </c>
      <c r="C144" s="15">
        <v>1</v>
      </c>
      <c r="D144" t="s">
        <v>65</v>
      </c>
      <c r="E144" t="s">
        <v>66</v>
      </c>
      <c r="F144" t="str">
        <f>UnitControlCenter!$B$30</f>
        <v>quads / year</v>
      </c>
      <c r="G144" t="s">
        <v>970</v>
      </c>
      <c r="H144" t="s">
        <v>971</v>
      </c>
      <c r="I144" t="s">
        <v>972</v>
      </c>
    </row>
    <row r="145" spans="1:10" x14ac:dyDescent="0.25">
      <c r="A145" s="144" t="s">
        <v>591</v>
      </c>
      <c r="B145" s="144" t="s">
        <v>1478</v>
      </c>
      <c r="C145" s="15">
        <v>1</v>
      </c>
      <c r="D145" t="s">
        <v>63</v>
      </c>
      <c r="E145" t="s">
        <v>64</v>
      </c>
      <c r="F145" t="str">
        <f>UnitControlCenter!$B$30</f>
        <v>quads / year</v>
      </c>
      <c r="G145" t="s">
        <v>1479</v>
      </c>
    </row>
    <row r="146" spans="1:10" x14ac:dyDescent="0.25">
      <c r="A146" s="144" t="s">
        <v>591</v>
      </c>
      <c r="B146" s="144" t="s">
        <v>1706</v>
      </c>
      <c r="C146" s="15">
        <v>1</v>
      </c>
      <c r="D146" t="s">
        <v>65</v>
      </c>
      <c r="E146" t="s">
        <v>66</v>
      </c>
      <c r="F146" t="str">
        <f>UnitControlCenter!$B$30</f>
        <v>quads / year</v>
      </c>
      <c r="G146" t="s">
        <v>1843</v>
      </c>
      <c r="H146" t="s">
        <v>1710</v>
      </c>
      <c r="I146" t="s">
        <v>1711</v>
      </c>
    </row>
    <row r="147" spans="1:10" s="147" customFormat="1" ht="15.75" thickBot="1" x14ac:dyDescent="0.3">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2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25">
      <c r="A149" s="144" t="s">
        <v>1051</v>
      </c>
      <c r="B149" s="144" t="s">
        <v>637</v>
      </c>
      <c r="C149" s="15">
        <v>1</v>
      </c>
      <c r="D149" t="s">
        <v>65</v>
      </c>
      <c r="E149" t="s">
        <v>66</v>
      </c>
      <c r="F149" t="str">
        <f>UnitControlCenter!$B$3</f>
        <v>million metric tons / year</v>
      </c>
      <c r="G149" t="s">
        <v>846</v>
      </c>
      <c r="H149" t="s">
        <v>844</v>
      </c>
      <c r="I149" t="s">
        <v>845</v>
      </c>
    </row>
    <row r="150" spans="1:10" x14ac:dyDescent="0.2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25">
      <c r="A151" s="144" t="s">
        <v>1051</v>
      </c>
      <c r="B151" s="144" t="s">
        <v>639</v>
      </c>
      <c r="C151" s="15">
        <v>1</v>
      </c>
      <c r="D151" t="s">
        <v>65</v>
      </c>
      <c r="E151" t="s">
        <v>66</v>
      </c>
      <c r="F151" t="str">
        <f>UnitControlCenter!$B$3</f>
        <v>million metric tons / year</v>
      </c>
      <c r="G151" t="s">
        <v>847</v>
      </c>
      <c r="H151" t="s">
        <v>844</v>
      </c>
      <c r="I151" t="s">
        <v>845</v>
      </c>
    </row>
    <row r="152" spans="1:10" x14ac:dyDescent="0.2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25">
      <c r="A153" s="144" t="s">
        <v>1051</v>
      </c>
      <c r="B153" s="144" t="s">
        <v>1050</v>
      </c>
      <c r="C153" s="15">
        <v>1</v>
      </c>
      <c r="D153" t="s">
        <v>65</v>
      </c>
      <c r="E153" t="s">
        <v>66</v>
      </c>
      <c r="F153" t="str">
        <f>UnitControlCenter!$B$3</f>
        <v>million metric tons / year</v>
      </c>
      <c r="G153" t="s">
        <v>1088</v>
      </c>
      <c r="H153" t="s">
        <v>1052</v>
      </c>
      <c r="I153" t="s">
        <v>1053</v>
      </c>
    </row>
    <row r="154" spans="1:10" x14ac:dyDescent="0.25">
      <c r="A154" s="144" t="s">
        <v>1051</v>
      </c>
      <c r="B154" s="144" t="s">
        <v>1538</v>
      </c>
      <c r="C154" s="15">
        <v>1</v>
      </c>
      <c r="D154" t="s">
        <v>65</v>
      </c>
      <c r="E154" t="s">
        <v>66</v>
      </c>
      <c r="F154" t="str">
        <f>UnitControlCenter!$B$3</f>
        <v>million metric tons / year</v>
      </c>
      <c r="G154" t="s">
        <v>1615</v>
      </c>
      <c r="H154" t="s">
        <v>1532</v>
      </c>
      <c r="I154" t="s">
        <v>1535</v>
      </c>
    </row>
    <row r="155" spans="1:10" x14ac:dyDescent="0.25">
      <c r="A155" s="144" t="s">
        <v>1051</v>
      </c>
      <c r="B155" s="144" t="s">
        <v>1530</v>
      </c>
      <c r="C155" s="15">
        <v>1</v>
      </c>
      <c r="D155" t="s">
        <v>65</v>
      </c>
      <c r="E155" t="s">
        <v>66</v>
      </c>
      <c r="F155" t="str">
        <f>UnitControlCenter!$B$3</f>
        <v>million metric tons / year</v>
      </c>
      <c r="G155" t="s">
        <v>1533</v>
      </c>
      <c r="H155" t="s">
        <v>1297</v>
      </c>
      <c r="I155" s="12" t="s">
        <v>1298</v>
      </c>
      <c r="J155" s="12"/>
    </row>
    <row r="156" spans="1:10" ht="15.75" thickBot="1" x14ac:dyDescent="0.3">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25">
      <c r="A157" s="144" t="s">
        <v>1643</v>
      </c>
      <c r="B157" s="144" t="s">
        <v>1644</v>
      </c>
      <c r="C157" s="15">
        <v>1</v>
      </c>
      <c r="D157" t="s">
        <v>65</v>
      </c>
      <c r="E157" t="s">
        <v>66</v>
      </c>
      <c r="F157" t="str">
        <f>UnitControlCenter!$B$30</f>
        <v>quads / year</v>
      </c>
      <c r="G157" t="s">
        <v>602</v>
      </c>
      <c r="H157" t="s">
        <v>603</v>
      </c>
      <c r="I157" t="s">
        <v>830</v>
      </c>
    </row>
    <row r="158" spans="1:10" s="144" customFormat="1" x14ac:dyDescent="0.2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25">
      <c r="A159" s="144" t="s">
        <v>1643</v>
      </c>
      <c r="B159" s="144" t="s">
        <v>1646</v>
      </c>
      <c r="C159" s="15">
        <v>1</v>
      </c>
      <c r="D159" t="s">
        <v>65</v>
      </c>
      <c r="E159" t="s">
        <v>66</v>
      </c>
      <c r="F159" t="str">
        <f>UnitControlCenter!$B$30</f>
        <v>quads / year</v>
      </c>
      <c r="G159" t="s">
        <v>869</v>
      </c>
      <c r="H159" t="s">
        <v>871</v>
      </c>
      <c r="I159" t="s">
        <v>870</v>
      </c>
    </row>
    <row r="160" spans="1:10" s="144" customFormat="1" x14ac:dyDescent="0.25">
      <c r="A160" s="144" t="s">
        <v>1643</v>
      </c>
      <c r="B160" s="144" t="s">
        <v>1647</v>
      </c>
      <c r="C160" s="15">
        <v>1</v>
      </c>
      <c r="D160" s="144" t="s">
        <v>63</v>
      </c>
      <c r="E160" s="144" t="s">
        <v>64</v>
      </c>
      <c r="F160" s="144" t="str">
        <f>UnitControlCenter!$B$30</f>
        <v>quads / year</v>
      </c>
      <c r="G160" s="144" t="s">
        <v>1480</v>
      </c>
    </row>
    <row r="161" spans="1:10" x14ac:dyDescent="0.2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75" thickBot="1" x14ac:dyDescent="0.3">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25">
      <c r="A163" s="144" t="s">
        <v>658</v>
      </c>
      <c r="B163" s="144" t="s">
        <v>659</v>
      </c>
      <c r="C163" s="15">
        <v>1</v>
      </c>
      <c r="D163" t="s">
        <v>65</v>
      </c>
      <c r="E163" t="s">
        <v>66</v>
      </c>
      <c r="F163" t="str">
        <f>UnitControlCenter!$B$30</f>
        <v>quads / year</v>
      </c>
      <c r="G163" t="s">
        <v>1826</v>
      </c>
      <c r="H163" t="s">
        <v>1825</v>
      </c>
      <c r="I163" t="s">
        <v>1824</v>
      </c>
    </row>
    <row r="164" spans="1:10" x14ac:dyDescent="0.25">
      <c r="A164" s="144" t="s">
        <v>658</v>
      </c>
      <c r="B164" s="144" t="s">
        <v>660</v>
      </c>
      <c r="C164" s="15">
        <v>1</v>
      </c>
      <c r="D164" t="s">
        <v>65</v>
      </c>
      <c r="E164" t="s">
        <v>66</v>
      </c>
      <c r="F164" t="str">
        <f>UnitControlCenter!$B$30</f>
        <v>quads / year</v>
      </c>
      <c r="G164" t="s">
        <v>1827</v>
      </c>
      <c r="H164" t="s">
        <v>1472</v>
      </c>
      <c r="I164" t="s">
        <v>1473</v>
      </c>
    </row>
    <row r="165" spans="1:10" x14ac:dyDescent="0.25">
      <c r="A165" s="144" t="s">
        <v>658</v>
      </c>
      <c r="B165" s="144" t="s">
        <v>1822</v>
      </c>
      <c r="C165" s="15">
        <v>1</v>
      </c>
      <c r="D165" t="s">
        <v>65</v>
      </c>
      <c r="E165" t="s">
        <v>66</v>
      </c>
      <c r="F165" t="str">
        <f>UnitControlCenter!$B$30</f>
        <v>quads / year</v>
      </c>
      <c r="G165" t="s">
        <v>1836</v>
      </c>
      <c r="H165" t="s">
        <v>1828</v>
      </c>
      <c r="I165" s="15" t="s">
        <v>1829</v>
      </c>
    </row>
    <row r="166" spans="1:10" x14ac:dyDescent="0.25">
      <c r="A166" s="144" t="s">
        <v>658</v>
      </c>
      <c r="B166" s="144" t="s">
        <v>1823</v>
      </c>
      <c r="C166" s="15">
        <v>1</v>
      </c>
      <c r="D166" t="s">
        <v>65</v>
      </c>
      <c r="E166" t="s">
        <v>66</v>
      </c>
      <c r="F166" t="str">
        <f>UnitControlCenter!$B$30</f>
        <v>quads / year</v>
      </c>
      <c r="G166" t="s">
        <v>1837</v>
      </c>
      <c r="H166" t="s">
        <v>1472</v>
      </c>
      <c r="I166" t="s">
        <v>1473</v>
      </c>
    </row>
    <row r="167" spans="1:10" x14ac:dyDescent="0.25">
      <c r="A167" s="144" t="s">
        <v>658</v>
      </c>
      <c r="B167" s="144" t="s">
        <v>1107</v>
      </c>
      <c r="C167" s="15">
        <v>0</v>
      </c>
      <c r="D167" t="s">
        <v>63</v>
      </c>
      <c r="E167" t="s">
        <v>64</v>
      </c>
      <c r="F167" t="str">
        <f>UnitControlCenter!$B$31</f>
        <v>thousand BTU / 2023 dollar</v>
      </c>
      <c r="G167" t="s">
        <v>1062</v>
      </c>
    </row>
    <row r="168" spans="1:10" x14ac:dyDescent="0.25">
      <c r="A168" s="144" t="s">
        <v>658</v>
      </c>
      <c r="B168" s="144" t="s">
        <v>661</v>
      </c>
      <c r="C168" s="15">
        <v>1</v>
      </c>
      <c r="D168" t="s">
        <v>63</v>
      </c>
      <c r="E168" t="s">
        <v>64</v>
      </c>
      <c r="F168" t="str">
        <f>UnitControlCenter!$B$16</f>
        <v>terawatt-hours (TWh) / year</v>
      </c>
      <c r="G168" t="s">
        <v>561</v>
      </c>
    </row>
    <row r="169" spans="1:10" x14ac:dyDescent="0.25">
      <c r="A169" s="144" t="s">
        <v>658</v>
      </c>
      <c r="B169" s="144" t="s">
        <v>662</v>
      </c>
      <c r="C169" s="15">
        <v>1</v>
      </c>
      <c r="D169" t="s">
        <v>63</v>
      </c>
      <c r="E169" t="s">
        <v>64</v>
      </c>
      <c r="F169" t="str">
        <f>UnitControlCenter!$B$32</f>
        <v>millions of short tons / year</v>
      </c>
      <c r="G169" t="s">
        <v>560</v>
      </c>
    </row>
    <row r="170" spans="1:10" x14ac:dyDescent="0.25">
      <c r="A170" s="144" t="s">
        <v>658</v>
      </c>
      <c r="B170" s="144" t="s">
        <v>663</v>
      </c>
      <c r="C170" s="15">
        <v>1</v>
      </c>
      <c r="D170" t="s">
        <v>63</v>
      </c>
      <c r="E170" t="s">
        <v>64</v>
      </c>
      <c r="F170" t="str">
        <f>UnitControlCenter!$B$32</f>
        <v>millions of short tons / year</v>
      </c>
      <c r="G170" t="s">
        <v>559</v>
      </c>
    </row>
    <row r="171" spans="1:10" x14ac:dyDescent="0.25">
      <c r="A171" s="144" t="s">
        <v>658</v>
      </c>
      <c r="B171" s="144" t="s">
        <v>664</v>
      </c>
      <c r="C171" s="15">
        <v>1</v>
      </c>
      <c r="D171" t="s">
        <v>63</v>
      </c>
      <c r="E171" t="s">
        <v>64</v>
      </c>
      <c r="F171" t="str">
        <f>UnitControlCenter!$B$33</f>
        <v>trillion cubic feet / year</v>
      </c>
      <c r="G171" t="s">
        <v>558</v>
      </c>
    </row>
    <row r="172" spans="1:10" x14ac:dyDescent="0.25">
      <c r="A172" s="144" t="s">
        <v>658</v>
      </c>
      <c r="B172" s="144" t="s">
        <v>665</v>
      </c>
      <c r="C172" s="15">
        <v>1</v>
      </c>
      <c r="D172" t="s">
        <v>63</v>
      </c>
      <c r="E172" t="s">
        <v>64</v>
      </c>
      <c r="F172" t="str">
        <f>UnitControlCenter!$B$34</f>
        <v>million barrels of oil / year</v>
      </c>
      <c r="G172" t="s">
        <v>557</v>
      </c>
    </row>
    <row r="173" spans="1:10" x14ac:dyDescent="0.25">
      <c r="A173" s="144" t="s">
        <v>658</v>
      </c>
      <c r="B173" s="144" t="s">
        <v>666</v>
      </c>
      <c r="C173" s="15">
        <v>1</v>
      </c>
      <c r="D173" t="s">
        <v>63</v>
      </c>
      <c r="E173" t="s">
        <v>64</v>
      </c>
      <c r="F173" t="str">
        <f>UnitControlCenter!$B$34</f>
        <v>million barrels of oil / year</v>
      </c>
      <c r="G173" t="s">
        <v>608</v>
      </c>
    </row>
    <row r="174" spans="1:10" x14ac:dyDescent="0.25">
      <c r="A174" s="144" t="s">
        <v>658</v>
      </c>
      <c r="B174" s="144" t="s">
        <v>667</v>
      </c>
      <c r="C174" s="15">
        <v>1</v>
      </c>
      <c r="D174" t="s">
        <v>63</v>
      </c>
      <c r="E174" t="s">
        <v>64</v>
      </c>
      <c r="F174" t="str">
        <f>UnitControlCenter!$B$32</f>
        <v>millions of short tons / year</v>
      </c>
      <c r="G174" t="s">
        <v>609</v>
      </c>
    </row>
    <row r="175" spans="1:10" x14ac:dyDescent="0.25">
      <c r="A175" s="144" t="s">
        <v>658</v>
      </c>
      <c r="B175" s="144" t="s">
        <v>872</v>
      </c>
      <c r="C175" s="15">
        <v>1</v>
      </c>
      <c r="D175" t="s">
        <v>63</v>
      </c>
      <c r="E175" t="s">
        <v>64</v>
      </c>
      <c r="F175" t="str">
        <f>UnitControlCenter!$B$35</f>
        <v>million gallons / year</v>
      </c>
      <c r="G175" t="s">
        <v>876</v>
      </c>
    </row>
    <row r="176" spans="1:10" x14ac:dyDescent="0.25">
      <c r="A176" s="144" t="s">
        <v>658</v>
      </c>
      <c r="B176" s="144" t="s">
        <v>873</v>
      </c>
      <c r="C176" s="15">
        <v>1</v>
      </c>
      <c r="D176" t="s">
        <v>63</v>
      </c>
      <c r="E176" t="s">
        <v>64</v>
      </c>
      <c r="F176" t="str">
        <f>UnitControlCenter!$B$32</f>
        <v>millions of short tons / year</v>
      </c>
      <c r="G176" t="s">
        <v>877</v>
      </c>
    </row>
    <row r="177" spans="1:10" ht="15.75" thickBot="1" x14ac:dyDescent="0.3">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25">
      <c r="A178" s="144" t="s">
        <v>1541</v>
      </c>
      <c r="B178" s="144" t="s">
        <v>1569</v>
      </c>
      <c r="C178" s="15">
        <v>1</v>
      </c>
      <c r="D178" t="s">
        <v>65</v>
      </c>
      <c r="E178" t="s">
        <v>66</v>
      </c>
      <c r="F178" t="str">
        <f>UnitControlCenter!$B$36</f>
        <v>trillion BTU / year</v>
      </c>
      <c r="G178" t="s">
        <v>883</v>
      </c>
      <c r="H178" t="s">
        <v>884</v>
      </c>
      <c r="I178" t="s">
        <v>885</v>
      </c>
    </row>
    <row r="179" spans="1:10" x14ac:dyDescent="0.25">
      <c r="A179" s="144" t="s">
        <v>1541</v>
      </c>
      <c r="B179" s="144" t="s">
        <v>1570</v>
      </c>
      <c r="C179" s="15">
        <v>1</v>
      </c>
      <c r="D179" t="s">
        <v>65</v>
      </c>
      <c r="E179" t="s">
        <v>66</v>
      </c>
      <c r="F179" t="str">
        <f>UnitControlCenter!$B$36</f>
        <v>trillion BTU / year</v>
      </c>
      <c r="G179" t="s">
        <v>886</v>
      </c>
      <c r="H179" t="s">
        <v>884</v>
      </c>
      <c r="I179" t="s">
        <v>885</v>
      </c>
    </row>
    <row r="180" spans="1:10" x14ac:dyDescent="0.25">
      <c r="A180" s="144" t="s">
        <v>1541</v>
      </c>
      <c r="B180" s="144" t="s">
        <v>1571</v>
      </c>
      <c r="C180" s="15">
        <v>1</v>
      </c>
      <c r="D180" t="s">
        <v>65</v>
      </c>
      <c r="E180" t="s">
        <v>66</v>
      </c>
      <c r="F180" t="str">
        <f>UnitControlCenter!$B$9</f>
        <v>billion 2023 dollars / year</v>
      </c>
      <c r="G180" t="s">
        <v>887</v>
      </c>
      <c r="H180" t="s">
        <v>884</v>
      </c>
      <c r="I180" t="s">
        <v>885</v>
      </c>
    </row>
    <row r="181" spans="1:10" x14ac:dyDescent="0.25">
      <c r="A181" s="144" t="s">
        <v>1541</v>
      </c>
      <c r="B181" s="144" t="s">
        <v>1572</v>
      </c>
      <c r="C181" s="15">
        <v>1</v>
      </c>
      <c r="D181" t="s">
        <v>65</v>
      </c>
      <c r="E181" t="s">
        <v>66</v>
      </c>
      <c r="F181" t="str">
        <f>UnitControlCenter!$B$9</f>
        <v>billion 2023 dollars / year</v>
      </c>
      <c r="G181" t="s">
        <v>888</v>
      </c>
      <c r="H181" t="s">
        <v>884</v>
      </c>
      <c r="I181" t="s">
        <v>885</v>
      </c>
    </row>
    <row r="182" spans="1:10" x14ac:dyDescent="0.25">
      <c r="A182" s="144" t="s">
        <v>1541</v>
      </c>
      <c r="B182" s="144" t="s">
        <v>1573</v>
      </c>
      <c r="C182" s="15">
        <v>1</v>
      </c>
      <c r="D182" t="s">
        <v>65</v>
      </c>
      <c r="E182" t="s">
        <v>66</v>
      </c>
      <c r="F182" t="str">
        <f>UnitControlCenter!B3</f>
        <v>million metric tons / year</v>
      </c>
      <c r="G182" t="s">
        <v>1130</v>
      </c>
      <c r="H182" t="s">
        <v>1128</v>
      </c>
      <c r="I182" t="s">
        <v>1129</v>
      </c>
    </row>
    <row r="183" spans="1:10" x14ac:dyDescent="0.25">
      <c r="A183" s="144" t="s">
        <v>1541</v>
      </c>
      <c r="B183" s="144" t="s">
        <v>1574</v>
      </c>
      <c r="C183" s="15">
        <v>1</v>
      </c>
      <c r="D183" t="s">
        <v>65</v>
      </c>
      <c r="E183" t="s">
        <v>66</v>
      </c>
      <c r="F183" t="str">
        <f>UnitControlCenter!B3</f>
        <v>million metric tons / year</v>
      </c>
      <c r="G183" t="s">
        <v>1131</v>
      </c>
      <c r="H183" t="s">
        <v>1128</v>
      </c>
      <c r="I183" t="s">
        <v>1129</v>
      </c>
    </row>
    <row r="184" spans="1:10" x14ac:dyDescent="0.25">
      <c r="A184" s="144" t="s">
        <v>1541</v>
      </c>
      <c r="B184" s="144" t="s">
        <v>1575</v>
      </c>
      <c r="C184" s="15">
        <v>1</v>
      </c>
      <c r="D184" t="s">
        <v>65</v>
      </c>
      <c r="E184" t="s">
        <v>66</v>
      </c>
      <c r="F184" t="str">
        <f>UnitControlCenter!$B$36</f>
        <v>trillion BTU / year</v>
      </c>
      <c r="G184" t="s">
        <v>965</v>
      </c>
      <c r="H184" t="s">
        <v>960</v>
      </c>
      <c r="I184" t="s">
        <v>961</v>
      </c>
    </row>
    <row r="185" spans="1:10" x14ac:dyDescent="0.25">
      <c r="A185" s="144" t="s">
        <v>1541</v>
      </c>
      <c r="B185" s="144" t="s">
        <v>1576</v>
      </c>
      <c r="C185" s="15">
        <v>1</v>
      </c>
      <c r="D185" t="s">
        <v>65</v>
      </c>
      <c r="E185" t="s">
        <v>66</v>
      </c>
      <c r="F185" t="str">
        <f>UnitControlCenter!$B$36</f>
        <v>trillion BTU / year</v>
      </c>
      <c r="G185" t="s">
        <v>966</v>
      </c>
      <c r="H185" t="s">
        <v>960</v>
      </c>
      <c r="I185" t="s">
        <v>962</v>
      </c>
    </row>
    <row r="186" spans="1:10" x14ac:dyDescent="0.25">
      <c r="A186" s="144" t="s">
        <v>1541</v>
      </c>
      <c r="B186" s="144" t="s">
        <v>1577</v>
      </c>
      <c r="C186" s="15">
        <v>1</v>
      </c>
      <c r="D186" t="s">
        <v>65</v>
      </c>
      <c r="E186" t="s">
        <v>66</v>
      </c>
      <c r="F186" t="str">
        <f>UnitControlCenter!$B$9</f>
        <v>billion 2023 dollars / year</v>
      </c>
      <c r="G186" t="s">
        <v>967</v>
      </c>
      <c r="H186" t="s">
        <v>960</v>
      </c>
      <c r="I186" t="s">
        <v>963</v>
      </c>
    </row>
    <row r="187" spans="1:10" x14ac:dyDescent="0.25">
      <c r="A187" s="144" t="s">
        <v>1541</v>
      </c>
      <c r="B187" s="144" t="s">
        <v>1578</v>
      </c>
      <c r="C187" s="15">
        <v>1</v>
      </c>
      <c r="D187" t="s">
        <v>65</v>
      </c>
      <c r="E187" t="s">
        <v>66</v>
      </c>
      <c r="F187" t="str">
        <f>UnitControlCenter!$B$9</f>
        <v>billion 2023 dollars / year</v>
      </c>
      <c r="G187" t="s">
        <v>968</v>
      </c>
      <c r="H187" t="s">
        <v>960</v>
      </c>
      <c r="I187" t="s">
        <v>964</v>
      </c>
    </row>
    <row r="188" spans="1:10" x14ac:dyDescent="0.25">
      <c r="A188" s="144" t="s">
        <v>1541</v>
      </c>
      <c r="B188" s="144" t="s">
        <v>1579</v>
      </c>
      <c r="C188" s="15">
        <v>1</v>
      </c>
      <c r="D188" t="s">
        <v>65</v>
      </c>
      <c r="E188" t="s">
        <v>66</v>
      </c>
      <c r="F188" t="str">
        <f>UnitControlCenter!$B$30</f>
        <v>quads / year</v>
      </c>
      <c r="G188" t="s">
        <v>993</v>
      </c>
      <c r="H188" t="s">
        <v>995</v>
      </c>
      <c r="I188" t="s">
        <v>996</v>
      </c>
    </row>
    <row r="189" spans="1:10" x14ac:dyDescent="0.25">
      <c r="A189" s="144" t="s">
        <v>1541</v>
      </c>
      <c r="B189" s="144" t="s">
        <v>1580</v>
      </c>
      <c r="C189" s="15">
        <v>1</v>
      </c>
      <c r="D189" t="s">
        <v>65</v>
      </c>
      <c r="E189" t="s">
        <v>66</v>
      </c>
      <c r="F189" t="str">
        <f>UnitControlCenter!$B$30</f>
        <v>quads / year</v>
      </c>
      <c r="G189" t="s">
        <v>994</v>
      </c>
      <c r="H189" t="s">
        <v>995</v>
      </c>
      <c r="I189" t="s">
        <v>996</v>
      </c>
    </row>
    <row r="190" spans="1:10" ht="101.45" customHeight="1" x14ac:dyDescent="0.25">
      <c r="A190" s="144" t="s">
        <v>1541</v>
      </c>
      <c r="B190" s="144" t="s">
        <v>1871</v>
      </c>
      <c r="C190" s="15">
        <v>1</v>
      </c>
      <c r="D190" t="s">
        <v>65</v>
      </c>
      <c r="E190" t="s">
        <v>66</v>
      </c>
      <c r="F190" t="s">
        <v>350</v>
      </c>
      <c r="G190" t="s">
        <v>1959</v>
      </c>
      <c r="H190" t="s">
        <v>1960</v>
      </c>
      <c r="I190" t="s">
        <v>1973</v>
      </c>
    </row>
    <row r="191" spans="1:10" x14ac:dyDescent="0.2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2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2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2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2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2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25">
      <c r="A197" s="144" t="s">
        <v>1541</v>
      </c>
      <c r="B197" s="144" t="s">
        <v>1586</v>
      </c>
      <c r="C197" s="15">
        <v>1</v>
      </c>
      <c r="D197" t="s">
        <v>65</v>
      </c>
      <c r="E197" t="s">
        <v>66</v>
      </c>
      <c r="F197" t="str">
        <f>UnitControlCenter!$B$10</f>
        <v>billion 2023 dollars</v>
      </c>
      <c r="G197" t="s">
        <v>1555</v>
      </c>
      <c r="H197" t="s">
        <v>1543</v>
      </c>
      <c r="I197" s="12" t="s">
        <v>1550</v>
      </c>
      <c r="J197" s="12"/>
    </row>
    <row r="198" spans="1:10" ht="15.75" thickBot="1" x14ac:dyDescent="0.3">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25">
      <c r="A199" s="144" t="s">
        <v>592</v>
      </c>
      <c r="B199" s="144" t="s">
        <v>93</v>
      </c>
      <c r="C199" s="15">
        <v>1</v>
      </c>
      <c r="D199" t="s">
        <v>65</v>
      </c>
      <c r="E199" t="s">
        <v>598</v>
      </c>
      <c r="F199" t="str">
        <f>UnitControlCenter!$B$22</f>
        <v>2023 dollars / megawatt-hour (MWh)</v>
      </c>
      <c r="G199" t="s">
        <v>1497</v>
      </c>
      <c r="H199" t="s">
        <v>1496</v>
      </c>
      <c r="I199" t="s">
        <v>1830</v>
      </c>
    </row>
    <row r="200" spans="1:10" x14ac:dyDescent="0.25">
      <c r="A200" s="144" t="s">
        <v>592</v>
      </c>
      <c r="B200" s="144" t="s">
        <v>444</v>
      </c>
      <c r="C200" s="15">
        <v>1</v>
      </c>
      <c r="D200" t="s">
        <v>65</v>
      </c>
      <c r="E200" t="s">
        <v>598</v>
      </c>
      <c r="F200" t="str">
        <f>UnitControlCenter!$B$37</f>
        <v>2023 dollars / short ton</v>
      </c>
      <c r="G200" t="s">
        <v>896</v>
      </c>
      <c r="H200" t="s">
        <v>897</v>
      </c>
      <c r="I200" t="s">
        <v>898</v>
      </c>
    </row>
    <row r="201" spans="1:10" x14ac:dyDescent="0.25">
      <c r="A201" s="144" t="s">
        <v>592</v>
      </c>
      <c r="B201" s="144" t="s">
        <v>441</v>
      </c>
      <c r="C201" s="15">
        <v>1</v>
      </c>
      <c r="D201" t="s">
        <v>65</v>
      </c>
      <c r="E201" t="s">
        <v>598</v>
      </c>
      <c r="F201" t="str">
        <f>UnitControlCenter!$B$37</f>
        <v>2023 dollars / short ton</v>
      </c>
      <c r="G201" t="s">
        <v>611</v>
      </c>
      <c r="H201" t="s">
        <v>339</v>
      </c>
      <c r="I201" t="s">
        <v>783</v>
      </c>
    </row>
    <row r="202" spans="1:10" x14ac:dyDescent="0.25">
      <c r="A202" s="144" t="s">
        <v>592</v>
      </c>
      <c r="B202" s="144" t="s">
        <v>87</v>
      </c>
      <c r="C202" s="15">
        <v>1</v>
      </c>
      <c r="D202" t="s">
        <v>65</v>
      </c>
      <c r="E202" t="s">
        <v>598</v>
      </c>
      <c r="F202" t="str">
        <f>UnitControlCenter!$B$38</f>
        <v>2023 dollars / thousand cubic feet</v>
      </c>
      <c r="G202" t="s">
        <v>1499</v>
      </c>
      <c r="H202" t="s">
        <v>1498</v>
      </c>
      <c r="I202" t="s">
        <v>1831</v>
      </c>
    </row>
    <row r="203" spans="1:10" x14ac:dyDescent="0.25">
      <c r="A203" s="144" t="s">
        <v>592</v>
      </c>
      <c r="B203" s="144" t="s">
        <v>95</v>
      </c>
      <c r="C203" s="15">
        <v>1</v>
      </c>
      <c r="D203" t="s">
        <v>65</v>
      </c>
      <c r="E203" t="s">
        <v>598</v>
      </c>
      <c r="F203" t="str">
        <f>UnitControlCenter!$B$39</f>
        <v>2023 dollars / gallon</v>
      </c>
      <c r="G203" t="s">
        <v>613</v>
      </c>
      <c r="H203" t="s">
        <v>334</v>
      </c>
      <c r="I203" s="15">
        <v>969696</v>
      </c>
      <c r="J203" s="15"/>
    </row>
    <row r="204" spans="1:10" x14ac:dyDescent="0.25">
      <c r="A204" s="144" t="s">
        <v>592</v>
      </c>
      <c r="B204" s="144" t="s">
        <v>96</v>
      </c>
      <c r="C204" s="15">
        <v>1</v>
      </c>
      <c r="D204" t="s">
        <v>65</v>
      </c>
      <c r="E204" t="s">
        <v>598</v>
      </c>
      <c r="F204" t="str">
        <f>UnitControlCenter!$B$39</f>
        <v>2023 dollars / gallon</v>
      </c>
      <c r="G204" t="s">
        <v>891</v>
      </c>
      <c r="H204" t="s">
        <v>889</v>
      </c>
      <c r="I204" t="s">
        <v>890</v>
      </c>
    </row>
    <row r="205" spans="1:10" x14ac:dyDescent="0.25">
      <c r="A205" s="144" t="s">
        <v>592</v>
      </c>
      <c r="B205" s="144" t="s">
        <v>92</v>
      </c>
      <c r="C205" s="15">
        <v>1</v>
      </c>
      <c r="D205" t="s">
        <v>65</v>
      </c>
      <c r="E205" t="s">
        <v>598</v>
      </c>
      <c r="F205" t="str">
        <f>UnitControlCenter!$B$37</f>
        <v>2023 dollars / short ton</v>
      </c>
      <c r="G205" t="s">
        <v>892</v>
      </c>
      <c r="H205" t="s">
        <v>893</v>
      </c>
      <c r="I205" t="s">
        <v>894</v>
      </c>
    </row>
    <row r="206" spans="1:10" x14ac:dyDescent="0.25">
      <c r="A206" s="144" t="s">
        <v>592</v>
      </c>
      <c r="B206" s="144" t="s">
        <v>833</v>
      </c>
      <c r="C206" s="15">
        <v>1</v>
      </c>
      <c r="D206" t="s">
        <v>65</v>
      </c>
      <c r="E206" t="s">
        <v>598</v>
      </c>
      <c r="F206" t="str">
        <f>UnitControlCenter!$B$40</f>
        <v>2023 dollars / barrel of oil</v>
      </c>
      <c r="G206" t="s">
        <v>957</v>
      </c>
      <c r="H206" t="s">
        <v>958</v>
      </c>
      <c r="I206" t="s">
        <v>959</v>
      </c>
    </row>
    <row r="207" spans="1:10" x14ac:dyDescent="0.25">
      <c r="A207" s="144" t="s">
        <v>592</v>
      </c>
      <c r="B207" s="144" t="s">
        <v>895</v>
      </c>
      <c r="C207" s="15">
        <v>1</v>
      </c>
      <c r="D207" t="s">
        <v>65</v>
      </c>
      <c r="E207" t="s">
        <v>598</v>
      </c>
      <c r="F207" t="str">
        <f>UnitControlCenter!$B$39</f>
        <v>2023 dollars / gallon</v>
      </c>
      <c r="G207" t="s">
        <v>899</v>
      </c>
      <c r="H207" t="s">
        <v>610</v>
      </c>
      <c r="I207" t="s">
        <v>829</v>
      </c>
    </row>
    <row r="208" spans="1:10" ht="15.75" thickBot="1" x14ac:dyDescent="0.3">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25">
      <c r="A209" s="144" t="s">
        <v>593</v>
      </c>
      <c r="B209" s="144" t="s">
        <v>1657</v>
      </c>
      <c r="C209" s="15">
        <v>1</v>
      </c>
      <c r="D209" t="s">
        <v>63</v>
      </c>
      <c r="E209" t="s">
        <v>64</v>
      </c>
      <c r="F209" t="str">
        <f>UnitControlCenter!$B$42</f>
        <v>2023 dollars / kilowatt-hour (kWh)</v>
      </c>
      <c r="G209" t="s">
        <v>614</v>
      </c>
    </row>
    <row r="210" spans="1:10" x14ac:dyDescent="0.2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25">
      <c r="A211" s="144" t="s">
        <v>593</v>
      </c>
      <c r="B211" s="144" t="s">
        <v>595</v>
      </c>
      <c r="C211" s="15">
        <v>1</v>
      </c>
      <c r="D211" t="s">
        <v>63</v>
      </c>
      <c r="E211" t="s">
        <v>64</v>
      </c>
      <c r="F211" t="str">
        <f>UnitControlCenter!$B$45</f>
        <v>million 2023 dollars / megawatt (MW)</v>
      </c>
      <c r="G211" t="s">
        <v>615</v>
      </c>
    </row>
    <row r="212" spans="1:10" x14ac:dyDescent="0.25">
      <c r="A212" s="144" t="s">
        <v>593</v>
      </c>
      <c r="B212" s="144" t="s">
        <v>596</v>
      </c>
      <c r="C212" s="15">
        <v>1</v>
      </c>
      <c r="D212" t="s">
        <v>63</v>
      </c>
      <c r="E212" t="s">
        <v>64</v>
      </c>
      <c r="F212" t="str">
        <f>UnitControlCenter!$B$45</f>
        <v>million 2023 dollars / megawatt (MW)</v>
      </c>
      <c r="G212" t="s">
        <v>616</v>
      </c>
    </row>
    <row r="213" spans="1:10" x14ac:dyDescent="0.25">
      <c r="A213" s="144" t="s">
        <v>593</v>
      </c>
      <c r="B213" s="144" t="s">
        <v>597</v>
      </c>
      <c r="C213" s="15">
        <v>1</v>
      </c>
      <c r="D213" t="s">
        <v>63</v>
      </c>
      <c r="E213" t="s">
        <v>64</v>
      </c>
      <c r="F213" t="str">
        <f>UnitControlCenter!$B$45</f>
        <v>million 2023 dollars / megawatt (MW)</v>
      </c>
      <c r="G213" t="s">
        <v>617</v>
      </c>
    </row>
    <row r="214" spans="1:10" ht="15.75" thickBot="1" x14ac:dyDescent="0.3">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1950</v>
      </c>
      <c r="B6" s="45" t="s">
        <v>1949</v>
      </c>
      <c r="C6" s="113"/>
      <c r="D6" s="110" t="s">
        <v>1943</v>
      </c>
    </row>
    <row r="7" spans="1:5" x14ac:dyDescent="0.25">
      <c r="A7" t="s">
        <v>1947</v>
      </c>
      <c r="B7" s="45" t="s">
        <v>1946</v>
      </c>
      <c r="C7" s="111"/>
      <c r="D7" s="110" t="s">
        <v>1944</v>
      </c>
    </row>
    <row r="8" spans="1:5" x14ac:dyDescent="0.25">
      <c r="A8" t="s">
        <v>1948</v>
      </c>
      <c r="B8" s="15">
        <v>6699</v>
      </c>
      <c r="C8" s="112"/>
      <c r="D8" s="110" t="s">
        <v>1945</v>
      </c>
    </row>
    <row r="9" spans="1:5" x14ac:dyDescent="0.25">
      <c r="A9" t="s">
        <v>1950</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1951</v>
      </c>
    </row>
    <row r="49" spans="1:4" x14ac:dyDescent="0.25">
      <c r="A49" t="s">
        <v>788</v>
      </c>
      <c r="B49" s="15" t="s">
        <v>782</v>
      </c>
      <c r="C49" s="59"/>
      <c r="D49" t="s">
        <v>1952</v>
      </c>
    </row>
    <row r="50" spans="1:4" x14ac:dyDescent="0.25">
      <c r="A50" t="s">
        <v>767</v>
      </c>
      <c r="B50" s="15" t="s">
        <v>783</v>
      </c>
      <c r="C50" s="54"/>
      <c r="D50" t="s">
        <v>1953</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1962</v>
      </c>
      <c r="B317" s="43"/>
      <c r="C317" s="38"/>
      <c r="D317" s="38"/>
    </row>
    <row r="318" spans="1:4" x14ac:dyDescent="0.25">
      <c r="A318" s="4" t="s">
        <v>742</v>
      </c>
      <c r="B318" s="44" t="s">
        <v>743</v>
      </c>
      <c r="C318" s="4" t="s">
        <v>744</v>
      </c>
      <c r="D318" s="4" t="s">
        <v>745</v>
      </c>
    </row>
    <row r="319" spans="1:4" x14ac:dyDescent="0.25">
      <c r="A319" t="s">
        <v>767</v>
      </c>
      <c r="B319" s="15" t="s">
        <v>783</v>
      </c>
      <c r="C319" s="54"/>
      <c r="D319" t="s">
        <v>1963</v>
      </c>
    </row>
    <row r="320" spans="1:4" x14ac:dyDescent="0.25">
      <c r="A320" t="s">
        <v>1971</v>
      </c>
      <c r="B320" s="15" t="s">
        <v>1970</v>
      </c>
      <c r="C320" s="38"/>
      <c r="D320" t="s">
        <v>1964</v>
      </c>
    </row>
    <row r="321" spans="1:4" x14ac:dyDescent="0.25">
      <c r="A321" t="s">
        <v>754</v>
      </c>
      <c r="B321" s="45" t="s">
        <v>755</v>
      </c>
      <c r="C321" s="41"/>
      <c r="D321" t="s">
        <v>1965</v>
      </c>
    </row>
    <row r="322" spans="1:4" x14ac:dyDescent="0.25">
      <c r="A322" t="s">
        <v>834</v>
      </c>
      <c r="B322" s="45" t="s">
        <v>836</v>
      </c>
      <c r="C322" s="63"/>
      <c r="D322" t="s">
        <v>1966</v>
      </c>
    </row>
    <row r="323" spans="1:4" x14ac:dyDescent="0.25">
      <c r="A323" t="s">
        <v>1972</v>
      </c>
      <c r="B323" s="45">
        <v>808080</v>
      </c>
      <c r="C323" s="114"/>
      <c r="D323" t="s">
        <v>1967</v>
      </c>
    </row>
    <row r="324" spans="1:4" x14ac:dyDescent="0.25">
      <c r="A324" t="s">
        <v>760</v>
      </c>
      <c r="B324" s="45" t="s">
        <v>761</v>
      </c>
      <c r="C324" s="49"/>
      <c r="D324" t="s">
        <v>1968</v>
      </c>
    </row>
    <row r="325" spans="1:4" x14ac:dyDescent="0.2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2311</v>
      </c>
      <c r="B2" t="s">
        <v>1601</v>
      </c>
      <c r="C2" s="40" t="s">
        <v>1602</v>
      </c>
    </row>
    <row r="3" spans="1:3" x14ac:dyDescent="0.2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1"/>
    <col min="7" max="7" width="30.28515625" style="132" customWidth="1"/>
    <col min="8" max="8" width="12.85546875" customWidth="1"/>
    <col min="9" max="11" width="8.7109375" style="133"/>
    <col min="12" max="13" width="20.140625" style="133" customWidth="1"/>
    <col min="14" max="14" width="8.7109375" style="134"/>
    <col min="15" max="16" width="7" customWidth="1"/>
    <col min="17" max="17" width="22.5703125" style="132" customWidth="1"/>
  </cols>
  <sheetData>
    <row r="1" spans="1:17" ht="15.75" thickBot="1" x14ac:dyDescent="0.3">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25">
      <c r="A2" t="s">
        <v>2129</v>
      </c>
      <c r="B2" t="s">
        <v>2329</v>
      </c>
    </row>
    <row r="3" spans="1:17" x14ac:dyDescent="0.25">
      <c r="A3" t="s">
        <v>2130</v>
      </c>
      <c r="B3" t="s">
        <v>2330</v>
      </c>
    </row>
    <row r="4" spans="1:17" x14ac:dyDescent="0.25">
      <c r="A4" t="s">
        <v>2131</v>
      </c>
      <c r="B4" t="s">
        <v>2331</v>
      </c>
    </row>
    <row r="5" spans="1:17" x14ac:dyDescent="0.25">
      <c r="A5" t="s">
        <v>2132</v>
      </c>
      <c r="B5" t="s">
        <v>2332</v>
      </c>
    </row>
    <row r="6" spans="1:17" x14ac:dyDescent="0.2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2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2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25">
      <c r="A9" t="s">
        <v>2135</v>
      </c>
      <c r="B9" t="s">
        <v>2135</v>
      </c>
      <c r="J9" s="133" t="str">
        <f t="shared" si="0"/>
        <v/>
      </c>
      <c r="K9" s="133" t="str">
        <f t="shared" si="1"/>
        <v/>
      </c>
      <c r="O9" t="str">
        <f t="shared" si="2"/>
        <v/>
      </c>
      <c r="P9" t="str">
        <f t="shared" si="3"/>
        <v/>
      </c>
    </row>
    <row r="10" spans="1:17" x14ac:dyDescent="0.2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2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25">
      <c r="A12" t="s">
        <v>2138</v>
      </c>
      <c r="B12" t="s">
        <v>2360</v>
      </c>
      <c r="J12" s="133" t="str">
        <f t="shared" si="0"/>
        <v/>
      </c>
      <c r="K12" s="133" t="str">
        <f t="shared" si="1"/>
        <v/>
      </c>
      <c r="O12" t="str">
        <f t="shared" si="2"/>
        <v/>
      </c>
      <c r="P12" t="str">
        <f t="shared" si="3"/>
        <v/>
      </c>
    </row>
    <row r="13" spans="1:17" x14ac:dyDescent="0.25">
      <c r="A13" t="s">
        <v>2139</v>
      </c>
      <c r="B13" t="s">
        <v>2361</v>
      </c>
      <c r="J13" s="133" t="str">
        <f t="shared" si="0"/>
        <v/>
      </c>
      <c r="K13" s="133" t="str">
        <f t="shared" si="1"/>
        <v/>
      </c>
      <c r="O13" t="str">
        <f t="shared" si="2"/>
        <v/>
      </c>
      <c r="P13" t="str">
        <f t="shared" si="3"/>
        <v/>
      </c>
    </row>
    <row r="14" spans="1:17" x14ac:dyDescent="0.25">
      <c r="A14" t="s">
        <v>2140</v>
      </c>
      <c r="B14" t="s">
        <v>2362</v>
      </c>
      <c r="J14" s="133" t="str">
        <f t="shared" si="0"/>
        <v/>
      </c>
      <c r="K14" s="133" t="str">
        <f t="shared" si="1"/>
        <v/>
      </c>
      <c r="O14" t="str">
        <f t="shared" si="2"/>
        <v/>
      </c>
      <c r="P14" t="str">
        <f t="shared" si="3"/>
        <v/>
      </c>
    </row>
    <row r="15" spans="1:17" x14ac:dyDescent="0.25">
      <c r="A15" t="s">
        <v>2141</v>
      </c>
      <c r="B15" t="s">
        <v>2363</v>
      </c>
      <c r="J15" s="133" t="str">
        <f t="shared" si="0"/>
        <v/>
      </c>
      <c r="K15" s="133" t="str">
        <f t="shared" si="1"/>
        <v/>
      </c>
      <c r="O15" t="str">
        <f t="shared" si="2"/>
        <v/>
      </c>
      <c r="P15" t="str">
        <f t="shared" si="3"/>
        <v/>
      </c>
    </row>
    <row r="16" spans="1:17" x14ac:dyDescent="0.25">
      <c r="A16" t="s">
        <v>2142</v>
      </c>
      <c r="B16" t="s">
        <v>2364</v>
      </c>
      <c r="J16" s="133" t="str">
        <f t="shared" si="0"/>
        <v/>
      </c>
      <c r="K16" s="133" t="str">
        <f t="shared" si="1"/>
        <v/>
      </c>
      <c r="O16" t="str">
        <f t="shared" si="2"/>
        <v/>
      </c>
      <c r="P16" t="str">
        <f t="shared" si="3"/>
        <v/>
      </c>
    </row>
    <row r="17" spans="1:17" x14ac:dyDescent="0.25">
      <c r="A17" t="s">
        <v>2143</v>
      </c>
      <c r="B17" t="s">
        <v>2365</v>
      </c>
      <c r="J17" s="133" t="str">
        <f t="shared" si="0"/>
        <v/>
      </c>
      <c r="K17" s="133" t="str">
        <f t="shared" si="1"/>
        <v/>
      </c>
      <c r="O17" t="str">
        <f t="shared" si="2"/>
        <v/>
      </c>
      <c r="P17" t="str">
        <f t="shared" si="3"/>
        <v/>
      </c>
    </row>
    <row r="18" spans="1:17" x14ac:dyDescent="0.25">
      <c r="A18" t="s">
        <v>2144</v>
      </c>
      <c r="B18" t="s">
        <v>2366</v>
      </c>
      <c r="J18" s="133" t="str">
        <f t="shared" si="0"/>
        <v/>
      </c>
      <c r="K18" s="133" t="str">
        <f t="shared" si="1"/>
        <v/>
      </c>
      <c r="O18" t="str">
        <f t="shared" si="2"/>
        <v/>
      </c>
      <c r="P18" t="str">
        <f t="shared" si="3"/>
        <v/>
      </c>
    </row>
    <row r="19" spans="1:17" x14ac:dyDescent="0.2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2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2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2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2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2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25">
      <c r="A26" t="s">
        <v>2152</v>
      </c>
      <c r="B26" t="s">
        <v>2403</v>
      </c>
      <c r="J26" s="133" t="str">
        <f t="shared" si="0"/>
        <v/>
      </c>
      <c r="K26" s="133" t="str">
        <f t="shared" si="1"/>
        <v/>
      </c>
      <c r="O26" t="str">
        <f t="shared" si="2"/>
        <v/>
      </c>
      <c r="P26" t="str">
        <f t="shared" si="3"/>
        <v/>
      </c>
    </row>
    <row r="27" spans="1:17" x14ac:dyDescent="0.25">
      <c r="A27" t="s">
        <v>2153</v>
      </c>
      <c r="B27" t="s">
        <v>2404</v>
      </c>
      <c r="J27" s="133" t="str">
        <f t="shared" si="0"/>
        <v/>
      </c>
      <c r="K27" s="133" t="str">
        <f t="shared" si="1"/>
        <v/>
      </c>
      <c r="O27" t="str">
        <f t="shared" si="2"/>
        <v/>
      </c>
      <c r="P27" t="str">
        <f t="shared" si="3"/>
        <v/>
      </c>
    </row>
    <row r="28" spans="1:17" x14ac:dyDescent="0.2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2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25">
      <c r="A30" t="s">
        <v>2156</v>
      </c>
      <c r="B30" t="s">
        <v>2411</v>
      </c>
      <c r="J30" s="133" t="str">
        <f t="shared" si="0"/>
        <v/>
      </c>
      <c r="K30" s="133" t="str">
        <f t="shared" si="1"/>
        <v/>
      </c>
      <c r="O30" t="str">
        <f t="shared" si="2"/>
        <v/>
      </c>
      <c r="P30" t="str">
        <f t="shared" si="3"/>
        <v/>
      </c>
    </row>
    <row r="31" spans="1:17" x14ac:dyDescent="0.25">
      <c r="A31" t="s">
        <v>475</v>
      </c>
      <c r="B31" t="s">
        <v>2412</v>
      </c>
      <c r="J31" s="133" t="str">
        <f t="shared" si="0"/>
        <v/>
      </c>
      <c r="K31" s="133" t="str">
        <f t="shared" si="1"/>
        <v/>
      </c>
      <c r="O31" t="str">
        <f t="shared" si="2"/>
        <v/>
      </c>
      <c r="P31" t="str">
        <f t="shared" si="3"/>
        <v/>
      </c>
    </row>
    <row r="32" spans="1:17" x14ac:dyDescent="0.2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2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2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2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2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25">
      <c r="A37" t="s">
        <v>2162</v>
      </c>
      <c r="B37" t="s">
        <v>2435</v>
      </c>
      <c r="J37" s="133" t="str">
        <f t="shared" si="0"/>
        <v/>
      </c>
      <c r="K37" s="133" t="str">
        <f t="shared" si="1"/>
        <v/>
      </c>
      <c r="O37" t="str">
        <f t="shared" si="2"/>
        <v/>
      </c>
      <c r="P37" t="str">
        <f t="shared" si="3"/>
        <v/>
      </c>
    </row>
    <row r="38" spans="1:17" x14ac:dyDescent="0.25">
      <c r="A38" t="s">
        <v>2163</v>
      </c>
      <c r="B38" t="s">
        <v>2436</v>
      </c>
      <c r="J38" s="133" t="str">
        <f t="shared" si="0"/>
        <v/>
      </c>
      <c r="K38" s="133" t="str">
        <f t="shared" si="1"/>
        <v/>
      </c>
      <c r="O38" t="str">
        <f t="shared" si="2"/>
        <v/>
      </c>
      <c r="P38" t="str">
        <f t="shared" si="3"/>
        <v/>
      </c>
    </row>
    <row r="39" spans="1:17" x14ac:dyDescent="0.2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2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2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25">
      <c r="A42" t="s">
        <v>2167</v>
      </c>
      <c r="B42" t="s">
        <v>2452</v>
      </c>
      <c r="J42" s="133" t="str">
        <f t="shared" si="0"/>
        <v/>
      </c>
      <c r="K42" s="133" t="str">
        <f t="shared" si="1"/>
        <v/>
      </c>
      <c r="O42" t="str">
        <f t="shared" si="2"/>
        <v/>
      </c>
      <c r="P42" t="str">
        <f t="shared" si="3"/>
        <v/>
      </c>
    </row>
    <row r="43" spans="1:17" x14ac:dyDescent="0.25">
      <c r="A43" t="s">
        <v>2168</v>
      </c>
      <c r="B43" t="s">
        <v>2453</v>
      </c>
      <c r="J43" s="133" t="str">
        <f t="shared" si="0"/>
        <v/>
      </c>
      <c r="K43" s="133" t="str">
        <f t="shared" si="1"/>
        <v/>
      </c>
      <c r="O43" t="str">
        <f t="shared" si="2"/>
        <v/>
      </c>
      <c r="P43" t="str">
        <f t="shared" si="3"/>
        <v/>
      </c>
    </row>
    <row r="44" spans="1:17" x14ac:dyDescent="0.25">
      <c r="A44" t="s">
        <v>2169</v>
      </c>
      <c r="B44" t="s">
        <v>2454</v>
      </c>
      <c r="J44" s="133" t="str">
        <f t="shared" si="0"/>
        <v/>
      </c>
      <c r="K44" s="133" t="str">
        <f t="shared" si="1"/>
        <v/>
      </c>
      <c r="O44" t="str">
        <f t="shared" si="2"/>
        <v/>
      </c>
      <c r="P44" t="str">
        <f t="shared" si="3"/>
        <v/>
      </c>
    </row>
    <row r="45" spans="1:17" x14ac:dyDescent="0.25">
      <c r="A45" t="s">
        <v>2170</v>
      </c>
      <c r="B45" t="s">
        <v>2455</v>
      </c>
      <c r="J45" s="133" t="str">
        <f t="shared" si="0"/>
        <v/>
      </c>
      <c r="K45" s="133" t="str">
        <f t="shared" si="1"/>
        <v/>
      </c>
      <c r="O45" t="str">
        <f t="shared" si="2"/>
        <v/>
      </c>
      <c r="P45" t="str">
        <f t="shared" si="3"/>
        <v/>
      </c>
    </row>
    <row r="46" spans="1:17" x14ac:dyDescent="0.25">
      <c r="A46" t="s">
        <v>2171</v>
      </c>
      <c r="B46" t="s">
        <v>2456</v>
      </c>
      <c r="J46" s="133" t="str">
        <f t="shared" si="0"/>
        <v/>
      </c>
      <c r="K46" s="133" t="str">
        <f t="shared" si="1"/>
        <v/>
      </c>
      <c r="O46" t="str">
        <f t="shared" si="2"/>
        <v/>
      </c>
      <c r="P46" t="str">
        <f t="shared" si="3"/>
        <v/>
      </c>
    </row>
    <row r="47" spans="1:17" x14ac:dyDescent="0.2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2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2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25">
      <c r="A50" t="s">
        <v>2175</v>
      </c>
      <c r="B50" t="s">
        <v>2467</v>
      </c>
      <c r="J50" s="133" t="str">
        <f t="shared" si="0"/>
        <v/>
      </c>
      <c r="K50" s="133" t="str">
        <f t="shared" si="1"/>
        <v/>
      </c>
      <c r="O50" t="str">
        <f t="shared" si="2"/>
        <v/>
      </c>
      <c r="P50" t="str">
        <f t="shared" si="3"/>
        <v/>
      </c>
    </row>
    <row r="51" spans="1:17" x14ac:dyDescent="0.25">
      <c r="A51" t="s">
        <v>2176</v>
      </c>
      <c r="B51" t="s">
        <v>2468</v>
      </c>
      <c r="J51" s="133" t="str">
        <f t="shared" si="0"/>
        <v/>
      </c>
      <c r="K51" s="133" t="str">
        <f t="shared" si="1"/>
        <v/>
      </c>
      <c r="O51" t="str">
        <f t="shared" si="2"/>
        <v/>
      </c>
      <c r="P51" t="str">
        <f t="shared" si="3"/>
        <v/>
      </c>
    </row>
    <row r="52" spans="1:17" x14ac:dyDescent="0.2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0" t="s">
        <v>11</v>
      </c>
      <c r="B1" s="270"/>
      <c r="C1" s="270"/>
      <c r="D1" s="270"/>
      <c r="E1" s="270"/>
    </row>
    <row r="2" spans="1:5" x14ac:dyDescent="0.25">
      <c r="A2" s="271" t="s">
        <v>152</v>
      </c>
      <c r="B2" s="271"/>
      <c r="C2" s="271"/>
      <c r="D2" s="271"/>
      <c r="E2" s="271"/>
    </row>
    <row r="19" spans="1:5" x14ac:dyDescent="0.25">
      <c r="A19" t="s">
        <v>153</v>
      </c>
    </row>
    <row r="20" spans="1:5" x14ac:dyDescent="0.25">
      <c r="A20">
        <v>155400</v>
      </c>
      <c r="B20" t="s">
        <v>154</v>
      </c>
    </row>
    <row r="21" spans="1:5" x14ac:dyDescent="0.25">
      <c r="A21" s="271" t="s">
        <v>155</v>
      </c>
      <c r="B21" s="271"/>
      <c r="C21" s="271"/>
      <c r="D21" s="271"/>
      <c r="E21" s="271"/>
    </row>
    <row r="38" spans="1:5" x14ac:dyDescent="0.25">
      <c r="A38" t="s">
        <v>153</v>
      </c>
    </row>
    <row r="39" spans="1:5" x14ac:dyDescent="0.25">
      <c r="A39">
        <v>100800</v>
      </c>
      <c r="B39" t="s">
        <v>154</v>
      </c>
    </row>
    <row r="40" spans="1:5" x14ac:dyDescent="0.25">
      <c r="A40" s="271" t="s">
        <v>156</v>
      </c>
      <c r="B40" s="271"/>
      <c r="C40" s="271"/>
      <c r="D40" s="271"/>
      <c r="E40" s="271"/>
    </row>
    <row r="57" spans="1:5" ht="15.75" thickBot="1" x14ac:dyDescent="0.3">
      <c r="A57" t="s">
        <v>153</v>
      </c>
    </row>
    <row r="58" spans="1:5" ht="15.75" thickBot="1" x14ac:dyDescent="0.3">
      <c r="A58" s="2">
        <v>194000</v>
      </c>
      <c r="B58" t="s">
        <v>157</v>
      </c>
    </row>
    <row r="60" spans="1:5" x14ac:dyDescent="0.25">
      <c r="A60" s="270" t="s">
        <v>158</v>
      </c>
      <c r="B60" s="270"/>
      <c r="C60" s="270"/>
      <c r="D60" s="270"/>
      <c r="E60" s="270"/>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0" t="s">
        <v>159</v>
      </c>
      <c r="B89" s="270"/>
      <c r="C89" s="270"/>
      <c r="D89" s="270"/>
      <c r="E89" s="270"/>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0" t="s">
        <v>160</v>
      </c>
      <c r="B98" s="270"/>
      <c r="C98" s="270"/>
      <c r="D98" s="270"/>
      <c r="E98" s="270"/>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0" t="s">
        <v>162</v>
      </c>
      <c r="B109" s="270"/>
      <c r="C109" s="270"/>
      <c r="D109" s="270"/>
      <c r="E109" s="270"/>
    </row>
    <row r="110" spans="1:5" ht="15.75" thickBot="1" x14ac:dyDescent="0.3"/>
    <row r="111" spans="1:5" ht="15.75" thickBot="1" x14ac:dyDescent="0.3">
      <c r="A111" s="7">
        <f>A122</f>
        <v>0.20481927710843381</v>
      </c>
      <c r="B111" t="s">
        <v>381</v>
      </c>
    </row>
    <row r="113" spans="1:12" x14ac:dyDescent="0.25">
      <c r="A113" s="270" t="s">
        <v>161</v>
      </c>
      <c r="B113" s="270"/>
      <c r="C113" s="270"/>
      <c r="D113" s="270"/>
      <c r="E113" s="270"/>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0" t="s">
        <v>382</v>
      </c>
      <c r="B124" s="270"/>
      <c r="C124" s="270"/>
      <c r="D124" s="270"/>
      <c r="E124" s="270"/>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0" t="s">
        <v>100</v>
      </c>
      <c r="B134" s="270"/>
      <c r="C134" s="270"/>
      <c r="D134" s="270"/>
      <c r="E134" s="270"/>
    </row>
    <row r="135" spans="1:12" x14ac:dyDescent="0.25">
      <c r="A135" s="14" t="s">
        <v>399</v>
      </c>
      <c r="B135" s="15"/>
      <c r="C135" s="15"/>
      <c r="D135" s="15"/>
      <c r="E135" s="15"/>
      <c r="F135" s="15"/>
      <c r="G135" s="15"/>
    </row>
    <row r="136" spans="1:12" ht="15.75" x14ac:dyDescent="0.3">
      <c r="A136" s="16"/>
      <c r="B136" s="267" t="s">
        <v>400</v>
      </c>
      <c r="C136" s="268"/>
      <c r="D136" s="268"/>
      <c r="E136" s="269"/>
      <c r="F136" s="15"/>
      <c r="G136" s="15"/>
    </row>
    <row r="137" spans="1:12" ht="15.75" x14ac:dyDescent="0.3">
      <c r="A137" s="17"/>
      <c r="B137" s="267" t="s">
        <v>401</v>
      </c>
      <c r="C137" s="269"/>
      <c r="D137" s="267" t="s">
        <v>402</v>
      </c>
      <c r="E137" s="269"/>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0" t="s">
        <v>165</v>
      </c>
      <c r="B165" s="270"/>
      <c r="C165" s="270"/>
      <c r="D165" s="270"/>
      <c r="E165" s="270"/>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0" t="s">
        <v>389</v>
      </c>
      <c r="B169" s="270"/>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0" t="s">
        <v>172</v>
      </c>
      <c r="B174" s="270"/>
      <c r="C174" s="270"/>
      <c r="D174" s="270"/>
      <c r="E174" s="270"/>
    </row>
    <row r="175" spans="1:7" ht="15.75" thickBot="1" x14ac:dyDescent="0.3">
      <c r="A175" t="s">
        <v>398</v>
      </c>
      <c r="B175" s="33">
        <v>0.1246</v>
      </c>
    </row>
    <row r="176" spans="1:7" ht="15.75" thickBot="1" x14ac:dyDescent="0.3">
      <c r="A176" t="s">
        <v>394</v>
      </c>
      <c r="B176" s="32">
        <f>1-B175</f>
        <v>0.87539999999999996</v>
      </c>
    </row>
    <row r="178" spans="1:5" x14ac:dyDescent="0.25">
      <c r="A178" s="270" t="s">
        <v>168</v>
      </c>
      <c r="B178" s="270"/>
      <c r="C178" s="270"/>
      <c r="D178" s="270"/>
      <c r="E178" s="270"/>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0" t="s">
        <v>170</v>
      </c>
      <c r="B183" s="270"/>
      <c r="C183" s="270"/>
      <c r="D183" s="270"/>
      <c r="E183" s="270"/>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0" t="s">
        <v>182</v>
      </c>
      <c r="B191" s="270"/>
      <c r="C191" s="270"/>
      <c r="D191" s="270"/>
      <c r="E191" s="270"/>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6" t="s">
        <v>1230</v>
      </c>
      <c r="C201" s="266"/>
      <c r="D201" s="266"/>
      <c r="E201" s="266"/>
      <c r="F201" s="266"/>
      <c r="G201" s="266"/>
      <c r="H201" s="266"/>
      <c r="I201" s="266"/>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6" t="s">
        <v>1230</v>
      </c>
      <c r="C209" s="266"/>
      <c r="D209" s="266"/>
      <c r="E209" s="266"/>
      <c r="F209" s="266"/>
      <c r="G209" s="266"/>
      <c r="H209" s="266"/>
      <c r="I209" s="266"/>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6" t="s">
        <v>1230</v>
      </c>
      <c r="C217" s="266"/>
      <c r="D217" s="266"/>
      <c r="E217" s="266"/>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2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2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2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2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2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2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2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2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2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2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2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2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2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2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2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2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2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2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2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2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2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2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2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2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2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2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2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2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2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2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2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2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2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2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2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2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2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2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2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2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2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2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2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2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2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2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2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2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2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2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2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2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2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2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2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2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2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2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2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2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2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2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2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2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2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2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2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2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2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2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2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2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2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2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2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2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2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2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2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2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2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2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2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2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2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2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2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2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2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2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2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2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2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2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2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2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2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2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2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2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2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2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2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2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2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2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2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2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2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2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2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2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2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2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2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2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2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2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2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2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2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2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2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2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2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2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2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2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2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2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2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2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2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2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2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2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2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2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2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2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2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2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2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2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2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2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2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2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2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2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2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2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2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2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2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2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2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2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2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2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2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2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2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2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2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2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2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2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2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2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2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2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2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2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2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2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2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2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2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2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2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2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2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2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2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2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2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2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2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2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2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2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2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2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2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2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2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2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2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2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2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2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2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2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2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2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2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2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2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2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2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2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2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2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2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2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2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2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2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2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2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2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2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2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2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2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2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2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2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2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2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2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2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2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2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2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2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2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2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2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2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2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2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2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2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2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2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2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2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2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2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2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2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2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2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2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2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2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2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2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2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2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2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2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2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2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2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2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2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2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2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2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2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2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2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2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2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2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2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2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2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2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2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2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2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2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2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2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2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2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2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2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2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2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2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2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2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2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2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2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2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2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2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2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2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2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2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2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2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2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2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2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2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2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2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2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2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2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2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2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2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2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2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2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2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2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2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2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2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2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2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2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2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2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2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2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2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2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2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2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2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2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2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2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2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2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2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2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2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2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2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2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2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2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2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2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2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2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2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2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2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2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2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2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2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2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2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2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2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2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2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2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2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2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2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2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2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2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2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2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2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2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2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2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2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2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2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2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2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2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2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2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2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2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2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2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2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2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2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2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2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2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2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2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2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2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2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2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2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2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2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2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2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2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2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2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2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2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2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2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2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2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2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2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2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2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2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2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2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2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2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2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2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2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2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2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2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2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2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2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2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2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2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2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2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2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2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2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2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2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2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2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2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2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2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2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2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2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2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2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2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2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2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2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2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2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2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2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2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2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2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2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2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2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2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2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2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2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2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2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2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2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2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2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2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2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2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2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2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2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2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2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2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2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2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2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2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2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2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2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2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2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2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2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2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2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2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2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2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2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2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2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2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2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2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2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2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2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2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2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2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2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2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2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2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2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2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2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2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2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2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2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2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2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2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2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2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2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2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2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2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2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2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2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2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2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2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2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2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2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2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2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2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2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2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2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2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2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2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2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2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2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2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2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2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2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2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2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2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2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2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2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2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2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2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2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2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2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2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2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2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2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2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2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2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2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2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2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2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2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2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2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2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2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2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2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2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2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2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2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2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2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2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2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2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2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2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2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2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2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2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2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2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2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2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2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2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2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2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2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2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2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2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2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2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2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2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2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2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2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2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2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2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2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2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2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2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2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2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2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2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2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2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2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2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2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2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2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2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2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2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2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2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2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2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2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2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2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2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2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2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2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2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2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2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2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2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2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2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2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2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2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2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2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2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2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2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2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2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2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2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2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2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2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2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2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2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2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2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2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2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2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2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2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2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2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2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2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2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2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2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2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2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2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2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2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2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2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2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2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2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2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2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2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2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2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2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2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2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2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2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2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2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2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2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2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2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2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2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2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2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2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2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2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2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2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2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2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2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2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2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2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2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2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2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2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2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2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2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2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2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2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2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2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2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2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2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2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2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2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2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2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2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2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2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2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2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2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2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2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2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2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2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2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2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2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2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2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2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2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2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2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2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2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2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2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2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2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2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2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2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2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2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2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2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2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2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2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2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2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2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2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2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2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2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2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2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2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2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2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2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2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2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2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2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2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2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2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2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2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2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2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2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2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2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2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2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2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2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2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2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2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2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2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2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2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2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2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2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2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2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2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2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2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2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2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2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2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2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2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2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2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2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2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2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2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2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2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2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2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2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2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2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2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2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2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2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2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2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2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2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2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2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2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2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2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2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2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2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2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2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2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2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2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2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2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2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2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2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2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2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2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2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2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2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2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2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2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2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2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2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2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2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2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2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2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2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2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2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2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2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2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2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2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2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2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2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2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2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2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2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2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2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2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2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2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2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2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2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2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2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2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2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2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2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2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2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2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2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2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2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2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2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2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2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2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2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2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2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2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2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2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2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2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2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2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2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2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2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2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2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2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2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2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2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2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2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2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2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2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2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2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2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2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2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2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2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2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2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2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2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2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2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2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2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2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2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2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2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2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2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2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2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2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2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2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2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2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2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2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2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2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2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2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2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2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2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2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2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2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2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2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2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2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2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2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2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2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2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2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2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2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2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2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2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2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2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2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2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2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2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2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2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2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2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2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2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2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2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2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2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2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2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2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2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2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2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2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2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2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2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2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2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2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2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2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2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2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2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2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2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2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2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2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2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2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2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2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2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2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2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2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2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2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2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2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2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2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2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2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2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2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2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2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2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2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2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2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2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2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2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2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2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2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2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2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2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2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2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2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2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2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2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2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2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2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2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2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2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2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2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2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2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2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2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2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2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2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2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2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2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2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2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2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2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2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2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2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2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2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2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2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2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2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2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2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2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2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2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2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2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2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2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2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2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2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2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2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2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2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2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2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2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2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2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2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2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2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2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2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2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2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2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2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2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2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2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2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2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2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2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2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2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2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2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2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2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2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2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2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2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2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2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2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2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2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2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2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2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2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2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2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2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2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2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2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2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2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2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2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2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2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2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2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2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2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2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2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2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2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2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2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2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2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2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2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2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2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2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2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2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2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2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2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2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2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2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2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2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2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2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2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2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2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2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2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2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2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2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2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2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2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2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2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2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2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2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2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2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2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2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2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2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2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2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2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2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2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2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2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2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2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2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2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2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2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2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2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2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2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2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2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2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2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2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2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2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2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2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2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2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2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2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2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2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2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2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2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2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2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2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2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2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2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2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2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2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2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2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2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2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2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2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2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2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2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2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2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2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2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2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2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2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2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2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2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2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2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2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2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2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2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2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2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2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2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2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2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2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2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2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2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2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2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2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2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2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2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2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2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2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2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2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2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2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2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2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2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2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2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2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2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2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2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2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2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2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2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2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2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2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2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2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2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2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2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2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2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2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2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2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2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2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2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2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2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2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2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2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2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2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2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2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2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2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2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2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2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2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2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2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2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2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2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2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2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2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2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2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2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2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2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2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2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2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2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2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2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2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2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2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2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2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2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2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2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2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2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2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2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2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2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2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2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2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2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2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2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2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2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2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2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2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2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2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2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2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2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2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2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2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2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2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2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2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2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2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2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2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2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2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2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2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2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2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2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2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2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2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2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2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2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2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2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2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2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2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2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2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2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2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2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2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2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2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2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2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2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2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2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2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2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2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2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2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2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2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2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2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2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2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2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2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2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2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2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2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2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2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2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2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2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2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2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2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2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2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2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2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2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2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2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2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2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2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2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2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2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2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2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2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2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2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2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2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2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2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2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2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2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2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2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2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2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2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2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2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2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2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2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2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2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2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2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2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2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2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2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2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2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2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2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2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2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2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2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2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2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2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2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2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2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2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2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2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2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2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2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2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2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2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2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2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2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2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2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2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2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2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2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2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2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2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2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2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2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2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2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2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2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2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2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2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2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2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2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2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2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2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2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2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2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2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2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2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2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2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2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2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2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2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2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2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2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2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2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2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2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2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2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2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2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2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2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2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2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2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2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2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2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2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2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2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2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2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2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2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2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2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2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2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2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2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2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2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2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2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2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2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2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2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2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2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2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2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2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2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2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2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2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2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2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2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2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2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2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2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2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2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2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2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2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2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2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2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2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2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2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2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2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2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2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2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2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2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2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2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2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2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2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2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2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2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2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2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2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2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2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2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2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2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2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2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2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2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2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2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2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2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2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2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2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2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2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2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2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2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2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2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2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2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2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2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2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2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2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2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2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2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2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2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2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2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2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2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2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2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2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2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2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2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2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2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2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2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2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2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2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2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2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2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2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2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2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2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2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2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2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2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2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2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2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2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2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2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2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2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2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2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2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2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2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2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2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2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2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2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2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2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2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2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2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2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2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2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2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2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2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2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2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2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2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2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2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2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2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2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2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2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2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2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2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2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2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2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2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2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2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2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2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2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2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2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2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2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2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2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2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2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2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2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2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2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2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2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2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2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2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2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2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2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2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2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2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2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2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2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2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2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2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2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2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2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2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2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2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2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2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2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2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2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2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2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2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2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2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2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2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2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2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2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2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2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2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2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2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2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2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2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2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2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2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2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2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2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2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2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2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2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2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2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2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2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2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2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2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2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2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2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2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2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2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2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2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2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2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2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2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2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2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2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2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2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2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2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2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2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2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2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2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2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2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2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2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2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2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2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2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2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2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2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2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2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2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2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2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2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2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2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2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2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2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2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2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2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2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2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2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2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2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2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2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2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2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2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2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2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2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2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2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2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2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2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2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2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2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2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2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2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2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2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2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2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2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2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2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2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2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2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2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2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2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2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2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2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2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2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2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2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2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2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2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2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2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2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2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2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2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2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2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2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2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2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2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2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2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2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2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2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2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2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2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2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2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2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2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2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2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2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2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2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2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2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2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2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2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2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2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2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2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2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2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2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2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2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2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2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2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2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2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2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2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2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2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2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2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2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2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2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2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2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2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2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2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2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2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2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2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2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2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2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2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2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2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2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2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2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2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2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2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2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2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2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2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2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2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2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2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2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2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2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2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2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2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2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2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2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2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2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2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2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2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2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2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2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2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2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2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2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2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2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2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2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2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2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2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2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2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2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2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2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2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2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2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2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2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2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2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2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2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2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2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2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2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2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2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2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2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2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2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2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2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2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2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2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2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2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2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2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2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2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2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2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2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2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2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2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2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2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2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2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2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2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2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2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2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2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2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2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2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2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2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2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2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2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2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2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2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2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2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2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2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2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2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2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2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2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2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2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2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2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2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2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2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2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2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2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2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2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2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2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2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2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2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2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2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2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2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2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2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2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2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2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2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2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2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2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2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2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2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2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2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2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2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2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2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2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2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2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2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2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2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2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2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2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2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2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2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2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2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2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2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2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2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2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2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2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2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2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2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2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2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2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2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2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2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2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2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2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2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2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2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2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2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2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2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2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2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2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2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2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2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2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2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2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2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2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2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2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2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2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2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2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2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2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2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2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2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2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2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2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2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2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2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2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2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2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2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2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2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2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2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2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2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2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2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2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2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2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2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2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2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2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2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2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2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2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2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2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2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2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2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2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2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2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2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2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2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2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2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2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2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2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2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2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2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2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2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2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2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2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2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2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2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2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2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2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2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2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2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2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2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2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2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2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2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2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2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2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2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2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2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2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2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2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2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2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2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2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2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2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2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2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2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2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2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2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2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2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2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2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2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2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2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2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2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2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2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2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2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2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2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2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2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2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2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2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2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2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2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2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2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2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2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2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2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2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2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2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2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2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2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2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2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2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2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2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2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2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2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2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2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2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2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2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2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2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2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2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2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2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2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2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2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2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2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2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2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2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2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2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2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2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2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2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2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2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2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2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2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2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2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2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2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2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2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2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2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2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2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2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2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2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2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2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2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2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2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2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2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2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2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2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2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2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2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2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2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2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2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2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2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2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2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2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2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2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2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2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2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2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2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2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2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2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2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2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2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2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2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2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2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2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2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2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2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2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2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2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2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2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2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2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2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2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2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2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2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2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2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2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2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2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2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2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2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2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2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2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2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2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2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2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2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2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2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2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2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2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2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2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2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2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2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2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2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2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2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2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2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2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2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2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2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2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2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2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2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2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2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2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2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2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2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2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2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2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2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2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2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2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2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2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2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2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2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2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2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2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2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2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2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2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2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2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2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2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2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2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2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2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2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2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2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2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2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2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2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2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2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2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2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2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2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2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2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2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2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2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2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2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2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2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2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2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2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2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2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2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2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2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2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2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2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2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2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2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2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2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2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2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2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2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2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2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2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2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2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2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2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2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2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2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2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2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2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2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2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2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2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2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2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2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2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2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2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2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2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2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2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2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2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2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2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2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2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2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2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2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2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2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2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2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2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2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2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2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2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2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2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2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2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2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2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2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2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2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2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2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2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2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2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2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2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2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2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2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2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2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2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2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2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2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2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2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2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2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2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2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2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2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2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2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2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2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2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2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2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2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2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2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2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2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2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2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2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2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2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2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2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2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2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2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2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2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2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2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2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2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2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2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2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2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2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2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2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2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2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2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2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2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2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2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2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2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2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2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2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2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2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2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2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2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2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2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2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2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2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2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2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2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2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2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2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2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2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2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2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2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2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2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2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2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2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2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2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2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2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2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2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2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2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2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2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2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2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2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2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2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2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2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2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2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2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2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2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2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2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2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2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2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2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2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2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2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2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2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2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2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2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2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2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2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2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2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2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2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2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2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2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2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2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2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2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2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2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2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2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2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2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2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2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2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2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2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2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2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2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2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2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2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2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2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2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2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2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2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2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2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2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2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2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2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2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2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2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2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2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2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2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2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2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2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2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2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2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2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2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2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2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2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2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2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2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2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2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2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2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2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2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2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2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2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2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2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2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2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2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2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2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2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2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2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2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2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2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2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2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2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2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2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2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2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2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2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2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2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2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2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2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2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2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2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2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2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2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2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2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2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2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2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2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2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2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2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2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2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2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2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2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2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2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2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2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2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2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2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2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2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2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2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2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2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2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2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2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2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2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2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2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2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2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2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2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2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2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2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2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2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2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2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2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2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2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2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2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2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2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2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2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2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2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2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2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2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2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2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2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2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2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2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2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2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2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2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2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2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2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2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2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2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2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2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2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2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2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2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2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2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2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2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2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2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2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2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2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2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2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2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2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2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2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2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2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2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2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2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2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2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2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2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2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2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2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2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2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2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2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2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2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2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2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2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2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2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2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2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2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2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2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2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2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2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2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2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2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2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2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2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2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2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2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2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2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2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2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2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2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2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2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2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2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2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2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2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2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2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2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2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2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2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2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2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2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2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2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2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2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2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2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2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2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2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2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2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2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2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2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2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2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2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2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2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2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2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2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2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2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2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2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2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2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2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2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2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2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2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2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2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2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2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2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2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2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2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2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2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2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2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2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2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2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2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2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2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2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2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2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2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2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2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2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2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2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2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2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2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2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2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2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2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2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2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2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2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2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2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2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2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2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2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2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2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2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2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2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2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2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2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2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2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2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2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2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2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2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2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2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2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2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2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2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2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2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2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2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2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2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2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2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2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2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2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2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2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2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2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2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2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2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2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2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2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2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2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2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2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2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2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2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2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2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2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2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2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2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2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2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2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2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2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2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2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2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2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2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2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2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2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2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2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2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2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2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2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2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2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2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2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2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2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2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2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2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2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2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2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2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2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2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2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2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2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2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2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2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2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2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2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2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2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2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2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2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2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2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2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2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2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2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2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2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2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2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2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2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2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2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2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2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2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2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2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2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2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2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2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2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2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2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2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2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2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2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2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2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2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2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2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2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2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2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2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2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2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2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2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2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2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2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2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2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2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2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2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2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2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2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2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2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2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2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2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2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2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2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2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2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2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2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2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2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2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2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2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2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2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2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2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2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2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2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2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2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2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2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2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2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2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2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2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2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2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2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2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2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2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2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2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2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2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2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2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2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2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2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2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2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2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2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2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2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2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2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2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2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2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2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2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2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2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2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2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2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2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2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2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2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2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2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2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2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2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2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2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2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2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2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2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2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2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2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2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2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2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2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2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2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2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2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2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2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2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2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2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2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2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2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2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2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2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2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2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2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2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2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2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2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2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2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2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2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2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2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2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2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2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2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2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2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2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2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2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2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2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2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2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2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2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2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2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2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2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2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2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2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2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2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2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2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2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2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2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2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2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2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2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2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2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2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2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2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2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2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2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2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2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2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2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2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2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2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2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2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2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2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2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2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2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2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2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2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2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2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2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2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2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2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2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2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2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2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2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2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2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2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2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2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2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2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2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2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2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2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2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2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2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2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2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2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2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2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2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2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2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2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2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2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2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2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2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2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2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2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2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2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2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2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2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2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2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2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2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2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2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2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2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2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2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2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2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2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2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2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2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2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2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2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2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2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2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2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2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2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2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2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2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2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2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2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2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2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2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2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2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2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2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2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2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2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2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2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2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2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2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2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2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2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2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2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2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2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2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2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2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2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2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2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2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2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2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2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2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2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2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2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2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2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2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2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2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2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2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2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2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2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2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2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2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2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2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2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2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2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2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2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2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2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2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2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2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2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2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2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2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2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2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2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2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2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2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2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2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2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2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2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2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2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2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2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2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2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2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2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2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2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2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2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2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2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2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2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2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2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2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2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2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2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2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2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2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2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2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2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2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2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2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2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2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2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2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2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2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2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2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2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2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2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2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2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2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2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2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2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2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2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2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2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2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2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2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2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2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2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2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2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2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2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2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2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2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2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2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2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2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2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2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2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2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2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2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2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2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2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2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2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2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2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2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2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2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2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2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2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2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2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2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2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2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2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2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2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2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2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2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2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2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2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2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2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2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2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2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2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2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2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2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2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2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2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2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2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2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2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2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2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2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2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2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2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2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2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2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2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2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2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2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2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2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2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2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2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2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2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2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2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2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2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2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2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2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2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2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2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2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2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2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2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2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2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2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2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2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2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2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2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2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2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2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2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2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2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2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2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2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2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2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2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2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2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2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2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2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2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2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2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2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2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2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2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2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2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2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2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2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2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2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2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2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2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2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2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2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2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2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2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2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2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2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2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2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2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2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2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2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2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2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2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2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2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2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2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2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2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2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2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2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2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2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2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2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2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2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2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2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2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2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2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2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2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2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2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2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2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2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2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2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2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2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2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2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2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2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2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2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2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2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2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2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2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2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2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2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2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2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2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2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2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2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2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2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2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2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2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2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2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2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2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2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2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2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2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2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2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2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2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2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2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2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2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2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2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2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2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2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2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2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2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2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2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2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2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2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2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2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2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2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2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2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2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2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2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2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2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2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2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2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2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2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2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2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2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2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2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2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2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2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2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2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2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2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2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2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2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2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2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2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2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2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2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2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2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2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2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2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2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2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2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2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2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2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2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2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2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2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2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2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2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2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2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2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2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2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2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2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2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2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2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2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2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2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2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2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2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2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2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2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2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2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2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2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2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2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2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2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2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2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2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2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2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2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2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2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2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2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2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2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2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2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2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2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2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2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2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2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2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2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2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2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2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2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2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2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2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2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2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2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2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2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2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2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2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2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2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2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2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2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2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2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2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2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2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2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2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2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2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2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2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2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2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2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2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2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2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2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2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2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2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2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2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2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2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2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2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2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2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2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2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2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2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2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2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2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2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2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2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2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2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2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2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2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2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2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2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2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2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2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2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2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2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2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2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2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2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2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2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2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2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2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2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2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2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2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2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2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2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2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2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2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2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2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2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2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2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2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2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2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2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2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2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2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2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2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2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2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2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2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2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2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2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2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2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2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2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2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2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2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2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2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2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2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2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2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2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2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2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2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2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2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2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2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2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2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2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2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2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2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2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2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2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2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2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2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2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2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2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2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2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2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2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2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2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2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2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2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2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2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2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2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2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2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2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2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2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2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2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2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2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2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2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2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2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2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2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2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2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2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2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2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2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2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2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2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2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2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2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2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2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2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2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2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2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2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2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2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2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2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2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2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2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2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2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2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2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2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2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2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2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2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2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2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2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2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2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2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2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2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2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2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2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2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2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2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2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2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2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2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2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2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2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2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2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2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2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2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2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2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2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2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2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2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2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2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2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2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2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2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2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2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2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2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2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2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2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2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2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2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2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2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2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2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2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2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2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2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2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2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2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2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2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2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2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2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2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2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2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2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2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2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2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2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2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2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2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2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2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2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2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2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2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2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2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2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2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2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2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2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2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2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2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2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2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2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2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2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2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2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2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2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2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2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2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2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2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2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2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2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2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2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2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2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2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2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2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2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2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2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2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2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2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2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2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2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2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2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2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2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2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2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2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2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2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2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2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2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2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2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2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2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2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2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2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2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2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2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2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2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2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2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2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2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2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2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2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2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2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2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2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2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2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2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2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2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2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2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2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2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2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2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2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2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2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2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2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2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2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2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2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2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2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2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2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2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2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2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2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2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2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2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2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2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2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2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2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2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2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2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2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2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2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2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2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2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2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2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2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2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2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2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2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2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2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2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2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2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2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2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2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2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2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2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2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2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2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2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2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2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2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2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2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2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2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2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2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2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2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2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2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2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2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2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2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2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2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2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2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2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2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2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2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2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2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2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2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2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2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2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2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2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2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2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2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2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2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2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2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2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2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2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2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2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2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2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2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2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2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2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2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2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2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2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2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2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2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2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2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2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2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2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2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2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2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2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2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2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2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2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2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2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2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2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2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2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2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2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2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2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2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2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2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2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2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2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2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2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2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2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2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2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2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2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2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2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2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2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2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2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2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2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2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2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2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2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2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2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2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2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2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2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2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2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2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2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2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2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2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2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2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2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2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2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2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2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2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2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2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2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2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2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2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2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2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2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2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2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2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2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2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2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2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2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2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2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2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2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2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2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2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2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2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2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2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2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2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2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2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2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2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2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2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2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2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2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2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2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2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2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2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2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2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2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2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2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2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2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2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2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2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2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2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2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2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2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2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2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2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2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2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2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2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2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2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2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2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2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2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2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2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2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2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2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2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2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2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2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2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2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2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2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2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2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2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2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2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2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2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2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2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2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2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2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2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2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2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2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2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2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2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2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2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2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2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2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2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2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2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2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2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2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2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2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2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2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2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2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2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2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2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2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2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2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2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2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2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2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2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2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2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2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2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2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2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2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2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2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2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2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2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2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2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2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2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2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2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2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2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2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2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2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2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2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2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2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2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2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2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2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2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2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2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2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2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2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2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2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2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2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2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2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2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2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2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2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2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2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2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2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2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2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2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2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2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2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2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2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2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2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2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2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2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2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2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2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2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2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2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2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2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2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2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2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2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2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2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2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2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2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2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2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2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2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2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2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2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2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2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2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2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2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2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2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2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2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2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2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2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2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2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2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2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2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2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2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2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2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2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2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2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2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2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2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2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2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2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2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2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2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2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2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2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2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2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2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2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2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2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2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2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2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2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2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2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2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2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2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2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2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2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2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2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2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2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2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2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2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2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2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2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2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2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2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2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2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2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2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2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2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2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2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2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2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2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2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2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2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2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2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2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2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2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2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2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2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2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2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2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2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2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2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2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2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2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2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2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2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2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2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2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2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2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2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2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2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2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2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2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2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2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2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2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2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2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2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2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2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2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2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2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2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2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2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2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2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2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2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2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2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2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2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2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2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2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2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2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2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2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2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2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2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2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2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2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2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2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2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2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2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2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2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2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2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2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2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2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2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2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2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2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2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2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2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2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2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2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2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2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2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2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2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2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2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2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2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2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2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2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2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2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2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2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2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2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2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2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2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2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2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2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2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2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2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2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2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2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2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2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2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2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2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2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2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2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2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2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2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2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2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2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2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2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2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2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2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2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2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2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2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2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2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2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2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2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2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2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2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2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2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2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2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2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2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2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2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2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2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2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2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2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2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2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2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2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2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2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2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2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2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2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2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2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2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2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2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2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2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2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2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2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2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2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2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2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2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2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2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2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2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2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2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2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2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2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2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2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2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2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2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2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2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2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2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2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2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2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2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2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2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2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2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2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2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2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2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2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2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2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2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2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2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2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2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2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2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2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2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2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2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2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2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2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2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2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2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2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2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2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2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2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2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2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2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2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2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2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2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2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2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2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2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2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2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2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2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2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2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2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2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2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2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2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2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2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2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2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2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2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2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2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2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2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2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2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2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2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2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2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2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2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2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2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2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2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2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2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2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2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2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2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2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2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2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2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2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2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2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2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2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2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2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2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2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2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2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2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2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2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2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2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2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2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2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2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2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2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2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2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2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2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2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2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2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2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2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2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2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2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2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2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2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2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2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2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2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2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2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2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2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2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2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2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2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2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2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2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2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2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2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2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2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2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2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2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2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2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2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2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2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2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2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2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2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2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2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2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2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2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2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2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2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2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2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2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2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2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2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2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2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2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2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2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2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2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2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2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2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2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2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2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2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2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2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2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2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2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2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2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2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2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2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2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2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2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2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2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2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2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2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2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2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2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2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2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2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2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2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2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2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2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2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2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2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2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2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2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2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2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2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2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2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2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2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2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2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2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2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2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2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2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2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2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2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2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2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2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2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2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2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2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2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2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2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2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2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2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2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2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2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2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2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2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2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2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2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2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2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2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2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2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2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2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2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2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2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2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2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2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2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2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2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2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2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2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2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2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2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2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2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2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2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2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2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2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2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2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2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2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2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2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2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2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2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2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2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2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2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2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2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2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2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2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2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2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2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2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2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2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2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2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2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2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2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2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2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2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2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2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2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2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2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2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2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2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2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2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2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2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2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2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2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2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2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2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2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2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2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2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2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2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2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2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2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2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2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2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2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2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2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2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2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2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2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2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2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2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2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2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2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2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2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2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2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2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2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2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2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2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2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2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2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2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2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2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2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2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2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2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2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2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2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2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2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2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2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2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2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2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2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2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2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2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2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2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2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2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2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2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2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2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2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2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2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2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2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2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2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2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2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2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2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2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2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2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2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2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2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2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2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2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2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2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2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2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2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2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2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2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2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2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2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2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2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2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2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2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2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2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2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2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2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2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2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2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2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2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2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2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2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2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2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2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2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2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2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2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2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2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2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2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2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2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2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2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2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2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2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2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2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2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2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2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2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2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2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2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2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2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2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2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2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2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2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2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2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2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2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2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2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2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2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2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2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2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2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2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2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2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2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2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2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2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2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2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2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2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2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2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2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2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2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2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2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2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2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2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2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2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2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2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2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2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2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2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2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2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2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2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2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2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2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2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2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2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2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2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2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2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2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2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2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2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2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2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2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2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2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2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2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2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2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2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2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2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2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2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2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2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2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2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2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2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2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2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2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2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2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2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2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2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2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2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2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2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2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2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2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2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2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2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2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2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2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2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2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2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2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2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2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2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2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2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2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2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2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2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2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2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2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2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2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2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2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2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2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2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2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2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2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2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2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2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2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2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2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2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2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2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2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2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2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2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2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2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2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2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2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2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2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2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2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2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2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2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2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2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2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2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2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2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2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2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2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2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2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2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2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2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2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2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2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2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2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2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2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2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2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2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2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2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2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2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2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2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2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2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2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2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2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2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2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2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2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2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2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2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2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2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2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2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2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2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2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2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2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2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2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2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2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2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2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2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2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2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2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2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2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2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2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2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2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2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2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2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2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2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2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2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2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2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2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2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2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2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2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2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2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2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2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2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2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2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2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2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2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2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2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2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2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2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2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2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2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2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2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2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2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2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2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2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2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2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2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2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2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2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2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2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2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2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2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2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2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2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2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2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2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2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2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2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2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2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2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2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2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2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2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2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2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2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2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2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2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2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2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2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2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2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2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2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2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2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2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2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2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2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2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2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2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2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2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2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2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2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2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2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2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2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2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2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2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2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1894</v>
      </c>
    </row>
    <row r="2" spans="1:35" x14ac:dyDescent="0.2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1912</v>
      </c>
    </row>
    <row r="18" spans="1:1" x14ac:dyDescent="0.25">
      <c r="A18" t="s">
        <v>1913</v>
      </c>
    </row>
    <row r="19" spans="1:1" x14ac:dyDescent="0.25">
      <c r="A19" t="s">
        <v>1914</v>
      </c>
    </row>
    <row r="20" spans="1:1" x14ac:dyDescent="0.25">
      <c r="A20" t="s">
        <v>1915</v>
      </c>
    </row>
    <row r="21" spans="1:1" x14ac:dyDescent="0.2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AZ</v>
      </c>
      <c r="C1" s="116">
        <f>SUM(C4:C87)</f>
        <v>64.997791999319531</v>
      </c>
      <c r="D1" s="116">
        <f t="shared" ref="D1:AG1" si="0">SUM(D4:D87)</f>
        <v>65.508696494131826</v>
      </c>
      <c r="E1" s="116">
        <f t="shared" si="0"/>
        <v>68.579148372611044</v>
      </c>
      <c r="F1" s="116">
        <f t="shared" si="0"/>
        <v>71.218359144407614</v>
      </c>
      <c r="G1" s="116">
        <f t="shared" si="0"/>
        <v>74.405580028389636</v>
      </c>
      <c r="H1" s="116">
        <f t="shared" si="0"/>
        <v>69.796339538739701</v>
      </c>
      <c r="I1" s="116">
        <f t="shared" si="0"/>
        <v>71.909296478829035</v>
      </c>
      <c r="J1" s="116">
        <f t="shared" si="0"/>
        <v>76.671199476647729</v>
      </c>
      <c r="K1" s="116">
        <f t="shared" si="0"/>
        <v>80.579788303794373</v>
      </c>
      <c r="L1" s="116">
        <f t="shared" si="0"/>
        <v>84.563466414237723</v>
      </c>
      <c r="M1" s="116">
        <f t="shared" si="0"/>
        <v>89.903072488897976</v>
      </c>
      <c r="N1" s="116">
        <f t="shared" si="0"/>
        <v>91.985330471448137</v>
      </c>
      <c r="O1" s="116">
        <f t="shared" si="0"/>
        <v>91.828562534802359</v>
      </c>
      <c r="P1" s="116">
        <f t="shared" si="0"/>
        <v>93.68890428669873</v>
      </c>
      <c r="Q1" s="116">
        <f t="shared" si="0"/>
        <v>100.47578004120534</v>
      </c>
      <c r="R1" s="116">
        <f t="shared" si="0"/>
        <v>101.36455501143433</v>
      </c>
      <c r="S1" s="116">
        <f t="shared" si="0"/>
        <v>104.52052995035389</v>
      </c>
      <c r="T1" s="116">
        <f t="shared" si="0"/>
        <v>106.56338875498436</v>
      </c>
      <c r="U1" s="116">
        <f t="shared" si="0"/>
        <v>106.80063008109678</v>
      </c>
      <c r="V1" s="116">
        <f t="shared" si="0"/>
        <v>97.333156072352622</v>
      </c>
      <c r="W1" s="116">
        <f t="shared" si="0"/>
        <v>102.97354315994073</v>
      </c>
      <c r="X1" s="116">
        <f t="shared" si="0"/>
        <v>100.12519861786946</v>
      </c>
      <c r="Y1" s="116">
        <f t="shared" si="0"/>
        <v>98.508253333695365</v>
      </c>
      <c r="Z1" s="116">
        <f t="shared" si="0"/>
        <v>101.1308660869738</v>
      </c>
      <c r="AA1" s="116">
        <f t="shared" si="0"/>
        <v>100.06828661470756</v>
      </c>
      <c r="AB1" s="116">
        <f t="shared" si="0"/>
        <v>98.128834072151392</v>
      </c>
      <c r="AC1" s="116">
        <f t="shared" si="0"/>
        <v>93.465422494824082</v>
      </c>
      <c r="AD1" s="116">
        <f t="shared" si="0"/>
        <v>93.028532591748402</v>
      </c>
      <c r="AE1" s="116">
        <f t="shared" si="0"/>
        <v>97.4454934528015</v>
      </c>
      <c r="AF1" s="116">
        <f t="shared" si="0"/>
        <v>95.596215638180894</v>
      </c>
      <c r="AG1" s="116">
        <f t="shared" si="0"/>
        <v>84.364044512838717</v>
      </c>
      <c r="AH1" s="116">
        <f>SUM(AH4:AH87)</f>
        <v>87.22867303762068</v>
      </c>
    </row>
    <row r="2" spans="1:34" x14ac:dyDescent="0.25">
      <c r="B2" s="117"/>
    </row>
    <row r="3" spans="1:34" s="118" customFormat="1" x14ac:dyDescent="0.2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25">
      <c r="A4" s="120" t="s">
        <v>479</v>
      </c>
      <c r="B4" s="121" t="s">
        <v>2005</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120" t="s">
        <v>479</v>
      </c>
      <c r="B5" s="121" t="s">
        <v>2006</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120" t="s">
        <v>479</v>
      </c>
      <c r="B6" s="121" t="s">
        <v>2007</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120" t="s">
        <v>479</v>
      </c>
      <c r="B7" s="121" t="s">
        <v>2008</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120" t="s">
        <v>479</v>
      </c>
      <c r="B8" s="121" t="s">
        <v>2009</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120" t="s">
        <v>479</v>
      </c>
      <c r="B9" s="121" t="s">
        <v>2010</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120" t="s">
        <v>479</v>
      </c>
      <c r="B10" s="121" t="s">
        <v>2011</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120" t="s">
        <v>479</v>
      </c>
      <c r="B11" s="121" t="s">
        <v>2012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120" t="s">
        <v>479</v>
      </c>
      <c r="B12" s="121" t="s">
        <v>2013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120" t="s">
        <v>479</v>
      </c>
      <c r="B13" s="121" t="s">
        <v>2014</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25">
      <c r="A16" s="120" t="s">
        <v>479</v>
      </c>
      <c r="B16" s="121" t="s">
        <v>2017</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2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25">
      <c r="A20" s="120" t="s">
        <v>479</v>
      </c>
      <c r="B20" s="121" t="s">
        <v>2021</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20" t="s">
        <v>479</v>
      </c>
      <c r="B23" s="121" t="s">
        <v>2024</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2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20" t="s">
        <v>479</v>
      </c>
      <c r="B26" s="121" t="s">
        <v>2027</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20" t="s">
        <v>479</v>
      </c>
      <c r="B29" s="121" t="s">
        <v>2030</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120" t="s">
        <v>479</v>
      </c>
      <c r="B30" s="121" t="s">
        <v>2031</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25">
      <c r="A32" s="120" t="s">
        <v>479</v>
      </c>
      <c r="B32" s="121" t="s">
        <v>2033</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25">
      <c r="A34" s="120" t="s">
        <v>479</v>
      </c>
      <c r="B34" s="121" t="s">
        <v>2035</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2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2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2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2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2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2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2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2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2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2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2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25">
      <c r="A74" s="120" t="s">
        <v>2075</v>
      </c>
      <c r="B74" s="121" t="s">
        <v>2076</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20" t="s">
        <v>2075</v>
      </c>
      <c r="B76" s="121" t="s">
        <v>2078</v>
      </c>
      <c r="C76" s="122">
        <f>SUMIFS('EPA Export Aggregation'!F:F,'EPA Export Aggregation'!$A:$A,$B76,'EPA Export Aggregation'!$D:$D,$A$1)*IF($A76="CH4",About!$D$58,IF($A76="N2O",About!$D$59,1))</f>
        <v>2.4917389694600001E-2</v>
      </c>
      <c r="D76" s="122">
        <f>SUMIFS('EPA Export Aggregation'!G:G,'EPA Export Aggregation'!$A:$A,$B76,'EPA Export Aggregation'!$D:$D,$A$1)*IF($A76="CH4",About!$D$58,IF($A76="N2O",About!$D$59,1))</f>
        <v>2.4917389694600001E-2</v>
      </c>
      <c r="E76" s="122">
        <f>SUMIFS('EPA Export Aggregation'!H:H,'EPA Export Aggregation'!$A:$A,$B76,'EPA Export Aggregation'!$D:$D,$A$1)*IF($A76="CH4",About!$D$58,IF($A76="N2O",About!$D$59,1))</f>
        <v>2.4917389694600001E-2</v>
      </c>
      <c r="F76" s="122">
        <f>SUMIFS('EPA Export Aggregation'!I:I,'EPA Export Aggregation'!$A:$A,$B76,'EPA Export Aggregation'!$D:$D,$A$1)*IF($A76="CH4",About!$D$58,IF($A76="N2O",About!$D$59,1))</f>
        <v>3.11467369956E-2</v>
      </c>
      <c r="G76" s="122">
        <f>SUMIFS('EPA Export Aggregation'!J:J,'EPA Export Aggregation'!$A:$A,$B76,'EPA Export Aggregation'!$D:$D,$A$1)*IF($A76="CH4",About!$D$58,IF($A76="N2O",About!$D$59,1))</f>
        <v>3.42614113845E-2</v>
      </c>
      <c r="H76" s="122">
        <f>SUMIFS('EPA Export Aggregation'!K:K,'EPA Export Aggregation'!$A:$A,$B76,'EPA Export Aggregation'!$D:$D,$A$1)*IF($A76="CH4",About!$D$58,IF($A76="N2O",About!$D$59,1))</f>
        <v>4.3054973349700001E-2</v>
      </c>
      <c r="I76" s="122">
        <f>SUMIFS('EPA Export Aggregation'!L:L,'EPA Export Aggregation'!$A:$A,$B76,'EPA Export Aggregation'!$D:$D,$A$1)*IF($A76="CH4",About!$D$58,IF($A76="N2O",About!$D$59,1))</f>
        <v>4.7810947772100001E-2</v>
      </c>
      <c r="J76" s="122">
        <f>SUMIFS('EPA Export Aggregation'!M:M,'EPA Export Aggregation'!$A:$A,$B76,'EPA Export Aggregation'!$D:$D,$A$1)*IF($A76="CH4",About!$D$58,IF($A76="N2O",About!$D$59,1))</f>
        <v>5.0526612216099998E-2</v>
      </c>
      <c r="K76" s="122">
        <f>SUMIFS('EPA Export Aggregation'!N:N,'EPA Export Aggregation'!$A:$A,$B76,'EPA Export Aggregation'!$D:$D,$A$1)*IF($A76="CH4",About!$D$58,IF($A76="N2O",About!$D$59,1))</f>
        <v>6.1954520943499999E-2</v>
      </c>
      <c r="L76" s="122">
        <f>SUMIFS('EPA Export Aggregation'!O:O,'EPA Export Aggregation'!$A:$A,$B76,'EPA Export Aggregation'!$D:$D,$A$1)*IF($A76="CH4",About!$D$58,IF($A76="N2O",About!$D$59,1))</f>
        <v>6.2868937550800003E-2</v>
      </c>
      <c r="M76" s="122">
        <f>SUMIFS('EPA Export Aggregation'!P:P,'EPA Export Aggregation'!$A:$A,$B76,'EPA Export Aggregation'!$D:$D,$A$1)*IF($A76="CH4",About!$D$58,IF($A76="N2O",About!$D$59,1))</f>
        <v>3.8286288315E-2</v>
      </c>
      <c r="N76" s="122">
        <f>SUMIFS('EPA Export Aggregation'!Q:Q,'EPA Export Aggregation'!$A:$A,$B76,'EPA Export Aggregation'!$D:$D,$A$1)*IF($A76="CH4",About!$D$58,IF($A76="N2O",About!$D$59,1))</f>
        <v>2.54416277535E-2</v>
      </c>
      <c r="O76" s="122">
        <f>SUMIFS('EPA Export Aggregation'!R:R,'EPA Export Aggregation'!$A:$A,$B76,'EPA Export Aggregation'!$D:$D,$A$1)*IF($A76="CH4",About!$D$58,IF($A76="N2O",About!$D$59,1))</f>
        <v>2.43225204391E-2</v>
      </c>
      <c r="P76" s="122">
        <f>SUMIFS('EPA Export Aggregation'!S:S,'EPA Export Aggregation'!$A:$A,$B76,'EPA Export Aggregation'!$D:$D,$A$1)*IF($A76="CH4",About!$D$58,IF($A76="N2O",About!$D$59,1))</f>
        <v>2.54334909141E-2</v>
      </c>
      <c r="Q76" s="122">
        <f>SUMIFS('EPA Export Aggregation'!T:T,'EPA Export Aggregation'!$A:$A,$B76,'EPA Export Aggregation'!$D:$D,$A$1)*IF($A76="CH4",About!$D$58,IF($A76="N2O",About!$D$59,1))</f>
        <v>2.5322926587799999E-2</v>
      </c>
      <c r="R76" s="122">
        <f>SUMIFS('EPA Export Aggregation'!U:U,'EPA Export Aggregation'!$A:$A,$B76,'EPA Export Aggregation'!$D:$D,$A$1)*IF($A76="CH4",About!$D$58,IF($A76="N2O",About!$D$59,1))</f>
        <v>2.43088356494E-2</v>
      </c>
      <c r="S76" s="122">
        <f>SUMIFS('EPA Export Aggregation'!V:V,'EPA Export Aggregation'!$A:$A,$B76,'EPA Export Aggregation'!$D:$D,$A$1)*IF($A76="CH4",About!$D$58,IF($A76="N2O",About!$D$59,1))</f>
        <v>2.8941692592099999E-2</v>
      </c>
      <c r="T76" s="122">
        <f>SUMIFS('EPA Export Aggregation'!W:W,'EPA Export Aggregation'!$A:$A,$B76,'EPA Export Aggregation'!$D:$D,$A$1)*IF($A76="CH4",About!$D$58,IF($A76="N2O",About!$D$59,1))</f>
        <v>2.81635633104E-2</v>
      </c>
      <c r="U76" s="122">
        <f>SUMIFS('EPA Export Aggregation'!X:X,'EPA Export Aggregation'!$A:$A,$B76,'EPA Export Aggregation'!$D:$D,$A$1)*IF($A76="CH4",About!$D$58,IF($A76="N2O",About!$D$59,1))</f>
        <v>2.6619042930499999E-2</v>
      </c>
      <c r="V76" s="122">
        <f>SUMIFS('EPA Export Aggregation'!Y:Y,'EPA Export Aggregation'!$A:$A,$B76,'EPA Export Aggregation'!$D:$D,$A$1)*IF($A76="CH4",About!$D$58,IF($A76="N2O",About!$D$59,1))</f>
        <v>2.9672192515300001E-2</v>
      </c>
      <c r="W76" s="122">
        <f>SUMIFS('EPA Export Aggregation'!Z:Z,'EPA Export Aggregation'!$A:$A,$B76,'EPA Export Aggregation'!$D:$D,$A$1)*IF($A76="CH4",About!$D$58,IF($A76="N2O",About!$D$59,1))</f>
        <v>4.31782474542E-2</v>
      </c>
      <c r="X76" s="122">
        <f>SUMIFS('EPA Export Aggregation'!AA:AA,'EPA Export Aggregation'!$A:$A,$B76,'EPA Export Aggregation'!$D:$D,$A$1)*IF($A76="CH4",About!$D$58,IF($A76="N2O",About!$D$59,1))</f>
        <v>4.2267300428000002E-3</v>
      </c>
      <c r="Y76" s="122">
        <f>SUMIFS('EPA Export Aggregation'!AB:AB,'EPA Export Aggregation'!$A:$A,$B76,'EPA Export Aggregation'!$D:$D,$A$1)*IF($A76="CH4",About!$D$58,IF($A76="N2O",About!$D$59,1))</f>
        <v>4.6438483359000004E-3</v>
      </c>
      <c r="Z76" s="122">
        <f>SUMIFS('EPA Export Aggregation'!AC:AC,'EPA Export Aggregation'!$A:$A,$B76,'EPA Export Aggregation'!$D:$D,$A$1)*IF($A76="CH4",About!$D$58,IF($A76="N2O",About!$D$59,1))</f>
        <v>1.5287576232600001E-2</v>
      </c>
      <c r="AA76" s="122">
        <f>SUMIFS('EPA Export Aggregation'!AD:AD,'EPA Export Aggregation'!$A:$A,$B76,'EPA Export Aggregation'!$D:$D,$A$1)*IF($A76="CH4",About!$D$58,IF($A76="N2O",About!$D$59,1))</f>
        <v>2.8292917113299999E-2</v>
      </c>
      <c r="AB76" s="122">
        <f>SUMIFS('EPA Export Aggregation'!AE:AE,'EPA Export Aggregation'!$A:$A,$B76,'EPA Export Aggregation'!$D:$D,$A$1)*IF($A76="CH4",About!$D$58,IF($A76="N2O",About!$D$59,1))</f>
        <v>3.4820876195000003E-2</v>
      </c>
      <c r="AC76" s="122">
        <f>SUMIFS('EPA Export Aggregation'!AF:AF,'EPA Export Aggregation'!$A:$A,$B76,'EPA Export Aggregation'!$D:$D,$A$1)*IF($A76="CH4",About!$D$58,IF($A76="N2O",About!$D$59,1))</f>
        <v>3.6200064325200003E-2</v>
      </c>
      <c r="AD76" s="122">
        <f>SUMIFS('EPA Export Aggregation'!AG:AG,'EPA Export Aggregation'!$A:$A,$B76,'EPA Export Aggregation'!$D:$D,$A$1)*IF($A76="CH4",About!$D$58,IF($A76="N2O",About!$D$59,1))</f>
        <v>3.8378051022000002E-2</v>
      </c>
      <c r="AE76" s="122">
        <f>SUMIFS('EPA Export Aggregation'!AH:AH,'EPA Export Aggregation'!$A:$A,$B76,'EPA Export Aggregation'!$D:$D,$A$1)*IF($A76="CH4",About!$D$58,IF($A76="N2O",About!$D$59,1))</f>
        <v>4.9738649986799999E-2</v>
      </c>
      <c r="AF76" s="122">
        <f>SUMIFS('EPA Export Aggregation'!AI:AI,'EPA Export Aggregation'!$A:$A,$B76,'EPA Export Aggregation'!$D:$D,$A$1)*IF($A76="CH4",About!$D$58,IF($A76="N2O",About!$D$59,1))</f>
        <v>5.00504046162E-2</v>
      </c>
      <c r="AG76" s="122">
        <f>SUMIFS('EPA Export Aggregation'!AJ:AJ,'EPA Export Aggregation'!$A:$A,$B76,'EPA Export Aggregation'!$D:$D,$A$1)*IF($A76="CH4",About!$D$58,IF($A76="N2O",About!$D$59,1))</f>
        <v>5.47143668853E-2</v>
      </c>
      <c r="AH76" s="122">
        <f>SUMIFS('EPA Export Aggregation'!AK:AK,'EPA Export Aggregation'!$A:$A,$B76,'EPA Export Aggregation'!$D:$D,$A$1)*IF($A76="CH4",About!$D$58,IF($A76="N2O",About!$D$59,1))</f>
        <v>6.6763968378799998E-2</v>
      </c>
    </row>
    <row r="77" spans="1:34" x14ac:dyDescent="0.2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2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2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25">
      <c r="A80" s="120" t="s">
        <v>2075</v>
      </c>
      <c r="B80" s="121" t="s">
        <v>2082</v>
      </c>
      <c r="C80" s="122">
        <f>SUMIFS('EPA Export Aggregation'!F:F,'EPA Export Aggregation'!$A:$A,$B80,'EPA Export Aggregation'!$D:$D,$A$1)*IF($A80="CH4",About!$D$58,IF($A80="N2O",About!$D$59,1))</f>
        <v>0.34929551622083632</v>
      </c>
      <c r="D80" s="122">
        <f>SUMIFS('EPA Export Aggregation'!G:G,'EPA Export Aggregation'!$A:$A,$B80,'EPA Export Aggregation'!$D:$D,$A$1)*IF($A80="CH4",About!$D$58,IF($A80="N2O",About!$D$59,1))</f>
        <v>0.34929551622083632</v>
      </c>
      <c r="E80" s="122">
        <f>SUMIFS('EPA Export Aggregation'!H:H,'EPA Export Aggregation'!$A:$A,$B80,'EPA Export Aggregation'!$D:$D,$A$1)*IF($A80="CH4",About!$D$58,IF($A80="N2O",About!$D$59,1))</f>
        <v>0.34929551622083632</v>
      </c>
      <c r="F80" s="122">
        <f>SUMIFS('EPA Export Aggregation'!I:I,'EPA Export Aggregation'!$A:$A,$B80,'EPA Export Aggregation'!$D:$D,$A$1)*IF($A80="CH4",About!$D$58,IF($A80="N2O",About!$D$59,1))</f>
        <v>0.43661939560854529</v>
      </c>
      <c r="G80" s="122">
        <f>SUMIFS('EPA Export Aggregation'!J:J,'EPA Export Aggregation'!$A:$A,$B80,'EPA Export Aggregation'!$D:$D,$A$1)*IF($A80="CH4",About!$D$58,IF($A80="N2O",About!$D$59,1))</f>
        <v>0.48028133452940008</v>
      </c>
      <c r="H80" s="122">
        <f>SUMIFS('EPA Export Aggregation'!K:K,'EPA Export Aggregation'!$A:$A,$B80,'EPA Export Aggregation'!$D:$D,$A$1)*IF($A80="CH4",About!$D$58,IF($A80="N2O",About!$D$59,1))</f>
        <v>0.60355073421762695</v>
      </c>
      <c r="I80" s="122">
        <f>SUMIFS('EPA Export Aggregation'!L:L,'EPA Export Aggregation'!$A:$A,$B80,'EPA Export Aggregation'!$D:$D,$A$1)*IF($A80="CH4",About!$D$58,IF($A80="N2O",About!$D$59,1))</f>
        <v>0.67022067337877556</v>
      </c>
      <c r="J80" s="122">
        <f>SUMIFS('EPA Export Aggregation'!M:M,'EPA Export Aggregation'!$A:$A,$B80,'EPA Export Aggregation'!$D:$D,$A$1)*IF($A80="CH4",About!$D$58,IF($A80="N2O",About!$D$59,1))</f>
        <v>0.70828924586923669</v>
      </c>
      <c r="K80" s="122">
        <f>SUMIFS('EPA Export Aggregation'!N:N,'EPA Export Aggregation'!$A:$A,$B80,'EPA Export Aggregation'!$D:$D,$A$1)*IF($A80="CH4",About!$D$58,IF($A80="N2O",About!$D$59,1))</f>
        <v>0.8684872913419891</v>
      </c>
      <c r="L80" s="122">
        <f>SUMIFS('EPA Export Aggregation'!O:O,'EPA Export Aggregation'!$A:$A,$B80,'EPA Export Aggregation'!$D:$D,$A$1)*IF($A80="CH4",About!$D$58,IF($A80="N2O",About!$D$59,1))</f>
        <v>0.88130570984731516</v>
      </c>
      <c r="M80" s="122">
        <f>SUMIFS('EPA Export Aggregation'!P:P,'EPA Export Aggregation'!$A:$A,$B80,'EPA Export Aggregation'!$D:$D,$A$1)*IF($A80="CH4",About!$D$58,IF($A80="N2O",About!$D$59,1))</f>
        <v>0.75169331135886619</v>
      </c>
      <c r="N80" s="122">
        <f>SUMIFS('EPA Export Aggregation'!Q:Q,'EPA Export Aggregation'!$A:$A,$B80,'EPA Export Aggregation'!$D:$D,$A$1)*IF($A80="CH4",About!$D$58,IF($A80="N2O",About!$D$59,1))</f>
        <v>0.52902233614955685</v>
      </c>
      <c r="O80" s="122">
        <f>SUMIFS('EPA Export Aggregation'!R:R,'EPA Export Aggregation'!$A:$A,$B80,'EPA Export Aggregation'!$D:$D,$A$1)*IF($A80="CH4",About!$D$58,IF($A80="N2O",About!$D$59,1))</f>
        <v>0.51823821821985627</v>
      </c>
      <c r="P80" s="122">
        <f>SUMIFS('EPA Export Aggregation'!S:S,'EPA Export Aggregation'!$A:$A,$B80,'EPA Export Aggregation'!$D:$D,$A$1)*IF($A80="CH4",About!$D$58,IF($A80="N2O",About!$D$59,1))</f>
        <v>0.4738134329310143</v>
      </c>
      <c r="Q80" s="122">
        <f>SUMIFS('EPA Export Aggregation'!T:T,'EPA Export Aggregation'!$A:$A,$B80,'EPA Export Aggregation'!$D:$D,$A$1)*IF($A80="CH4",About!$D$58,IF($A80="N2O",About!$D$59,1))</f>
        <v>0.44009738703834722</v>
      </c>
      <c r="R80" s="122">
        <f>SUMIFS('EPA Export Aggregation'!U:U,'EPA Export Aggregation'!$A:$A,$B80,'EPA Export Aggregation'!$D:$D,$A$1)*IF($A80="CH4",About!$D$58,IF($A80="N2O",About!$D$59,1))</f>
        <v>0.40549086871203349</v>
      </c>
      <c r="S80" s="122">
        <f>SUMIFS('EPA Export Aggregation'!V:V,'EPA Export Aggregation'!$A:$A,$B80,'EPA Export Aggregation'!$D:$D,$A$1)*IF($A80="CH4",About!$D$58,IF($A80="N2O",About!$D$59,1))</f>
        <v>0.4332335385876902</v>
      </c>
      <c r="T80" s="122">
        <f>SUMIFS('EPA Export Aggregation'!W:W,'EPA Export Aggregation'!$A:$A,$B80,'EPA Export Aggregation'!$D:$D,$A$1)*IF($A80="CH4",About!$D$58,IF($A80="N2O",About!$D$59,1))</f>
        <v>0.41398306986977279</v>
      </c>
      <c r="U80" s="122">
        <f>SUMIFS('EPA Export Aggregation'!X:X,'EPA Export Aggregation'!$A:$A,$B80,'EPA Export Aggregation'!$D:$D,$A$1)*IF($A80="CH4",About!$D$58,IF($A80="N2O",About!$D$59,1))</f>
        <v>0.37621445917679508</v>
      </c>
      <c r="V80" s="122">
        <f>SUMIFS('EPA Export Aggregation'!Y:Y,'EPA Export Aggregation'!$A:$A,$B80,'EPA Export Aggregation'!$D:$D,$A$1)*IF($A80="CH4",About!$D$58,IF($A80="N2O",About!$D$59,1))</f>
        <v>0.3748231869307439</v>
      </c>
      <c r="W80" s="122">
        <f>SUMIFS('EPA Export Aggregation'!Z:Z,'EPA Export Aggregation'!$A:$A,$B80,'EPA Export Aggregation'!$D:$D,$A$1)*IF($A80="CH4",About!$D$58,IF($A80="N2O",About!$D$59,1))</f>
        <v>0.54875662883025655</v>
      </c>
      <c r="X80" s="122">
        <f>SUMIFS('EPA Export Aggregation'!AA:AA,'EPA Export Aggregation'!$A:$A,$B80,'EPA Export Aggregation'!$D:$D,$A$1)*IF($A80="CH4",About!$D$58,IF($A80="N2O",About!$D$59,1))</f>
        <v>0.11635606697337141</v>
      </c>
      <c r="Y80" s="122">
        <f>SUMIFS('EPA Export Aggregation'!AB:AB,'EPA Export Aggregation'!$A:$A,$B80,'EPA Export Aggregation'!$D:$D,$A$1)*IF($A80="CH4",About!$D$58,IF($A80="N2O",About!$D$59,1))</f>
        <v>0.1058544725971434</v>
      </c>
      <c r="Z80" s="122">
        <f>SUMIFS('EPA Export Aggregation'!AC:AC,'EPA Export Aggregation'!$A:$A,$B80,'EPA Export Aggregation'!$D:$D,$A$1)*IF($A80="CH4",About!$D$58,IF($A80="N2O",About!$D$59,1))</f>
        <v>0.12895542916021441</v>
      </c>
      <c r="AA80" s="122">
        <f>SUMIFS('EPA Export Aggregation'!AD:AD,'EPA Export Aggregation'!$A:$A,$B80,'EPA Export Aggregation'!$D:$D,$A$1)*IF($A80="CH4",About!$D$58,IF($A80="N2O",About!$D$59,1))</f>
        <v>0.15776919030335279</v>
      </c>
      <c r="AB80" s="122">
        <f>SUMIFS('EPA Export Aggregation'!AE:AE,'EPA Export Aggregation'!$A:$A,$B80,'EPA Export Aggregation'!$D:$D,$A$1)*IF($A80="CH4",About!$D$58,IF($A80="N2O",About!$D$59,1))</f>
        <v>0.19819929595466429</v>
      </c>
      <c r="AC80" s="122">
        <f>SUMIFS('EPA Export Aggregation'!AF:AF,'EPA Export Aggregation'!$A:$A,$B80,'EPA Export Aggregation'!$D:$D,$A$1)*IF($A80="CH4",About!$D$58,IF($A80="N2O",About!$D$59,1))</f>
        <v>0.18956023015458731</v>
      </c>
      <c r="AD80" s="122">
        <f>SUMIFS('EPA Export Aggregation'!AG:AG,'EPA Export Aggregation'!$A:$A,$B80,'EPA Export Aggregation'!$D:$D,$A$1)*IF($A80="CH4",About!$D$58,IF($A80="N2O",About!$D$59,1))</f>
        <v>0.19297201421528101</v>
      </c>
      <c r="AE80" s="122">
        <f>SUMIFS('EPA Export Aggregation'!AH:AH,'EPA Export Aggregation'!$A:$A,$B80,'EPA Export Aggregation'!$D:$D,$A$1)*IF($A80="CH4",About!$D$58,IF($A80="N2O",About!$D$59,1))</f>
        <v>0.22910222777490349</v>
      </c>
      <c r="AF80" s="122">
        <f>SUMIFS('EPA Export Aggregation'!AI:AI,'EPA Export Aggregation'!$A:$A,$B80,'EPA Export Aggregation'!$D:$D,$A$1)*IF($A80="CH4",About!$D$58,IF($A80="N2O",About!$D$59,1))</f>
        <v>0.20378901228810001</v>
      </c>
      <c r="AG80" s="122">
        <f>SUMIFS('EPA Export Aggregation'!AJ:AJ,'EPA Export Aggregation'!$A:$A,$B80,'EPA Export Aggregation'!$D:$D,$A$1)*IF($A80="CH4",About!$D$58,IF($A80="N2O",About!$D$59,1))</f>
        <v>0.2516818760727938</v>
      </c>
      <c r="AH80" s="122">
        <f>SUMIFS('EPA Export Aggregation'!AK:AK,'EPA Export Aggregation'!$A:$A,$B80,'EPA Export Aggregation'!$D:$D,$A$1)*IF($A80="CH4",About!$D$58,IF($A80="N2O",About!$D$59,1))</f>
        <v>0.29766098632309629</v>
      </c>
    </row>
    <row r="81" spans="1:34" x14ac:dyDescent="0.2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2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25">
      <c r="A84" s="120" t="s">
        <v>2075</v>
      </c>
      <c r="B84" s="121" t="s">
        <v>2086</v>
      </c>
      <c r="C84" s="122">
        <f>SUMIFS('EPA Export Aggregation'!F:F,'EPA Export Aggregation'!$A:$A,$B84,'EPA Export Aggregation'!$D:$D,$A$1)*IF($A84="CH4",About!$D$58,IF($A84="N2O",About!$D$59,1))</f>
        <v>7.0213629E-2</v>
      </c>
      <c r="D84" s="122">
        <f>SUMIFS('EPA Export Aggregation'!G:G,'EPA Export Aggregation'!$A:$A,$B84,'EPA Export Aggregation'!$D:$D,$A$1)*IF($A84="CH4",About!$D$58,IF($A84="N2O",About!$D$59,1))</f>
        <v>7.0213629E-2</v>
      </c>
      <c r="E84" s="122">
        <f>SUMIFS('EPA Export Aggregation'!H:H,'EPA Export Aggregation'!$A:$A,$B84,'EPA Export Aggregation'!$D:$D,$A$1)*IF($A84="CH4",About!$D$58,IF($A84="N2O",About!$D$59,1))</f>
        <v>7.0213629E-2</v>
      </c>
      <c r="F84" s="122">
        <f>SUMIFS('EPA Export Aggregation'!I:I,'EPA Export Aggregation'!$A:$A,$B84,'EPA Export Aggregation'!$D:$D,$A$1)*IF($A84="CH4",About!$D$58,IF($A84="N2O",About!$D$59,1))</f>
        <v>8.776703625E-2</v>
      </c>
      <c r="G84" s="122">
        <f>SUMIFS('EPA Export Aggregation'!J:J,'EPA Export Aggregation'!$A:$A,$B84,'EPA Export Aggregation'!$D:$D,$A$1)*IF($A84="CH4",About!$D$58,IF($A84="N2O",About!$D$59,1))</f>
        <v>9.6543738700000006E-2</v>
      </c>
      <c r="H84" s="122">
        <f>SUMIFS('EPA Export Aggregation'!K:K,'EPA Export Aggregation'!$A:$A,$B84,'EPA Export Aggregation'!$D:$D,$A$1)*IF($A84="CH4",About!$D$58,IF($A84="N2O",About!$D$59,1))</f>
        <v>0.12132273324999999</v>
      </c>
      <c r="I84" s="122">
        <f>SUMIFS('EPA Export Aggregation'!L:L,'EPA Export Aggregation'!$A:$A,$B84,'EPA Export Aggregation'!$D:$D,$A$1)*IF($A84="CH4",About!$D$58,IF($A84="N2O",About!$D$59,1))</f>
        <v>0.13472438845000001</v>
      </c>
      <c r="J84" s="122">
        <f>SUMIFS('EPA Export Aggregation'!M:M,'EPA Export Aggregation'!$A:$A,$B84,'EPA Export Aggregation'!$D:$D,$A$1)*IF($A84="CH4",About!$D$58,IF($A84="N2O",About!$D$59,1))</f>
        <v>0.14237674280000001</v>
      </c>
      <c r="K84" s="122">
        <f>SUMIFS('EPA Export Aggregation'!N:N,'EPA Export Aggregation'!$A:$A,$B84,'EPA Export Aggregation'!$D:$D,$A$1)*IF($A84="CH4",About!$D$58,IF($A84="N2O",About!$D$59,1))</f>
        <v>0.1745789479</v>
      </c>
      <c r="L84" s="122">
        <f>SUMIFS('EPA Export Aggregation'!O:O,'EPA Export Aggregation'!$A:$A,$B84,'EPA Export Aggregation'!$D:$D,$A$1)*IF($A84="CH4",About!$D$58,IF($A84="N2O",About!$D$59,1))</f>
        <v>0.177155643</v>
      </c>
      <c r="M84" s="122">
        <f>SUMIFS('EPA Export Aggregation'!P:P,'EPA Export Aggregation'!$A:$A,$B84,'EPA Export Aggregation'!$D:$D,$A$1)*IF($A84="CH4",About!$D$58,IF($A84="N2O",About!$D$59,1))</f>
        <v>0.14318624260000001</v>
      </c>
      <c r="N84" s="122">
        <f>SUMIFS('EPA Export Aggregation'!Q:Q,'EPA Export Aggregation'!$A:$A,$B84,'EPA Export Aggregation'!$D:$D,$A$1)*IF($A84="CH4",About!$D$58,IF($A84="N2O",About!$D$59,1))</f>
        <v>9.7354462850000004E-2</v>
      </c>
      <c r="O84" s="122">
        <f>SUMIFS('EPA Export Aggregation'!R:R,'EPA Export Aggregation'!$A:$A,$B84,'EPA Export Aggregation'!$D:$D,$A$1)*IF($A84="CH4",About!$D$58,IF($A84="N2O",About!$D$59,1))</f>
        <v>8.6413196550000002E-2</v>
      </c>
      <c r="P84" s="122">
        <f>SUMIFS('EPA Export Aggregation'!S:S,'EPA Export Aggregation'!$A:$A,$B84,'EPA Export Aggregation'!$D:$D,$A$1)*IF($A84="CH4",About!$D$58,IF($A84="N2O",About!$D$59,1))</f>
        <v>0.1041028615</v>
      </c>
      <c r="Q84" s="122">
        <f>SUMIFS('EPA Export Aggregation'!T:T,'EPA Export Aggregation'!$A:$A,$B84,'EPA Export Aggregation'!$D:$D,$A$1)*IF($A84="CH4",About!$D$58,IF($A84="N2O",About!$D$59,1))</f>
        <v>9.9931971049999999E-2</v>
      </c>
      <c r="R84" s="122">
        <f>SUMIFS('EPA Export Aggregation'!U:U,'EPA Export Aggregation'!$A:$A,$B84,'EPA Export Aggregation'!$D:$D,$A$1)*IF($A84="CH4",About!$D$58,IF($A84="N2O",About!$D$59,1))</f>
        <v>0.10866759315000001</v>
      </c>
      <c r="S84" s="122">
        <f>SUMIFS('EPA Export Aggregation'!V:V,'EPA Export Aggregation'!$A:$A,$B84,'EPA Export Aggregation'!$D:$D,$A$1)*IF($A84="CH4",About!$D$58,IF($A84="N2O",About!$D$59,1))</f>
        <v>0.10552761715</v>
      </c>
      <c r="T84" s="122">
        <f>SUMIFS('EPA Export Aggregation'!W:W,'EPA Export Aggregation'!$A:$A,$B84,'EPA Export Aggregation'!$D:$D,$A$1)*IF($A84="CH4",About!$D$58,IF($A84="N2O",About!$D$59,1))</f>
        <v>8.4904555300000004E-2</v>
      </c>
      <c r="U84" s="122">
        <f>SUMIFS('EPA Export Aggregation'!X:X,'EPA Export Aggregation'!$A:$A,$B84,'EPA Export Aggregation'!$D:$D,$A$1)*IF($A84="CH4",About!$D$58,IF($A84="N2O",About!$D$59,1))</f>
        <v>7.7966034599999998E-2</v>
      </c>
      <c r="V84" s="122">
        <f>SUMIFS('EPA Export Aggregation'!Y:Y,'EPA Export Aggregation'!$A:$A,$B84,'EPA Export Aggregation'!$D:$D,$A$1)*IF($A84="CH4",About!$D$58,IF($A84="N2O",About!$D$59,1))</f>
        <v>8.6527876549999994E-2</v>
      </c>
      <c r="W84" s="122">
        <f>SUMIFS('EPA Export Aggregation'!Z:Z,'EPA Export Aggregation'!$A:$A,$B84,'EPA Export Aggregation'!$D:$D,$A$1)*IF($A84="CH4",About!$D$58,IF($A84="N2O",About!$D$59,1))</f>
        <v>0.123220229</v>
      </c>
      <c r="X84" s="122">
        <f>SUMIFS('EPA Export Aggregation'!AA:AA,'EPA Export Aggregation'!$A:$A,$B84,'EPA Export Aggregation'!$D:$D,$A$1)*IF($A84="CH4",About!$D$58,IF($A84="N2O",About!$D$59,1))</f>
        <v>2.46463206E-2</v>
      </c>
      <c r="Y84" s="122">
        <f>SUMIFS('EPA Export Aggregation'!AB:AB,'EPA Export Aggregation'!$A:$A,$B84,'EPA Export Aggregation'!$D:$D,$A$1)*IF($A84="CH4",About!$D$58,IF($A84="N2O",About!$D$59,1))</f>
        <v>2.5205230499999998E-2</v>
      </c>
      <c r="Z84" s="122">
        <f>SUMIFS('EPA Export Aggregation'!AC:AC,'EPA Export Aggregation'!$A:$A,$B84,'EPA Export Aggregation'!$D:$D,$A$1)*IF($A84="CH4",About!$D$58,IF($A84="N2O",About!$D$59,1))</f>
        <v>4.7427589550000003E-2</v>
      </c>
      <c r="AA84" s="122">
        <f>SUMIFS('EPA Export Aggregation'!AD:AD,'EPA Export Aggregation'!$A:$A,$B84,'EPA Export Aggregation'!$D:$D,$A$1)*IF($A84="CH4",About!$D$58,IF($A84="N2O",About!$D$59,1))</f>
        <v>7.0589307049999994E-2</v>
      </c>
      <c r="AB84" s="122">
        <f>SUMIFS('EPA Export Aggregation'!AE:AE,'EPA Export Aggregation'!$A:$A,$B84,'EPA Export Aggregation'!$D:$D,$A$1)*IF($A84="CH4",About!$D$58,IF($A84="N2O",About!$D$59,1))</f>
        <v>7.1229381250000001E-2</v>
      </c>
      <c r="AC84" s="122">
        <f>SUMIFS('EPA Export Aggregation'!AF:AF,'EPA Export Aggregation'!$A:$A,$B84,'EPA Export Aggregation'!$D:$D,$A$1)*IF($A84="CH4",About!$D$58,IF($A84="N2O",About!$D$59,1))</f>
        <v>6.7076113450000002E-2</v>
      </c>
      <c r="AD84" s="122">
        <f>SUMIFS('EPA Export Aggregation'!AG:AG,'EPA Export Aggregation'!$A:$A,$B84,'EPA Export Aggregation'!$D:$D,$A$1)*IF($A84="CH4",About!$D$58,IF($A84="N2O",About!$D$59,1))</f>
        <v>6.2023834350000001E-2</v>
      </c>
      <c r="AE84" s="122">
        <f>SUMIFS('EPA Export Aggregation'!AH:AH,'EPA Export Aggregation'!$A:$A,$B84,'EPA Export Aggregation'!$D:$D,$A$1)*IF($A84="CH4",About!$D$58,IF($A84="N2O",About!$D$59,1))</f>
        <v>9.5509393250000005E-2</v>
      </c>
      <c r="AF84" s="122">
        <f>SUMIFS('EPA Export Aggregation'!AI:AI,'EPA Export Aggregation'!$A:$A,$B84,'EPA Export Aggregation'!$D:$D,$A$1)*IF($A84="CH4",About!$D$58,IF($A84="N2O",About!$D$59,1))</f>
        <v>8.4958906099999995E-2</v>
      </c>
      <c r="AG84" s="122">
        <f>SUMIFS('EPA Export Aggregation'!AJ:AJ,'EPA Export Aggregation'!$A:$A,$B84,'EPA Export Aggregation'!$D:$D,$A$1)*IF($A84="CH4",About!$D$58,IF($A84="N2O",About!$D$59,1))</f>
        <v>9.4058406900000002E-2</v>
      </c>
      <c r="AH84" s="122">
        <f>SUMIFS('EPA Export Aggregation'!AK:AK,'EPA Export Aggregation'!$A:$A,$B84,'EPA Export Aggregation'!$D:$D,$A$1)*IF($A84="CH4",About!$D$58,IF($A84="N2O",About!$D$59,1))</f>
        <v>0.10230576245</v>
      </c>
    </row>
    <row r="85" spans="1:34" x14ac:dyDescent="0.2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2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25">
      <c r="A87" s="120" t="s">
        <v>2075</v>
      </c>
      <c r="B87" s="121" t="s">
        <v>2089</v>
      </c>
      <c r="C87" s="122">
        <f>SUMIFS('EPA Export Aggregation'!F:F,'EPA Export Aggregation'!$A:$A,$B87,'EPA Export Aggregation'!$D:$D,$A$1)*IF($A87="CH4",About!$D$58,IF($A87="N2O",About!$D$59,1))</f>
        <v>6.1665865800000002E-3</v>
      </c>
      <c r="D87" s="122">
        <f>SUMIFS('EPA Export Aggregation'!$F:$F,'EPA Export Aggregation'!$A:$A,$B87,'EPA Export Aggregation'!$D:$D,$A$1)*IF($A87="CH4",About!$D$58,IF($A87="N2O",About!$D$59,1))</f>
        <v>6.1665865800000002E-3</v>
      </c>
      <c r="E87" s="122">
        <f>SUMIFS('EPA Export Aggregation'!$F:$F,'EPA Export Aggregation'!$A:$A,$B87,'EPA Export Aggregation'!$D:$D,$A$1)*IF($A87="CH4",About!$D$58,IF($A87="N2O",About!$D$59,1))</f>
        <v>6.1665865800000002E-3</v>
      </c>
      <c r="F87" s="122">
        <f>SUMIFS('EPA Export Aggregation'!$F:$F,'EPA Export Aggregation'!$A:$A,$B87,'EPA Export Aggregation'!$D:$D,$A$1)*IF($A87="CH4",About!$D$58,IF($A87="N2O",About!$D$59,1))</f>
        <v>6.1665865800000002E-3</v>
      </c>
      <c r="G87" s="122">
        <f>SUMIFS('EPA Export Aggregation'!$F:$F,'EPA Export Aggregation'!$A:$A,$B87,'EPA Export Aggregation'!$D:$D,$A$1)*IF($A87="CH4",About!$D$58,IF($A87="N2O",About!$D$59,1))</f>
        <v>6.1665865800000002E-3</v>
      </c>
      <c r="H87" s="122">
        <f>SUMIFS('EPA Export Aggregation'!$F:$F,'EPA Export Aggregation'!$A:$A,$B87,'EPA Export Aggregation'!$D:$D,$A$1)*IF($A87="CH4",About!$D$58,IF($A87="N2O",About!$D$59,1))</f>
        <v>6.1665865800000002E-3</v>
      </c>
      <c r="I87" s="122">
        <f>SUMIFS('EPA Export Aggregation'!$F:$F,'EPA Export Aggregation'!$A:$A,$B87,'EPA Export Aggregation'!$D:$D,$A$1)*IF($A87="CH4",About!$D$58,IF($A87="N2O",About!$D$59,1))</f>
        <v>6.1665865800000002E-3</v>
      </c>
      <c r="J87" s="122">
        <f>SUMIFS('EPA Export Aggregation'!$F:$F,'EPA Export Aggregation'!$A:$A,$B87,'EPA Export Aggregation'!$D:$D,$A$1)*IF($A87="CH4",About!$D$58,IF($A87="N2O",About!$D$59,1))</f>
        <v>6.1665865800000002E-3</v>
      </c>
      <c r="K87" s="122">
        <f>SUMIFS('EPA Export Aggregation'!$F:$F,'EPA Export Aggregation'!$A:$A,$B87,'EPA Export Aggregation'!$D:$D,$A$1)*IF($A87="CH4",About!$D$58,IF($A87="N2O",About!$D$59,1))</f>
        <v>6.1665865800000002E-3</v>
      </c>
      <c r="L87" s="122">
        <f>SUMIFS('EPA Export Aggregation'!$F:$F,'EPA Export Aggregation'!$A:$A,$B87,'EPA Export Aggregation'!$D:$D,$A$1)*IF($A87="CH4",About!$D$58,IF($A87="N2O",About!$D$59,1))</f>
        <v>6.1665865800000002E-3</v>
      </c>
      <c r="M87" s="122">
        <f>SUMIFS('EPA Export Aggregation'!$F:$F,'EPA Export Aggregation'!$A:$A,$B87,'EPA Export Aggregation'!$D:$D,$A$1)*IF($A87="CH4",About!$D$58,IF($A87="N2O",About!$D$59,1))</f>
        <v>6.1665865800000002E-3</v>
      </c>
      <c r="N87" s="122">
        <f>SUMIFS('EPA Export Aggregation'!$F:$F,'EPA Export Aggregation'!$A:$A,$B87,'EPA Export Aggregation'!$D:$D,$A$1)*IF($A87="CH4",About!$D$58,IF($A87="N2O",About!$D$59,1))</f>
        <v>6.1665865800000002E-3</v>
      </c>
      <c r="O87" s="122">
        <f>SUMIFS('EPA Export Aggregation'!$F:$F,'EPA Export Aggregation'!$A:$A,$B87,'EPA Export Aggregation'!$D:$D,$A$1)*IF($A87="CH4",About!$D$58,IF($A87="N2O",About!$D$59,1))</f>
        <v>6.1665865800000002E-3</v>
      </c>
      <c r="P87" s="122">
        <f>SUMIFS('EPA Export Aggregation'!$F:$F,'EPA Export Aggregation'!$A:$A,$B87,'EPA Export Aggregation'!$D:$D,$A$1)*IF($A87="CH4",About!$D$58,IF($A87="N2O",About!$D$59,1))</f>
        <v>6.1665865800000002E-3</v>
      </c>
      <c r="Q87" s="122">
        <f>SUMIFS('EPA Export Aggregation'!$F:$F,'EPA Export Aggregation'!$A:$A,$B87,'EPA Export Aggregation'!$D:$D,$A$1)*IF($A87="CH4",About!$D$58,IF($A87="N2O",About!$D$59,1))</f>
        <v>6.1665865800000002E-3</v>
      </c>
      <c r="R87" s="122">
        <f>SUMIFS('EPA Export Aggregation'!$F:$F,'EPA Export Aggregation'!$A:$A,$B87,'EPA Export Aggregation'!$D:$D,$A$1)*IF($A87="CH4",About!$D$58,IF($A87="N2O",About!$D$59,1))</f>
        <v>6.1665865800000002E-3</v>
      </c>
      <c r="S87" s="122">
        <f>SUMIFS('EPA Export Aggregation'!$F:$F,'EPA Export Aggregation'!$A:$A,$B87,'EPA Export Aggregation'!$D:$D,$A$1)*IF($A87="CH4",About!$D$58,IF($A87="N2O",About!$D$59,1))</f>
        <v>6.1665865800000002E-3</v>
      </c>
      <c r="T87" s="122">
        <f>SUMIFS('EPA Export Aggregation'!$F:$F,'EPA Export Aggregation'!$A:$A,$B87,'EPA Export Aggregation'!$D:$D,$A$1)*IF($A87="CH4",About!$D$58,IF($A87="N2O",About!$D$59,1))</f>
        <v>6.1665865800000002E-3</v>
      </c>
      <c r="U87" s="122">
        <f>SUMIFS('EPA Export Aggregation'!$F:$F,'EPA Export Aggregation'!$A:$A,$B87,'EPA Export Aggregation'!$D:$D,$A$1)*IF($A87="CH4",About!$D$58,IF($A87="N2O",About!$D$59,1))</f>
        <v>6.1665865800000002E-3</v>
      </c>
      <c r="V87" s="122">
        <f>SUMIFS('EPA Export Aggregation'!$F:$F,'EPA Export Aggregation'!$A:$A,$B87,'EPA Export Aggregation'!$D:$D,$A$1)*IF($A87="CH4",About!$D$58,IF($A87="N2O",About!$D$59,1))</f>
        <v>6.1665865800000002E-3</v>
      </c>
      <c r="W87" s="122">
        <f>SUMIFS('EPA Export Aggregation'!$F:$F,'EPA Export Aggregation'!$A:$A,$B87,'EPA Export Aggregation'!$D:$D,$A$1)*IF($A87="CH4",About!$D$58,IF($A87="N2O",About!$D$59,1))</f>
        <v>6.1665865800000002E-3</v>
      </c>
      <c r="X87" s="122">
        <f>SUMIFS('EPA Export Aggregation'!$F:$F,'EPA Export Aggregation'!$A:$A,$B87,'EPA Export Aggregation'!$D:$D,$A$1)*IF($A87="CH4",About!$D$58,IF($A87="N2O",About!$D$59,1))</f>
        <v>6.1665865800000002E-3</v>
      </c>
      <c r="Y87" s="122">
        <f>SUMIFS('EPA Export Aggregation'!$F:$F,'EPA Export Aggregation'!$A:$A,$B87,'EPA Export Aggregation'!$D:$D,$A$1)*IF($A87="CH4",About!$D$58,IF($A87="N2O",About!$D$59,1))</f>
        <v>6.1665865800000002E-3</v>
      </c>
      <c r="Z87" s="122">
        <f>SUMIFS('EPA Export Aggregation'!$F:$F,'EPA Export Aggregation'!$A:$A,$B87,'EPA Export Aggregation'!$D:$D,$A$1)*IF($A87="CH4",About!$D$58,IF($A87="N2O",About!$D$59,1))</f>
        <v>6.1665865800000002E-3</v>
      </c>
      <c r="AA87" s="122">
        <f>SUMIFS('EPA Export Aggregation'!$F:$F,'EPA Export Aggregation'!$A:$A,$B87,'EPA Export Aggregation'!$D:$D,$A$1)*IF($A87="CH4",About!$D$58,IF($A87="N2O",About!$D$59,1))</f>
        <v>6.1665865800000002E-3</v>
      </c>
      <c r="AB87" s="122">
        <f>SUMIFS('EPA Export Aggregation'!$F:$F,'EPA Export Aggregation'!$A:$A,$B87,'EPA Export Aggregation'!$D:$D,$A$1)*IF($A87="CH4",About!$D$58,IF($A87="N2O",About!$D$59,1))</f>
        <v>6.1665865800000002E-3</v>
      </c>
      <c r="AC87" s="122">
        <f>SUMIFS('EPA Export Aggregation'!$F:$F,'EPA Export Aggregation'!$A:$A,$B87,'EPA Export Aggregation'!$D:$D,$A$1)*IF($A87="CH4",About!$D$58,IF($A87="N2O",About!$D$59,1))</f>
        <v>6.1665865800000002E-3</v>
      </c>
      <c r="AD87" s="122">
        <f>SUMIFS('EPA Export Aggregation'!$F:$F,'EPA Export Aggregation'!$A:$A,$B87,'EPA Export Aggregation'!$D:$D,$A$1)*IF($A87="CH4",About!$D$58,IF($A87="N2O",About!$D$59,1))</f>
        <v>6.1665865800000002E-3</v>
      </c>
      <c r="AE87" s="122">
        <f>SUMIFS('EPA Export Aggregation'!$F:$F,'EPA Export Aggregation'!$A:$A,$B87,'EPA Export Aggregation'!$D:$D,$A$1)*IF($A87="CH4",About!$D$58,IF($A87="N2O",About!$D$59,1))</f>
        <v>6.1665865800000002E-3</v>
      </c>
      <c r="AF87" s="122">
        <f>SUMIFS('EPA Export Aggregation'!$F:$F,'EPA Export Aggregation'!$A:$A,$B87,'EPA Export Aggregation'!$D:$D,$A$1)*IF($A87="CH4",About!$D$58,IF($A87="N2O",About!$D$59,1))</f>
        <v>6.1665865800000002E-3</v>
      </c>
      <c r="AG87" s="122">
        <f>SUMIFS('EPA Export Aggregation'!$F:$F,'EPA Export Aggregation'!$A:$A,$B87,'EPA Export Aggregation'!$D:$D,$A$1)*IF($A87="CH4",About!$D$58,IF($A87="N2O",About!$D$59,1))</f>
        <v>6.1665865800000002E-3</v>
      </c>
      <c r="AH87" s="122">
        <f>SUMIFS('EPA Export Aggregation'!$F:$F,'EPA Export Aggregation'!$A:$A,$B87,'EPA Export Aggregation'!$D:$D,$A$1)*IF($A87="CH4",About!$D$58,IF($A87="N2O",About!$D$59,1))</f>
        <v>6.1665865800000002E-3</v>
      </c>
    </row>
    <row r="88" spans="1:34" x14ac:dyDescent="0.25">
      <c r="B88" s="121"/>
    </row>
    <row r="89" spans="1:34" x14ac:dyDescent="0.25">
      <c r="B89" s="121"/>
    </row>
    <row r="90" spans="1:34" x14ac:dyDescent="0.25">
      <c r="B90" s="121"/>
    </row>
    <row r="91" spans="1:34" x14ac:dyDescent="0.25">
      <c r="B91" s="121"/>
    </row>
    <row r="92" spans="1:34" x14ac:dyDescent="0.2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2025-02-06T18:54:46Z</dcterms:modified>
</cp:coreProperties>
</file>