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F5185A2E-4617-45AE-B45E-4DC6ECB6358E}"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F1" i="23" s="1"/>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E1" i="23" s="1"/>
  <c r="AG52" i="23"/>
  <c r="K42" i="23"/>
  <c r="AA35" i="23"/>
  <c r="Y30" i="23"/>
  <c r="L25" i="23"/>
  <c r="L1" i="23" s="1"/>
  <c r="H23" i="23"/>
  <c r="R21" i="23"/>
  <c r="Y19" i="23"/>
  <c r="Y1" i="23" s="1"/>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R1" i="23"/>
  <c r="H1" i="23"/>
  <c r="AC1" i="23"/>
  <c r="AB1" i="23"/>
  <c r="T1" i="23"/>
  <c r="AH1" i="23"/>
  <c r="AA1" i="23"/>
  <c r="Q1" i="23"/>
  <c r="J1" i="23"/>
  <c r="S1" i="23"/>
  <c r="D1" i="23"/>
  <c r="K1" i="23"/>
  <c r="C1" i="23"/>
  <c r="G21" i="27" s="1"/>
  <c r="AF1" i="23"/>
  <c r="X1" i="23"/>
  <c r="P1" i="23"/>
  <c r="G1" i="23" l="1"/>
  <c r="N1" i="23"/>
  <c r="W1" i="23"/>
  <c r="M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N13" i="29" l="1"/>
  <c r="P13"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L2" i="29" s="1"/>
  <c r="J18" i="19" s="1"/>
  <c r="N12" i="29"/>
  <c r="M12" i="29"/>
  <c r="P12" i="29"/>
  <c r="K21" i="27"/>
  <c r="E2" i="20" s="1"/>
  <c r="D2" i="20"/>
  <c r="P21" i="27"/>
  <c r="E3" i="20" s="1"/>
  <c r="D3" i="20"/>
  <c r="B43" i="18"/>
  <c r="L13" i="29" l="1"/>
  <c r="J72" i="19" s="1"/>
  <c r="P1599" i="30" s="1"/>
  <c r="L12" i="29"/>
  <c r="J38" i="19" s="1"/>
  <c r="P357" i="30" s="1"/>
  <c r="P200" i="30"/>
  <c r="P210" i="30"/>
  <c r="P204" i="30"/>
  <c r="P207" i="30"/>
  <c r="P201" i="30"/>
  <c r="P206" i="30"/>
  <c r="P205" i="30"/>
  <c r="P208" i="30"/>
  <c r="P211" i="30"/>
  <c r="P212" i="30"/>
  <c r="P209" i="30"/>
  <c r="P213" i="30"/>
  <c r="P214" i="30"/>
  <c r="P202" i="30"/>
  <c r="P203" i="30"/>
  <c r="P356" i="30"/>
  <c r="P367" i="30"/>
  <c r="P371" i="30"/>
  <c r="P358" i="30"/>
  <c r="P368" i="30"/>
  <c r="P372" i="30"/>
  <c r="P373" i="30"/>
  <c r="P369" i="30"/>
  <c r="P364" i="30"/>
  <c r="P376" i="30"/>
  <c r="P363" i="30"/>
  <c r="P360" i="30"/>
  <c r="P1595" i="30"/>
  <c r="P1601" i="30"/>
  <c r="P1596" i="30"/>
  <c r="P1598" i="30"/>
  <c r="P1603" i="30"/>
  <c r="J118" i="19"/>
  <c r="K118" i="19"/>
  <c r="J113" i="19"/>
  <c r="K113" i="19"/>
  <c r="P1602" i="30" l="1"/>
  <c r="P359" i="30"/>
  <c r="P375" i="30"/>
  <c r="P361" i="30"/>
  <c r="P366" i="30"/>
  <c r="P1597" i="30"/>
  <c r="P377" i="30"/>
  <c r="P362" i="30"/>
  <c r="P374" i="30"/>
  <c r="P1600" i="30"/>
  <c r="P378" i="30"/>
  <c r="P365" i="30"/>
  <c r="P379" i="30"/>
  <c r="P370"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<sst xmlns="http://schemas.openxmlformats.org/spreadsheetml/2006/main" count="30711" uniqueCount="2641">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</sst>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2331</v>
      </c>
      <c r="C1" s="200">
        <v>45694</v>
      </c>
      <c r="G1" s="124" t="s">
        <v>2312</v>
      </c>
      <c r="H1" s="124" t="s">
        <v>2313</v>
      </c>
    </row>
    <row r="2" spans="1:8" x14ac:dyDescent="0.75">
      <c r="B2" t="str">
        <f>_xlfn.XLOOKUP(B1,H:H,G:G,0,0,1)</f>
        <v>AR</v>
      </c>
      <c r="C2" t="str">
        <f>_xlfn.XLOOKUP(B2,G:G, H:H, 0,0,1)</f>
        <v>Arkansas</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Arkansas.</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154%.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Arkansas.</v>
      </c>
      <c r="L9" s="144" t="str">
        <f>J9&amp;K9</f>
        <v>**Description:** This policy prevents new capacity of the selected type(s) from being built or deployed.  // **Guidance for setting values:**No new coal is planned in Arkansas.</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78"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Arkansas</v>
      </c>
      <c r="B3" s="184">
        <f>ROUND(SUMIFS(B$4:B$54, $A$4:$A$54, $A$3),0)</f>
        <v>68319</v>
      </c>
      <c r="C3" s="185">
        <f t="shared" ref="C3" si="0">ROUND(SUMIFS(C$4:C$54, $A$4:$A$54, $A$3),0)</f>
        <v>68</v>
      </c>
      <c r="D3" s="184">
        <f>SUMIFS(D$4:D$54, $A$4:$A$54, $A$3)</f>
        <v>0</v>
      </c>
      <c r="E3" s="184">
        <f>SUMIFS(E$4:E$54, $A$4:$A$54, $A$3)</f>
        <v>0</v>
      </c>
      <c r="F3" s="135">
        <f>ROUND(SUMIFS(F$4:F$54,$A$4:$A$54,$A$3)*100,0)</f>
        <v>0</v>
      </c>
      <c r="G3" s="58">
        <f>SUMIFS(G$4:G$54, $A$4:$A$54, $A$3)</f>
        <v>3387482</v>
      </c>
      <c r="H3" s="58">
        <f>SUMIFS(H$4:H$54, $A$4:$A$54, $A$3)</f>
        <v>8613908</v>
      </c>
      <c r="I3" s="135">
        <f>ROUND(SUMIFS(I$4:I$54,$A$4:$A$54,$A$3)*100,0)</f>
        <v>154</v>
      </c>
      <c r="J3" s="135">
        <f>ROUND(SUMIFS(J$4:J$54, $A$4:$A$54, $A$3),0)</f>
        <v>5017</v>
      </c>
      <c r="K3" s="58">
        <f t="shared" ref="K3:AI3" si="1">ROUND(SUMIFS(K$4:K$54, $A$4:$A$54, $A$3),0)</f>
        <v>1826</v>
      </c>
      <c r="L3" s="135">
        <f t="shared" si="1"/>
        <v>2400</v>
      </c>
      <c r="M3" s="58">
        <f t="shared" si="1"/>
        <v>2150</v>
      </c>
      <c r="N3" s="58">
        <f t="shared" si="1"/>
        <v>500</v>
      </c>
      <c r="O3" s="58">
        <f t="shared" si="1"/>
        <v>0</v>
      </c>
      <c r="P3" s="58">
        <f t="shared" si="1"/>
        <v>0</v>
      </c>
      <c r="Q3" s="58">
        <f t="shared" si="1"/>
        <v>0</v>
      </c>
      <c r="R3" s="58">
        <f t="shared" si="1"/>
        <v>0</v>
      </c>
      <c r="S3" s="135">
        <f t="shared" si="1"/>
        <v>0</v>
      </c>
      <c r="T3" s="58">
        <f t="shared" si="1"/>
        <v>5163</v>
      </c>
      <c r="U3" s="58">
        <f t="shared" si="1"/>
        <v>4610</v>
      </c>
      <c r="V3" s="58">
        <f t="shared" si="1"/>
        <v>1818</v>
      </c>
      <c r="W3" s="58">
        <f t="shared" si="1"/>
        <v>1266</v>
      </c>
      <c r="X3" s="58">
        <f t="shared" si="1"/>
        <v>0</v>
      </c>
      <c r="Y3" s="58">
        <f t="shared" si="1"/>
        <v>102</v>
      </c>
      <c r="Z3" s="58">
        <f t="shared" si="1"/>
        <v>0</v>
      </c>
      <c r="AA3" s="58">
        <f t="shared" si="1"/>
        <v>17</v>
      </c>
      <c r="AB3" s="58">
        <f t="shared" si="1"/>
        <v>0</v>
      </c>
      <c r="AC3" s="58">
        <f t="shared" si="1"/>
        <v>9</v>
      </c>
      <c r="AD3" s="58">
        <f t="shared" si="1"/>
        <v>1494</v>
      </c>
      <c r="AE3" s="58">
        <f t="shared" si="1"/>
        <v>0</v>
      </c>
      <c r="AF3" s="58">
        <f t="shared" si="1"/>
        <v>0</v>
      </c>
      <c r="AG3" s="58">
        <f t="shared" si="1"/>
        <v>0</v>
      </c>
      <c r="AH3" s="58">
        <f t="shared" si="1"/>
        <v>0</v>
      </c>
      <c r="AI3" s="135">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5">
        <f t="shared" si="3"/>
        <v>0</v>
      </c>
      <c r="AP3" s="135">
        <f t="shared" si="3"/>
        <v>412</v>
      </c>
      <c r="AQ3" s="135">
        <f t="shared" si="3"/>
        <v>3089060</v>
      </c>
      <c r="AR3" s="135">
        <f>ROUND(SUMIFS(AR$4:AR$54,$A$4:$A$54,$A$3),2)</f>
        <v>13.34</v>
      </c>
      <c r="AS3" s="58">
        <f>SUMIFS(AS$4:AS$54, $A$4:$A$54, $A$3)</f>
        <v>27155635000000</v>
      </c>
      <c r="AT3" s="58">
        <f t="shared" ref="AT3:BH3" si="4">SUMIFS(AT$4:AT$54, $A$4:$A$54, $A$3)</f>
        <v>0</v>
      </c>
      <c r="AU3" s="58">
        <f t="shared" si="4"/>
        <v>0</v>
      </c>
      <c r="AV3" s="58">
        <f t="shared" si="4"/>
        <v>0</v>
      </c>
      <c r="AW3" s="58">
        <f t="shared" si="4"/>
        <v>44661854438171.203</v>
      </c>
      <c r="AX3" s="58">
        <f t="shared" si="4"/>
        <v>162908552000000</v>
      </c>
      <c r="AY3" s="58">
        <f t="shared" si="4"/>
        <v>0</v>
      </c>
      <c r="AZ3" s="58">
        <f t="shared" si="4"/>
        <v>0</v>
      </c>
      <c r="BA3" s="58">
        <f t="shared" si="4"/>
        <v>28777061532959.602</v>
      </c>
      <c r="BB3" s="58">
        <f t="shared" si="4"/>
        <v>0</v>
      </c>
      <c r="BC3" s="58">
        <f t="shared" si="4"/>
        <v>3380361773601.2798</v>
      </c>
      <c r="BD3" s="58">
        <f t="shared" si="4"/>
        <v>18182860707245.301</v>
      </c>
      <c r="BE3" s="58">
        <f t="shared" si="4"/>
        <v>54312666805691.898</v>
      </c>
      <c r="BF3" s="58">
        <f t="shared" si="4"/>
        <v>576325283662511</v>
      </c>
      <c r="BG3" s="58">
        <f t="shared" si="4"/>
        <v>58042577405376</v>
      </c>
      <c r="BH3" s="58">
        <f t="shared" si="4"/>
        <v>40219380721322.398</v>
      </c>
      <c r="BI3" s="58">
        <f>ROUND(SUMIFS(BI$4:BI$54,$A$4:$A$54,$A$3),2)</f>
        <v>94.37</v>
      </c>
      <c r="BJ3" s="58">
        <f t="shared" ref="BJ3:BP3" si="5">ROUND(SUMIFS(BJ$4:BJ$54,$A$4:$A$54,$A$3),2)</f>
        <v>0</v>
      </c>
      <c r="BK3" s="58">
        <f t="shared" si="5"/>
        <v>0</v>
      </c>
      <c r="BL3" s="58">
        <f t="shared" si="5"/>
        <v>0</v>
      </c>
      <c r="BM3" s="58">
        <f t="shared" si="5"/>
        <v>82.23</v>
      </c>
      <c r="BN3" s="58">
        <f t="shared" si="5"/>
        <v>28.27</v>
      </c>
      <c r="BO3" s="58">
        <f t="shared" si="5"/>
        <v>0</v>
      </c>
      <c r="BP3" s="135">
        <f t="shared" si="5"/>
        <v>0</v>
      </c>
      <c r="BQ3" s="135">
        <f t="shared" ref="BQ3:BR3" si="6">ROUND(SUMIFS(BQ$4:BQ$54,$A$4:$A$54,$A$3)*100,0)</f>
        <v>3</v>
      </c>
      <c r="BR3" s="135">
        <f t="shared" si="6"/>
        <v>4</v>
      </c>
      <c r="BS3" s="135">
        <f>ROUND(SUMIFS(BS$4:BS$54,$A$4:$A$54,$A$3)*100,0)</f>
        <v>26</v>
      </c>
      <c r="BT3" s="135">
        <f>ROUND(SUMIFS(BT$4:BT$54,$A$4:$A$54,$A$3)*100,0)</f>
        <v>25</v>
      </c>
      <c r="BU3" s="135">
        <f t="shared" ref="BU3:CH3" si="7">ROUND(SUMIFS(BU$4:BU$54,$A$4:$A$54,$A$3)*100,0)</f>
        <v>49</v>
      </c>
      <c r="BV3" s="135">
        <f t="shared" si="7"/>
        <v>62</v>
      </c>
      <c r="BW3" s="135">
        <f t="shared" si="7"/>
        <v>24</v>
      </c>
      <c r="BX3" s="135">
        <f t="shared" si="7"/>
        <v>36</v>
      </c>
      <c r="BY3" s="135">
        <f t="shared" si="7"/>
        <v>50</v>
      </c>
      <c r="BZ3" s="135">
        <f>ROUND(SUMIFS(BZ$4:BZ$54,$A$4:$A$54,$A$3)*100,0)</f>
        <v>51</v>
      </c>
      <c r="CA3" s="135">
        <f>ROUND(SUMIFS(CA$4:CA$54,$A$4:$A$54,$A$3)*100,0)</f>
        <v>100</v>
      </c>
      <c r="CB3" s="135">
        <f>ROUND(SUMIFS(CB$4:CB$54,$A$4:$A$54,$A$3)*100,0)</f>
        <v>100</v>
      </c>
      <c r="CC3" s="135">
        <f t="shared" si="7"/>
        <v>24</v>
      </c>
      <c r="CD3" s="135">
        <f t="shared" si="7"/>
        <v>36</v>
      </c>
      <c r="CE3" s="135">
        <f t="shared" si="7"/>
        <v>50</v>
      </c>
      <c r="CF3" s="135">
        <f t="shared" si="7"/>
        <v>51</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Arkansas.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Arkansas.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Arkansas.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Arkansas.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Arkansas.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Arkansas.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Arkansas.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Arkansas.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Arkansas.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Arkansas.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Arkansas.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Arkansas.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Arkansas.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Arkansas.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Arkansas.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Arkansas.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Arkansas.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Arkansas.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AR</v>
      </c>
      <c r="C1" s="116">
        <f>SUM(C4:C87)</f>
        <v>54.055278028980517</v>
      </c>
      <c r="D1" s="116">
        <f t="shared" ref="D1:AG1" si="0">SUM(D4:D87)</f>
        <v>52.747384110965591</v>
      </c>
      <c r="E1" s="116">
        <f t="shared" si="0"/>
        <v>54.80219376135188</v>
      </c>
      <c r="F1" s="116">
        <f t="shared" si="0"/>
        <v>53.872960691348389</v>
      </c>
      <c r="G1" s="116">
        <f t="shared" si="0"/>
        <v>57.763208568710006</v>
      </c>
      <c r="H1" s="116">
        <f t="shared" si="0"/>
        <v>61.432642928830184</v>
      </c>
      <c r="I1" s="116">
        <f t="shared" si="0"/>
        <v>64.071568791514892</v>
      </c>
      <c r="J1" s="116">
        <f t="shared" si="0"/>
        <v>63.186133459412993</v>
      </c>
      <c r="K1" s="116">
        <f t="shared" si="0"/>
        <v>64.805364202212502</v>
      </c>
      <c r="L1" s="116">
        <f t="shared" si="0"/>
        <v>66.762313175798582</v>
      </c>
      <c r="M1" s="116">
        <f t="shared" si="0"/>
        <v>67.560743160623502</v>
      </c>
      <c r="N1" s="116">
        <f t="shared" si="0"/>
        <v>66.490561596627103</v>
      </c>
      <c r="O1" s="116">
        <f t="shared" si="0"/>
        <v>64.747571787735097</v>
      </c>
      <c r="P1" s="116">
        <f t="shared" si="0"/>
        <v>66.174236288053095</v>
      </c>
      <c r="Q1" s="116">
        <f t="shared" si="0"/>
        <v>66.054415909005911</v>
      </c>
      <c r="R1" s="116">
        <f t="shared" si="0"/>
        <v>64.681960128617291</v>
      </c>
      <c r="S1" s="116">
        <f t="shared" si="0"/>
        <v>67.658402215748609</v>
      </c>
      <c r="T1" s="116">
        <f t="shared" si="0"/>
        <v>68.897343239258063</v>
      </c>
      <c r="U1" s="116">
        <f t="shared" si="0"/>
        <v>68.813136043310806</v>
      </c>
      <c r="V1" s="116">
        <f t="shared" si="0"/>
        <v>66.102780633200197</v>
      </c>
      <c r="W1" s="116">
        <f t="shared" si="0"/>
        <v>70.941805983296959</v>
      </c>
      <c r="X1" s="116">
        <f t="shared" si="0"/>
        <v>72.268302946341791</v>
      </c>
      <c r="Y1" s="116">
        <f t="shared" si="0"/>
        <v>71.273931090850326</v>
      </c>
      <c r="Z1" s="116">
        <f t="shared" si="0"/>
        <v>72.904854358569239</v>
      </c>
      <c r="AA1" s="116">
        <f t="shared" si="0"/>
        <v>73.575461081004804</v>
      </c>
      <c r="AB1" s="116">
        <f t="shared" si="0"/>
        <v>63.185956825304196</v>
      </c>
      <c r="AC1" s="116">
        <f t="shared" si="0"/>
        <v>66.010163117799976</v>
      </c>
      <c r="AD1" s="116">
        <f t="shared" si="0"/>
        <v>67.931472119733201</v>
      </c>
      <c r="AE1" s="116">
        <f t="shared" si="0"/>
        <v>74.50788413109089</v>
      </c>
      <c r="AF1" s="116">
        <f t="shared" si="0"/>
        <v>68.692589206469293</v>
      </c>
      <c r="AG1" s="116">
        <f t="shared" si="0"/>
        <v>58.475887846263504</v>
      </c>
      <c r="AH1" s="116">
        <f>SUM(AH4:AH87)</f>
        <v>65.971140232034898</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75">
      <c r="A5" s="120" t="s">
        <v>479</v>
      </c>
      <c r="B5" s="121" t="s">
        <v>2006</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75">
      <c r="A6" s="120" t="s">
        <v>479</v>
      </c>
      <c r="B6" s="121" t="s">
        <v>2007</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75">
      <c r="A7" s="120" t="s">
        <v>479</v>
      </c>
      <c r="B7" s="121" t="s">
        <v>2008</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75">
      <c r="A8" s="120" t="s">
        <v>479</v>
      </c>
      <c r="B8" s="121" t="s">
        <v>2009</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75">
      <c r="A9" s="120" t="s">
        <v>479</v>
      </c>
      <c r="B9" s="121" t="s">
        <v>2010</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75">
      <c r="A10" s="120" t="s">
        <v>479</v>
      </c>
      <c r="B10" s="121" t="s">
        <v>2011</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75">
      <c r="A11" s="120" t="s">
        <v>479</v>
      </c>
      <c r="B11" s="121" t="s">
        <v>2012</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75">
      <c r="A12" s="120" t="s">
        <v>479</v>
      </c>
      <c r="B12" s="121" t="s">
        <v>2013</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75">
      <c r="A13" s="120" t="s">
        <v>479</v>
      </c>
      <c r="B13" s="121" t="s">
        <v>2014</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75">
      <c r="A17" s="120" t="s">
        <v>479</v>
      </c>
      <c r="B17" s="121" t="s">
        <v>2018</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75">
      <c r="A21" s="120" t="s">
        <v>479</v>
      </c>
      <c r="B21" s="121" t="s">
        <v>2022</v>
      </c>
      <c r="C21" s="122">
        <f>SUMIFS('EPA Export Aggregation'!F:F,'EPA Export Aggregation'!$A:$A,$B21,'EPA Export Aggregation'!$D:$D,$A$1)*IF($A21="CH4",About!$D$58,IF($A21="N2O",About!$D$59,1))</f>
        <v>0.23989587222219999</v>
      </c>
      <c r="D21" s="122">
        <f>SUMIFS('EPA Export Aggregation'!G:G,'EPA Export Aggregation'!$A:$A,$B21,'EPA Export Aggregation'!$D:$D,$A$1)*IF($A21="CH4",About!$D$58,IF($A21="N2O",About!$D$59,1))</f>
        <v>0.2028534972222</v>
      </c>
      <c r="E21" s="122">
        <f>SUMIFS('EPA Export Aggregation'!H:H,'EPA Export Aggregation'!$A:$A,$B21,'EPA Export Aggregation'!$D:$D,$A$1)*IF($A21="CH4",About!$D$58,IF($A21="N2O",About!$D$59,1))</f>
        <v>0.20751087222219999</v>
      </c>
      <c r="F21" s="122">
        <f>SUMIFS('EPA Export Aggregation'!I:I,'EPA Export Aggregation'!$A:$A,$B21,'EPA Export Aggregation'!$D:$D,$A$1)*IF($A21="CH4",About!$D$58,IF($A21="N2O",About!$D$59,1))</f>
        <v>0.19869341388889999</v>
      </c>
      <c r="G21" s="122">
        <f>SUMIFS('EPA Export Aggregation'!J:J,'EPA Export Aggregation'!$A:$A,$B21,'EPA Export Aggregation'!$D:$D,$A$1)*IF($A21="CH4",About!$D$58,IF($A21="N2O",About!$D$59,1))</f>
        <v>0.1869033904762</v>
      </c>
      <c r="H21" s="122">
        <f>SUMIFS('EPA Export Aggregation'!K:K,'EPA Export Aggregation'!$A:$A,$B21,'EPA Export Aggregation'!$D:$D,$A$1)*IF($A21="CH4",About!$D$58,IF($A21="N2O",About!$D$59,1))</f>
        <v>0.18908196190480001</v>
      </c>
      <c r="I21" s="122">
        <f>SUMIFS('EPA Export Aggregation'!L:L,'EPA Export Aggregation'!$A:$A,$B21,'EPA Export Aggregation'!$D:$D,$A$1)*IF($A21="CH4",About!$D$58,IF($A21="N2O",About!$D$59,1))</f>
        <v>0.20297481904760001</v>
      </c>
      <c r="J21" s="122">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75">
      <c r="A23" s="120" t="s">
        <v>479</v>
      </c>
      <c r="B23" s="121" t="s">
        <v>2024</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75">
      <c r="A30" s="120" t="s">
        <v>479</v>
      </c>
      <c r="B30" s="121" t="s">
        <v>2031</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122">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122">
        <f>SUMIFS('EPA Export Aggregation'!R:R,'EPA Export Aggregation'!$A:$A,$B33,'EPA Export Aggregation'!$D:$D,$A$1)*IF($A33="CH4",About!$D$58,IF($A33="N2O",About!$D$59,1))</f>
        <v>0.1036688070698</v>
      </c>
      <c r="P33" s="122">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122">
        <f>SUMIFS('EPA Export Aggregation'!U:U,'EPA Export Aggregation'!$A:$A,$B33,'EPA Export Aggregation'!$D:$D,$A$1)*IF($A33="CH4",About!$D$58,IF($A33="N2O",About!$D$59,1))</f>
        <v>0.14249717038189999</v>
      </c>
      <c r="S33" s="122">
        <f>SUMIFS('EPA Export Aggregation'!V:V,'EPA Export Aggregation'!$A:$A,$B33,'EPA Export Aggregation'!$D:$D,$A$1)*IF($A33="CH4",About!$D$58,IF($A33="N2O",About!$D$59,1))</f>
        <v>0.17091137624889999</v>
      </c>
      <c r="T33" s="122">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122">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122">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122">
        <f>SUMIFS('EPA Export Aggregation'!AD:AD,'EPA Export Aggregation'!$A:$A,$B33,'EPA Export Aggregation'!$D:$D,$A$1)*IF($A33="CH4",About!$D$58,IF($A33="N2O",About!$D$59,1))</f>
        <v>3.1297673584599998E-2</v>
      </c>
      <c r="AB33" s="122">
        <f>SUMIFS('EPA Export Aggregation'!AE:AE,'EPA Export Aggregation'!$A:$A,$B33,'EPA Export Aggregation'!$D:$D,$A$1)*IF($A33="CH4",About!$D$58,IF($A33="N2O",About!$D$59,1))</f>
        <v>4.2306317146100003E-2</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2025-02-06T19:51:06Z</dcterms:modified>
</cp:coreProperties>
</file>