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50B725FB-312C-4BC1-A86E-1ACA8DEF073C}"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X4" i="28"/>
  <c r="AF4" i="28"/>
  <c r="P5" i="28"/>
  <c r="H6" i="28"/>
  <c r="P7" i="28"/>
  <c r="H8" i="28"/>
  <c r="X8" i="28"/>
  <c r="AF8" i="28"/>
  <c r="P9" i="28"/>
  <c r="P10" i="28"/>
  <c r="P11" i="28"/>
  <c r="S12" i="28"/>
  <c r="AD12" i="28"/>
  <c r="S13" i="28"/>
  <c r="AF13" i="28"/>
  <c r="Z15" i="28"/>
  <c r="P18" i="28"/>
  <c r="G21" i="28"/>
  <c r="Z21" i="28"/>
  <c r="P22" i="28"/>
  <c r="Z23" i="28"/>
  <c r="P24" i="28"/>
  <c r="Z27" i="28"/>
  <c r="P28" i="28"/>
  <c r="G29" i="28"/>
  <c r="AB31" i="28"/>
  <c r="X32" i="28"/>
  <c r="W33" i="28"/>
  <c r="M36" i="28"/>
  <c r="G39" i="28"/>
  <c r="H41" i="28"/>
  <c r="N42" i="28"/>
  <c r="M43" i="28"/>
  <c r="O44" i="28"/>
  <c r="X51" i="28"/>
  <c r="AE54" i="28"/>
  <c r="F58" i="28"/>
  <c r="M61" i="28"/>
  <c r="F3" i="24"/>
  <c r="K5" i="23" s="1"/>
  <c r="L5" i="23" s="1"/>
  <c r="J30" i="19" s="1"/>
  <c r="AL3" i="24"/>
  <c r="I4" i="28"/>
  <c r="Q4" i="28"/>
  <c r="Y4" i="28"/>
  <c r="I5" i="28"/>
  <c r="Q5" i="28"/>
  <c r="Y5" i="28"/>
  <c r="Q6" i="28"/>
  <c r="Y6" i="28"/>
  <c r="I7" i="28"/>
  <c r="Q7" i="28"/>
  <c r="Y7" i="28"/>
  <c r="AG7" i="28"/>
  <c r="Y8" i="28"/>
  <c r="AG8" i="28"/>
  <c r="I9" i="28"/>
  <c r="Q9" i="28"/>
  <c r="Y9" i="28"/>
  <c r="AG9" i="28"/>
  <c r="Y10" i="28"/>
  <c r="AG10" i="28"/>
  <c r="I11" i="28"/>
  <c r="Q11" i="28"/>
  <c r="Y11" i="28"/>
  <c r="AG11" i="28"/>
  <c r="AE12" i="28"/>
  <c r="J13" i="28"/>
  <c r="V13" i="28"/>
  <c r="AH13" i="28"/>
  <c r="R14" i="28"/>
  <c r="H15" i="28"/>
  <c r="H17" i="28"/>
  <c r="AE17" i="28"/>
  <c r="R18" i="28"/>
  <c r="H19" i="28"/>
  <c r="AE19" i="28"/>
  <c r="R20" i="28"/>
  <c r="R22" i="28"/>
  <c r="H23" i="28"/>
  <c r="AE23" i="28"/>
  <c r="R24" i="28"/>
  <c r="H25" i="28"/>
  <c r="AE25" i="28"/>
  <c r="AE27" i="28"/>
  <c r="R28" i="28"/>
  <c r="H29" i="28"/>
  <c r="AE29" i="28"/>
  <c r="R30" i="28"/>
  <c r="H31" i="28"/>
  <c r="X33" i="28"/>
  <c r="W34" i="28"/>
  <c r="P35" i="28"/>
  <c r="N36" i="28"/>
  <c r="M37" i="28"/>
  <c r="F38" i="28"/>
  <c r="M41" i="28"/>
  <c r="O42" i="28"/>
  <c r="U43" i="28"/>
  <c r="T44" i="28"/>
  <c r="V45" i="28"/>
  <c r="AB46" i="28"/>
  <c r="F52" i="28"/>
  <c r="M55" i="28"/>
  <c r="T58" i="28"/>
  <c r="X61" i="28"/>
  <c r="M3" i="24"/>
  <c r="AS3" i="24"/>
  <c r="R87" i="28"/>
  <c r="J87" i="28"/>
  <c r="AH86" i="28"/>
  <c r="Z86" i="28"/>
  <c r="R86" i="28"/>
  <c r="J86" i="28"/>
  <c r="R85" i="28"/>
  <c r="J85" i="28"/>
  <c r="AH84" i="28"/>
  <c r="Z84" i="28"/>
  <c r="R84" i="28"/>
  <c r="J84" i="28"/>
  <c r="R83" i="28"/>
  <c r="J83" i="28"/>
  <c r="AH82" i="28"/>
  <c r="Z82" i="28"/>
  <c r="R82" i="28"/>
  <c r="J82" i="28"/>
  <c r="R81" i="28"/>
  <c r="J81" i="28"/>
  <c r="AH80" i="28"/>
  <c r="Z80" i="28"/>
  <c r="R80" i="28"/>
  <c r="J80" i="28"/>
  <c r="R79" i="28"/>
  <c r="J79" i="28"/>
  <c r="AH78" i="28"/>
  <c r="Z78" i="28"/>
  <c r="R78" i="28"/>
  <c r="J78" i="28"/>
  <c r="R77" i="28"/>
  <c r="J77" i="28"/>
  <c r="AH76" i="28"/>
  <c r="Z76" i="28"/>
  <c r="R76" i="28"/>
  <c r="J76" i="28"/>
  <c r="R75" i="28"/>
  <c r="J75" i="28"/>
  <c r="AH74" i="28"/>
  <c r="Z74" i="28"/>
  <c r="R74" i="28"/>
  <c r="J74" i="28"/>
  <c r="R73" i="28"/>
  <c r="J73" i="28"/>
  <c r="AH72" i="28"/>
  <c r="Z72" i="28"/>
  <c r="R72" i="28"/>
  <c r="J72" i="28"/>
  <c r="R71" i="28"/>
  <c r="J71" i="28"/>
  <c r="AH70" i="28"/>
  <c r="Z70" i="28"/>
  <c r="R70" i="28"/>
  <c r="J70" i="28"/>
  <c r="R69" i="28"/>
  <c r="J69" i="28"/>
  <c r="AH68" i="28"/>
  <c r="Z68" i="28"/>
  <c r="R68" i="28"/>
  <c r="J68" i="28"/>
  <c r="R67" i="28"/>
  <c r="J67" i="28"/>
  <c r="AH66" i="28"/>
  <c r="AG87" i="28"/>
  <c r="Y87" i="28"/>
  <c r="Q87" i="28"/>
  <c r="Y86" i="28"/>
  <c r="Q86" i="28"/>
  <c r="I86" i="28"/>
  <c r="AG85" i="28"/>
  <c r="AF87" i="28"/>
  <c r="X87" i="28"/>
  <c r="AF86" i="28"/>
  <c r="X86" i="28"/>
  <c r="P86" i="28"/>
  <c r="H86" i="28"/>
  <c r="AF85" i="28"/>
  <c r="AE87" i="28"/>
  <c r="G87" i="28"/>
  <c r="AE86" i="28"/>
  <c r="W86" i="28"/>
  <c r="O86" i="28"/>
  <c r="G86" i="28"/>
  <c r="AE85" i="28"/>
  <c r="G85" i="28"/>
  <c r="AE84" i="28"/>
  <c r="W84" i="28"/>
  <c r="O84" i="28"/>
  <c r="G84" i="28"/>
  <c r="AE83" i="28"/>
  <c r="G83" i="28"/>
  <c r="AE82" i="28"/>
  <c r="W82" i="28"/>
  <c r="O82" i="28"/>
  <c r="G82" i="28"/>
  <c r="AE81" i="28"/>
  <c r="G81" i="28"/>
  <c r="AE80" i="28"/>
  <c r="W80" i="28"/>
  <c r="O80" i="28"/>
  <c r="G80" i="28"/>
  <c r="AE79" i="28"/>
  <c r="G79" i="28"/>
  <c r="AE78" i="28"/>
  <c r="W78" i="28"/>
  <c r="O78" i="28"/>
  <c r="G78" i="28"/>
  <c r="AE77" i="28"/>
  <c r="G77" i="28"/>
  <c r="AE76" i="28"/>
  <c r="W76" i="28"/>
  <c r="O76" i="28"/>
  <c r="G76" i="28"/>
  <c r="AE75" i="28"/>
  <c r="G75" i="28"/>
  <c r="AE74" i="28"/>
  <c r="W74" i="28"/>
  <c r="O74" i="28"/>
  <c r="G74" i="28"/>
  <c r="AE73" i="28"/>
  <c r="G73" i="28"/>
  <c r="AE72" i="28"/>
  <c r="W72" i="28"/>
  <c r="O72" i="28"/>
  <c r="G72" i="28"/>
  <c r="AE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73" i="28" l="1"/>
  <c r="O75" i="28"/>
  <c r="O77" i="28"/>
  <c r="O79" i="28"/>
  <c r="O81" i="28"/>
  <c r="O83" i="28"/>
  <c r="O85" i="28"/>
  <c r="O87" i="28"/>
  <c r="H87" i="28"/>
  <c r="AG86" i="28"/>
  <c r="Z67" i="28"/>
  <c r="Z69" i="28"/>
  <c r="Z71" i="28"/>
  <c r="Z73" i="28"/>
  <c r="Z75" i="28"/>
  <c r="Z77" i="28"/>
  <c r="Z79" i="28"/>
  <c r="Z81" i="28"/>
  <c r="Z83" i="28"/>
  <c r="Z85" i="28"/>
  <c r="Z87" i="28"/>
  <c r="AE48" i="28"/>
  <c r="N40" i="28"/>
  <c r="AB32" i="28"/>
  <c r="H27" i="28"/>
  <c r="AE21" i="28"/>
  <c r="R16" i="28"/>
  <c r="T12" i="28"/>
  <c r="Q10" i="28"/>
  <c r="Q8" i="28"/>
  <c r="I6" i="28"/>
  <c r="O24" i="26"/>
  <c r="P24" i="26" s="1"/>
  <c r="AB48" i="28"/>
  <c r="N35" i="28"/>
  <c r="G27" i="28"/>
  <c r="Z17" i="28"/>
  <c r="AF10" i="28"/>
  <c r="H7" i="28"/>
  <c r="BQ3" i="24"/>
  <c r="W71" i="28"/>
  <c r="W73" i="28"/>
  <c r="W75" i="28"/>
  <c r="W77" i="28"/>
  <c r="W79" i="28"/>
  <c r="W81" i="28"/>
  <c r="W83" i="28"/>
  <c r="W85" i="28"/>
  <c r="W87" i="28"/>
  <c r="P87" i="28"/>
  <c r="I87" i="28"/>
  <c r="AH67" i="28"/>
  <c r="AH69" i="28"/>
  <c r="AH71" i="28"/>
  <c r="AH73" i="28"/>
  <c r="AH75" i="28"/>
  <c r="AH77" i="28"/>
  <c r="AH79" i="28"/>
  <c r="AH81" i="28"/>
  <c r="AH83" i="28"/>
  <c r="AH85" i="28"/>
  <c r="AH87" i="28"/>
  <c r="X47" i="28"/>
  <c r="H39" i="28"/>
  <c r="AH31" i="28"/>
  <c r="R26" i="28"/>
  <c r="H21" i="28"/>
  <c r="AE15" i="28"/>
  <c r="J12" i="28"/>
  <c r="I10" i="28"/>
  <c r="I8" i="28"/>
  <c r="AG5" i="28"/>
  <c r="BR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<sst xmlns="http://schemas.openxmlformats.org/spreadsheetml/2006/main" count="35244" uniqueCount="4350">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</sst>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3875</v>
      </c>
      <c r="C1" s="432">
        <v>45467</v>
      </c>
      <c r="G1" s="433" t="s">
        <v>3924</v>
      </c>
      <c r="H1" s="433" t="s">
        <v>3925</v>
      </c>
    </row>
    <row r="2" spans="1:8" x14ac:dyDescent="0.25">
      <c r="B2" t="str">
        <f>_xlfn.XLOOKUP(B1,H:H,G:G,0,0,1)</f>
        <v>AR</v>
      </c>
      <c r="C2" t="str">
        <f>_xlfn.XLOOKUP(B2,G:G, H:H, 0,0,1)</f>
        <v>Arkansas</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Arkansas.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Arkansas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PV:**Arkansas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Wind:**Arkansas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5"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Arkansas</v>
      </c>
      <c r="B3" s="394">
        <f>ROUND(SUMIFS(B$4:B$54, $A$4:$A$54, $A$3),0)</f>
        <v>68319</v>
      </c>
      <c r="C3" s="395">
        <f t="shared" ref="C3" si="0">ROUND(SUMIFS(C$4:C$54, $A$4:$A$54, $A$3),0)</f>
        <v>68</v>
      </c>
      <c r="D3" s="394">
        <f>SUMIFS(D$4:D$54, $A$4:$A$54, $A$3)</f>
        <v>0</v>
      </c>
      <c r="E3" s="394">
        <f>SUMIFS(E$4:E$54, $A$4:$A$54, $A$3)</f>
        <v>0</v>
      </c>
      <c r="F3" s="396">
        <f>ROUND(SUMIFS(F$4:F$54,$A$4:$A$54,$A$3)*100,0)</f>
        <v>0</v>
      </c>
      <c r="G3" s="177">
        <f>SUMIFS(G$4:G$54, $A$4:$A$54, $A$3)</f>
        <v>3387482</v>
      </c>
      <c r="H3" s="177">
        <f>SUMIFS(H$4:H$54, $A$4:$A$54, $A$3)</f>
        <v>8613908</v>
      </c>
      <c r="I3" s="396">
        <f>ROUND(SUMIFS(I$4:I$54,$A$4:$A$54,$A$3)*100,0)</f>
        <v>154</v>
      </c>
      <c r="J3" s="396">
        <f>ROUND(SUMIFS(J$4:J$54, $A$4:$A$54, $A$3),0)</f>
        <v>5017</v>
      </c>
      <c r="K3" s="177">
        <f t="shared" ref="K3:AI3" si="1">ROUND(SUMIFS(K$4:K$54, $A$4:$A$54, $A$3),0)</f>
        <v>1826</v>
      </c>
      <c r="L3" s="396">
        <f t="shared" si="1"/>
        <v>2400</v>
      </c>
      <c r="M3" s="177">
        <f t="shared" si="1"/>
        <v>2150</v>
      </c>
      <c r="N3" s="177">
        <f t="shared" si="1"/>
        <v>500</v>
      </c>
      <c r="O3" s="177">
        <f t="shared" si="1"/>
        <v>0</v>
      </c>
      <c r="P3" s="177">
        <f t="shared" si="1"/>
        <v>0</v>
      </c>
      <c r="Q3" s="177">
        <f t="shared" si="1"/>
        <v>0</v>
      </c>
      <c r="R3" s="177">
        <f t="shared" si="1"/>
        <v>0</v>
      </c>
      <c r="S3" s="396">
        <f t="shared" si="1"/>
        <v>0</v>
      </c>
      <c r="T3" s="177">
        <f t="shared" si="1"/>
        <v>5163</v>
      </c>
      <c r="U3" s="177">
        <f t="shared" si="1"/>
        <v>4610</v>
      </c>
      <c r="V3" s="177">
        <f t="shared" si="1"/>
        <v>1818</v>
      </c>
      <c r="W3" s="177">
        <f t="shared" si="1"/>
        <v>1266</v>
      </c>
      <c r="X3" s="177">
        <f t="shared" si="1"/>
        <v>0</v>
      </c>
      <c r="Y3" s="177">
        <f t="shared" si="1"/>
        <v>102</v>
      </c>
      <c r="Z3" s="177">
        <f t="shared" si="1"/>
        <v>0</v>
      </c>
      <c r="AA3" s="177">
        <f t="shared" si="1"/>
        <v>17</v>
      </c>
      <c r="AB3" s="177">
        <f t="shared" si="1"/>
        <v>0</v>
      </c>
      <c r="AC3" s="177">
        <f t="shared" si="1"/>
        <v>9</v>
      </c>
      <c r="AD3" s="177">
        <f t="shared" si="1"/>
        <v>1494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412</v>
      </c>
      <c r="AQ3" s="396">
        <f t="shared" si="3"/>
        <v>3089060</v>
      </c>
      <c r="AR3" s="396">
        <f>ROUND(SUMIFS(AR$4:AR$54,$A$4:$A$54,$A$3),2)</f>
        <v>13.34</v>
      </c>
      <c r="AS3" s="177">
        <f>SUMIFS(AS$4:AS$54, $A$4:$A$54, $A$3)</f>
        <v>27155635000000</v>
      </c>
      <c r="AT3" s="177">
        <f t="shared" ref="AT3:BH3" si="4">SUMIFS(AT$4:AT$54, $A$4:$A$54, $A$3)</f>
        <v>0</v>
      </c>
      <c r="AU3" s="177">
        <f t="shared" si="4"/>
        <v>0</v>
      </c>
      <c r="AV3" s="177">
        <f t="shared" si="4"/>
        <v>0</v>
      </c>
      <c r="AW3" s="177">
        <f t="shared" si="4"/>
        <v>44661854438171.203</v>
      </c>
      <c r="AX3" s="177">
        <f t="shared" si="4"/>
        <v>162908552000000</v>
      </c>
      <c r="AY3" s="177">
        <f t="shared" si="4"/>
        <v>0</v>
      </c>
      <c r="AZ3" s="177">
        <f t="shared" si="4"/>
        <v>0</v>
      </c>
      <c r="BA3" s="177">
        <f t="shared" si="4"/>
        <v>28777061532959.602</v>
      </c>
      <c r="BB3" s="177">
        <f t="shared" si="4"/>
        <v>0</v>
      </c>
      <c r="BC3" s="177">
        <f t="shared" si="4"/>
        <v>3380361773601.2798</v>
      </c>
      <c r="BD3" s="177">
        <f t="shared" si="4"/>
        <v>18182860707245.301</v>
      </c>
      <c r="BE3" s="177">
        <f t="shared" si="4"/>
        <v>54312666805691.898</v>
      </c>
      <c r="BF3" s="177">
        <f t="shared" si="4"/>
        <v>576325283662511</v>
      </c>
      <c r="BG3" s="177">
        <f t="shared" si="4"/>
        <v>58042577405376</v>
      </c>
      <c r="BH3" s="177">
        <f t="shared" si="4"/>
        <v>40219380721322.398</v>
      </c>
      <c r="BI3" s="177">
        <f>ROUND(SUMIFS(BI$4:BI$54,$A$4:$A$54,$A$3),2)</f>
        <v>94.37</v>
      </c>
      <c r="BJ3" s="177">
        <f t="shared" ref="BJ3:BP3" si="5">ROUND(SUMIFS(BJ$4:BJ$54,$A$4:$A$54,$A$3),2)</f>
        <v>0</v>
      </c>
      <c r="BK3" s="177">
        <f t="shared" si="5"/>
        <v>0</v>
      </c>
      <c r="BL3" s="177">
        <f t="shared" si="5"/>
        <v>0</v>
      </c>
      <c r="BM3" s="177">
        <f t="shared" si="5"/>
        <v>82.23</v>
      </c>
      <c r="BN3" s="177">
        <f t="shared" si="5"/>
        <v>28.27</v>
      </c>
      <c r="BO3" s="177">
        <f t="shared" si="5"/>
        <v>0</v>
      </c>
      <c r="BP3" s="396">
        <f t="shared" si="5"/>
        <v>0</v>
      </c>
      <c r="BQ3" s="396">
        <f t="shared" ref="BQ3:BR3" si="6">ROUND(SUMIFS(BQ$4:BQ$54,$A$4:$A$54,$A$3)*100,0)</f>
        <v>3</v>
      </c>
      <c r="BR3" s="396">
        <f t="shared" si="6"/>
        <v>4</v>
      </c>
      <c r="BS3" s="396">
        <f>ROUND(SUMIFS(BS$4:BS$54,$A$4:$A$54,$A$3)*100,0)</f>
        <v>26</v>
      </c>
      <c r="BT3" s="396">
        <f>ROUND(SUMIFS(BT$4:BT$54,$A$4:$A$54,$A$3)*100,0)</f>
        <v>25</v>
      </c>
      <c r="BU3" s="396">
        <f t="shared" ref="BU3:CH3" si="7">ROUND(SUMIFS(BU$4:BU$54,$A$4:$A$54,$A$3)*100,0)</f>
        <v>49</v>
      </c>
      <c r="BV3" s="396">
        <f t="shared" si="7"/>
        <v>62</v>
      </c>
      <c r="BW3" s="396">
        <f t="shared" si="7"/>
        <v>24</v>
      </c>
      <c r="BX3" s="396">
        <f t="shared" si="7"/>
        <v>36</v>
      </c>
      <c r="BY3" s="396">
        <f t="shared" si="7"/>
        <v>50</v>
      </c>
      <c r="BZ3" s="396">
        <f>ROUND(SUMIFS(BZ$4:BZ$54,$A$4:$A$54,$A$3)*100,0)</f>
        <v>51</v>
      </c>
      <c r="CA3" s="396">
        <f>ROUND(SUMIFS(CA$4:CA$54,$A$4:$A$54,$A$3)*100,0)</f>
        <v>100</v>
      </c>
      <c r="CB3" s="396">
        <f>ROUND(SUMIFS(CB$4:CB$54,$A$4:$A$54,$A$3)*100,0)</f>
        <v>100</v>
      </c>
      <c r="CC3" s="396">
        <f t="shared" si="7"/>
        <v>24</v>
      </c>
      <c r="CD3" s="396">
        <f t="shared" si="7"/>
        <v>36</v>
      </c>
      <c r="CE3" s="396">
        <f t="shared" si="7"/>
        <v>50</v>
      </c>
      <c r="CF3" s="396">
        <f t="shared" si="7"/>
        <v>51</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AR</v>
      </c>
      <c r="C1" s="408">
        <f>SUM(C4:C87)</f>
        <v>54.055278028980517</v>
      </c>
      <c r="D1" s="408">
        <f t="shared" ref="D1:AG1" si="0">SUM(D4:D87)</f>
        <v>52.747384110965591</v>
      </c>
      <c r="E1" s="408">
        <f t="shared" si="0"/>
        <v>54.80219376135188</v>
      </c>
      <c r="F1" s="408">
        <f t="shared" si="0"/>
        <v>53.872960691348389</v>
      </c>
      <c r="G1" s="408">
        <f t="shared" si="0"/>
        <v>57.763208568710006</v>
      </c>
      <c r="H1" s="408">
        <f t="shared" si="0"/>
        <v>61.432642928830184</v>
      </c>
      <c r="I1" s="408">
        <f t="shared" si="0"/>
        <v>64.071568791514892</v>
      </c>
      <c r="J1" s="408">
        <f t="shared" si="0"/>
        <v>63.186133459412993</v>
      </c>
      <c r="K1" s="408">
        <f t="shared" si="0"/>
        <v>64.805364202212502</v>
      </c>
      <c r="L1" s="408">
        <f t="shared" si="0"/>
        <v>66.762313175798582</v>
      </c>
      <c r="M1" s="408">
        <f t="shared" si="0"/>
        <v>67.560743160623502</v>
      </c>
      <c r="N1" s="408">
        <f t="shared" si="0"/>
        <v>66.490561596627103</v>
      </c>
      <c r="O1" s="408">
        <f t="shared" si="0"/>
        <v>64.747571787735097</v>
      </c>
      <c r="P1" s="408">
        <f t="shared" si="0"/>
        <v>66.174236288053095</v>
      </c>
      <c r="Q1" s="408">
        <f t="shared" si="0"/>
        <v>66.054415909005911</v>
      </c>
      <c r="R1" s="408">
        <f t="shared" si="0"/>
        <v>64.681960128617291</v>
      </c>
      <c r="S1" s="408">
        <f t="shared" si="0"/>
        <v>67.658402215748609</v>
      </c>
      <c r="T1" s="408">
        <f t="shared" si="0"/>
        <v>68.897343239258063</v>
      </c>
      <c r="U1" s="408">
        <f t="shared" si="0"/>
        <v>68.813136043310806</v>
      </c>
      <c r="V1" s="408">
        <f t="shared" si="0"/>
        <v>66.102780633200197</v>
      </c>
      <c r="W1" s="408">
        <f t="shared" si="0"/>
        <v>70.941805983296959</v>
      </c>
      <c r="X1" s="408">
        <f t="shared" si="0"/>
        <v>72.268302946341791</v>
      </c>
      <c r="Y1" s="408">
        <f t="shared" si="0"/>
        <v>71.273931090850326</v>
      </c>
      <c r="Z1" s="408">
        <f t="shared" si="0"/>
        <v>72.904854358569239</v>
      </c>
      <c r="AA1" s="408">
        <f t="shared" si="0"/>
        <v>73.575461081004804</v>
      </c>
      <c r="AB1" s="408">
        <f t="shared" si="0"/>
        <v>63.185956825304196</v>
      </c>
      <c r="AC1" s="408">
        <f t="shared" si="0"/>
        <v>66.010163117799976</v>
      </c>
      <c r="AD1" s="408">
        <f t="shared" si="0"/>
        <v>67.931472119733201</v>
      </c>
      <c r="AE1" s="408">
        <f t="shared" si="0"/>
        <v>74.50788413109089</v>
      </c>
      <c r="AF1" s="408">
        <f t="shared" si="0"/>
        <v>68.692589206469293</v>
      </c>
      <c r="AG1" s="408">
        <f t="shared" si="0"/>
        <v>58.475887846263504</v>
      </c>
      <c r="AH1" s="408">
        <f>SUM(AH4:AH87)</f>
        <v>65.971140232034898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412" t="s">
        <v>2220</v>
      </c>
      <c r="B5" s="398" t="s">
        <v>4118</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412" t="s">
        <v>2220</v>
      </c>
      <c r="B6" s="398" t="s">
        <v>4122</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412" t="s">
        <v>2220</v>
      </c>
      <c r="B7" s="398" t="s">
        <v>4124</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412" t="s">
        <v>2220</v>
      </c>
      <c r="B8" s="398" t="s">
        <v>4126</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412" t="s">
        <v>2220</v>
      </c>
      <c r="B9" s="398" t="s">
        <v>4136</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412" t="s">
        <v>2220</v>
      </c>
      <c r="B10" s="398" t="s">
        <v>4145</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412" t="s">
        <v>2220</v>
      </c>
      <c r="B11" s="398" t="s">
        <v>4140</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412" t="s">
        <v>2220</v>
      </c>
      <c r="B13" s="398" t="s">
        <v>4155</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412" t="s">
        <v>2220</v>
      </c>
      <c r="B17" s="398" t="s">
        <v>4153</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412" t="s">
        <v>2220</v>
      </c>
      <c r="B21" s="398" t="s">
        <v>4165</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412" t="s">
        <v>2220</v>
      </c>
      <c r="B23" s="398" t="s">
        <v>4161</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412" t="s">
        <v>2220</v>
      </c>
      <c r="B30" s="398" t="s">
        <v>4186</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3">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3">
        <f>SUMIFS('EPA Export Aggregation'!R:R,'EPA Export Aggregation'!$A:$A,$B33,'EPA Export Aggregation'!$D:$D,$A$1)*IF($A33="CH4",About!$D$58,IF($A33="N2O",About!$D$59,1))</f>
        <v>0.1036688070698</v>
      </c>
      <c r="P33" s="413">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3">
        <f>SUMIFS('EPA Export Aggregation'!U:U,'EPA Export Aggregation'!$A:$A,$B33,'EPA Export Aggregation'!$D:$D,$A$1)*IF($A33="CH4",About!$D$58,IF($A33="N2O",About!$D$59,1))</f>
        <v>0.14249717038189999</v>
      </c>
      <c r="S33" s="413">
        <f>SUMIFS('EPA Export Aggregation'!V:V,'EPA Export Aggregation'!$A:$A,$B33,'EPA Export Aggregation'!$D:$D,$A$1)*IF($A33="CH4",About!$D$58,IF($A33="N2O",About!$D$59,1))</f>
        <v>0.17091137624889999</v>
      </c>
      <c r="T33" s="413">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3">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3">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3">
        <f>SUMIFS('EPA Export Aggregation'!AD:AD,'EPA Export Aggregation'!$A:$A,$B33,'EPA Export Aggregation'!$D:$D,$A$1)*IF($A33="CH4",About!$D$58,IF($A33="N2O",About!$D$59,1))</f>
        <v>3.1297673584599998E-2</v>
      </c>
      <c r="AB33" s="413">
        <f>SUMIFS('EPA Export Aggregation'!AE:AE,'EPA Export Aggregation'!$A:$A,$B33,'EPA Export Aggregation'!$D:$D,$A$1)*IF($A33="CH4",About!$D$58,IF($A33="N2O",About!$D$59,1))</f>
        <v>4.2306317146100003E-2</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2024-06-24T21:47:23Z</dcterms:modified>
</cp:coreProperties>
</file>