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Arkansas\AR-EPS\"/>
    </mc:Choice>
  </mc:AlternateContent>
  <xr:revisionPtr revIDLastSave="0" documentId="13_ncr:1_{AA33C296-3E87-4EE4-957A-2E033E0F20A7}" xr6:coauthVersionLast="47" xr6:coauthVersionMax="47" xr10:uidLastSave="{00000000-0000-0000-0000-000000000000}"/>
  <bookViews>
    <workbookView xWindow="1860" yWindow="1860" windowWidth="19200" windowHeight="1014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<sst xmlns="http://schemas.openxmlformats.org/spreadsheetml/2006/main" count="32060" uniqueCount="2370">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</sst>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10</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Arkansas</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14.93108914113596</v>
      </c>
      <c r="C7" s="118">
        <f>D28</f>
        <v>7.6132600000000004</v>
      </c>
      <c r="D7" s="75">
        <v>0.06</v>
      </c>
      <c r="E7" s="75">
        <v>0.02</v>
      </c>
      <c r="F7" s="117">
        <f t="shared" si="0"/>
        <v>7.1564643999999999</v>
      </c>
      <c r="G7" s="117">
        <f t="shared" si="0"/>
        <v>7.4609947999999999</v>
      </c>
      <c r="H7" s="69"/>
      <c r="I7" s="76">
        <f t="shared" si="1"/>
        <v>0.52070044372827751</v>
      </c>
      <c r="J7" s="76">
        <f t="shared" si="3"/>
        <v>0.50030471792948084</v>
      </c>
      <c r="K7" s="69" t="str">
        <f t="shared" si="2"/>
        <v>In a scenario limiting global warming to 1.5 °C, Arkansas would need to cut its agriculture emissions by 50 to 52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Arkansas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2.1091321704415291</v>
      </c>
      <c r="C9" s="118">
        <f>C28</f>
        <v>1.59965</v>
      </c>
      <c r="D9" s="75">
        <v>0.06</v>
      </c>
      <c r="E9" s="75">
        <v>0.02</v>
      </c>
      <c r="F9" s="117">
        <f t="shared" si="0"/>
        <v>1.503671</v>
      </c>
      <c r="G9" s="117">
        <f t="shared" si="0"/>
        <v>1.5676570000000001</v>
      </c>
      <c r="H9" s="69"/>
      <c r="I9" s="76">
        <f t="shared" si="1"/>
        <v>0.28706649062907275</v>
      </c>
      <c r="J9" s="76">
        <f t="shared" si="3"/>
        <v>0.25672889448562897</v>
      </c>
      <c r="K9" s="69" t="str">
        <f t="shared" si="2"/>
        <v>In a scenario limiting global warming to 1.5 °C, Arkansas would need to cut its waste emissions by 26 to 29 percent of 2005 levels.</v>
      </c>
      <c r="L9" s="69"/>
      <c r="M9" s="69"/>
      <c r="N9" s="69"/>
      <c r="O9" s="69"/>
      <c r="P9" s="69"/>
      <c r="Q9" s="69"/>
      <c r="R9" s="69"/>
      <c r="S9" s="69"/>
      <c r="T9" s="69"/>
      <c r="U9" s="69"/>
      <c r="V9" s="69"/>
      <c r="W9" s="69"/>
      <c r="X9" s="69"/>
      <c r="Y9" s="69"/>
      <c r="Z9" s="69"/>
    </row>
    <row r="10" spans="1:26" ht="14.5" x14ac:dyDescent="0.35">
      <c r="A10" s="73" t="s">
        <v>1864</v>
      </c>
      <c r="B10" s="119">
        <f>SUM(B3:B9)</f>
        <v>10.60186131157749</v>
      </c>
      <c r="C10" s="119">
        <f>SUM(C3:C9)</f>
        <v>60.091929999999991</v>
      </c>
      <c r="D10" s="76">
        <f>1-F10/$C10</f>
        <v>0.52651809652311032</v>
      </c>
      <c r="E10" s="76">
        <f>1-G10/$C10</f>
        <v>0.37781239843686165</v>
      </c>
      <c r="F10" s="117">
        <f>SUM(F3:F9)</f>
        <v>28.452441400000005</v>
      </c>
      <c r="G10" s="117">
        <f>SUM(G3:G9)</f>
        <v>37.388453799999994</v>
      </c>
      <c r="H10" s="171">
        <f>IFERROR(B10*(1-'Unique State Inputs'!A$8),"")</f>
        <v>5.8310237213676199</v>
      </c>
      <c r="I10" s="76">
        <f t="shared" si="1"/>
        <v>-1.6837213356987841</v>
      </c>
      <c r="J10" s="76">
        <f t="shared" si="3"/>
        <v>-2.5265933689559676</v>
      </c>
      <c r="K10" s="69" t="str">
        <f t="shared" si="2"/>
        <v>In a scenario limiting global warming to 1.5 °C, Arkansas would need to cut its total (including land use) emissions by -253 to -168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17.04022131157749</v>
      </c>
      <c r="C11" s="119">
        <f>SUM(C3:C9)-C8</f>
        <v>66.530289999999994</v>
      </c>
      <c r="D11" s="76">
        <f>1-F11/$C11</f>
        <v>0.47556516888773503</v>
      </c>
      <c r="E11" s="76">
        <f>1-G11/$C11</f>
        <v>0.34125022151564344</v>
      </c>
      <c r="F11" s="117">
        <f>F10-F8</f>
        <v>34.890801400000008</v>
      </c>
      <c r="G11" s="117">
        <f>G10-G8</f>
        <v>43.826813799999996</v>
      </c>
      <c r="H11" s="171">
        <f>IFERROR(B11*(1-'Unique State Inputs'!A$8),"")</f>
        <v>9.3721217213676198</v>
      </c>
      <c r="I11" s="76">
        <f t="shared" si="1"/>
        <v>-1.0475556486050128</v>
      </c>
      <c r="J11" s="76">
        <f t="shared" si="3"/>
        <v>-1.5719627109668539</v>
      </c>
      <c r="K11" s="69" t="str">
        <f t="shared" si="2"/>
        <v>In a scenario limiting global warming to 1.5 °C, Arkansas would need to cut its total (excluding land use) emissions by -157 to -105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Arkansas had 328 EV charging outlets, approximately 11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Arkansas had 328 EV charging outlets, approximately 11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Arkansas had 328 EV charging outlets, approximately 11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Arkansas, the share of electricity among fuels used for heating in urban, residential buildings will rise from 6.6% to 8.5%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Arkansas, the share of electricity among fuels used for heating in urban, residential buildings will rise from 6.6% to 8.5%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Arkansas, the share of electricity among fuels used by appliances in urban, residential buildings will fall from 46% to 32%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Arkansas, the share of electricity among fuels used by appliances in urban, residential buildings will fall from 46% to 32%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Arkansas, the share of electricity among fuels used for heating in rural, residential buildings will rise from 6.6% to 8.5%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Arkansas, the share of electricity among fuels used for heating in rural, residential buildings will rise from 6.6% to 8.5%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46% to 32%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46% to 32%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Arkansas, the share of electricity among fuels used for heating in commercial buildings will rise from 0.9% to 1.1%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Arkansas, the share of electricity among fuels used for heating in commercial buildings will rise from 0.9% to 1.1%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Arkansas, the share of electricity among fuels used by appliances in commercial buildings will fall from 44.9% to 26.8%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Arkansas, the share of electricity among fuels used by appliances in commercial buildings will fall from 44.9% to 26.8%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Arkansas, the share of electricity among fuels used by other components in commercial buildings will rise from 60.6% to 80.6%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Arkansas, the share of electricity among fuels used by other components in commercial buildings will rise from 60.6% to 80.6%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Arkansas.//**Natural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Arkansas.</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Arkansas.</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Arkansas increased by 318%.</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Arkansas increased by 318%.</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Arkansas increased by 318%.</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Arkansas increased by 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Arkansas increased by 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Arkansas increased by 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Arkansas increased by 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Arkansas increased by 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Arkansas increased by 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Arkansas increased by 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Arkansas increased by 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Arkansas increased by 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Arkansas increased by 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Arkansas increased by 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Arkansas increased by 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Arkansas increased by 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Arkansas increased by 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Arkansas increased by 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Arkansas increased by 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Arkansas, a 100% setting provides for an additional 7570 MW of demand response capacity in 2050 (on top of a BAU quantity of 2449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Arkansas, a 100% setting provides for an additional 7570 MW of demand response capacity in 2050 (on top of a BAU quantity of 2449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Arkansas, a 100% setting provides for an additional 7570 MW of demand response capacity in 2050 (on top of a BAU quantity of 2449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Arkansas will retire 0 MW of coal by 2050. Arkansas currently has 5163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Arkansas will retire 0 MW of coal by 2050. Arkansas currently has 5163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Arkansas will retire 0 MW of gas non-peaking plants by 2050. Arkansas currently has 4610MW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Arkansas will retire 0 MW of gas non-peaking plants by 2050. Arkansas currently has 4610MW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Arkansas will retire 0 MW of nuclear capacity by 2050. Arkansas currently has 1818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Arkansas will retire 0 MW of nuclear capacity by 2050. Arkansas currently has 1818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Arkansas will retire 0 MW of biomass capacity by 2050. Arkansas currently has 17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Arkansas will retire 0 MW of petroleum capacity by 2050. Arkansas currently has 9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Arkansas will retire 522 MW of natural gas peaker capacity by 2050. Arkansas currently has 1494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Arkansas will retire 522 MW of natural gas peaker capacity by 2050. Arkansas currently has 1494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Arkansas will retire 0 MW of natural gas peaker capacity by 2050. Arkansas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Arkansas will retire 0 MW of natural gas peaker capacity by 2050. Arkansas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Arkansas had about 0 of grid battery storage.  The BAU scenario is based on EIA AEO data and sees grid battery capacity reach 443 by 2050.  The additional potential is based on NREL's Renewable Electricity Futures Study (80% RE-ITI (2014) scenario) and suggests Arkansas could reach 5647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Arkansas had about 0 of grid battery storage.  The BAU scenario is based on EIA AEO data and sees grid battery capacity reach 443 by 2050.  The additional potential is based on NREL's Renewable Electricity Futures Study (80% RE-ITI (2014) scenario) and suggests Arkansas could reach 5647 of grid battery storage by 2050.</v>
      </c>
      <c r="U255" s="305" t="str">
        <f>N255&amp;O255&amp;P255&amp;T255</f>
        <v>**Description:** This policy causes grid-scale electricity storage from chemical batteries to increase above the amount predicted in the BAU Scenario. // **Guidance for setting values: **In 2019, Arkansas had about 0 of grid battery storage.  The BAU scenario is based on EIA AEO data and sees grid battery capacity reach 443 by 2050.  The additional potential is based on NREL's Renewable Electricity Futures Study (80% RE-ITI (2014) scenario) and suggests Arkansas could reach 5647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Arkansas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**Arkansas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Arkansas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**Arkansas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Arkansas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**Arkansas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107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107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Arkansas had 328 EV charging outlets, approximately 11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Arkansas.//**Natural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Arkansas.//**Natural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Arkansas.//**Natural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Arkansas.//**Natural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Arkansas.//**Natural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Arkansas.//**Natural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Arkansas.//**Natural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Arkansas.//**Natural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Arkansas.//**Natural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Arkansas.//**Natural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Arkansas.//**Natural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Arkansas.//**Natural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Arkansas.//**Natural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Arkansas.//**Natural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Arkansas.//**Natural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Arkansas.//**Natural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Arkansas increased by 318%.</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Arkansas, a 100% setting provides for an additional 7570 MW of demand response capacity in 2050 (on top of a BAU quantity of 2449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Arkansas had about 0 of grid battery storage.  The BAU scenario is based on EIA AEO data and sees grid battery capacity reach 443 by 2050.  The additional potential is based on NREL's Renewable Electricity Futures Study (80% RE-ITI (2014) scenario) and suggests Arkansas could reach 5647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Arkansas had 328 EV charging outlets, approximately 11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6.6% to 8.5% through 2050.//**Urban Residential Appliances: **In the BAU case, in Arkansas, the share of electricity among fuels used by appliances in urban, residential buildings will fall from 46% to 32% through 2050.//**Urban Residential Other Components: ** In the BAU case, the share of electricity among fuels used by other components in urban, residential buildings is 100%.//**Rural Residential Heating: **In the BAU case, in Arkansas, the share of electricity among fuels used for heating in rural, residential buildings will rise from 6.6% to 8.5% through 2050.//**Rural Residential Appliances: **In the BAU case, in , the share of electricity among fuels used by appliances in rural, residential buildings will fall from 46% to 32% through 2050.//**Rural Residential Other Components: **In the United States, the share of electricity among fuels used by other components in urban, residential buildings is 100%.//**Commercial Heating: **In the BAU case, in Arkansas, the share of electricity among fuels used for heating in commercial buildings will rise from 0.9% to 1.1% through 2050.//**Commercial Appliances: **In the BAU case, in Arkansas, the share of electricity among fuels used by appliances in commercial buildings will fall from 44.9% to 26.8% through 2050.//**Commercial Other Components: **In the BAU case, in the Arkansas, the share of electricity among fuels used by other components in commercial buildings will rise from 60.6% to 80.6%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Arkansas.//**Natural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Arkansas increased by 318%.</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Arkansas increased by 0%.//**Natural Gas Nonpeaker : **From 2010-2018, electricity exports in Arkansas increased by 0%.//**Nuclear : **From 2010-2018, electricity exports in Arkansas increased by 0%.//**Hydro : **From 2010-2018, electricity exports in Arkansas increased by 0%.//**Onshore Wind : **From 2010-2018, electricity exports in Arkansas increased by 0%.//**Solar PV : **From 2010-2018, electricity exports in Arkansas increased by 0%.//**Biomass : **From 2010-2018, electricity exports in Arkansas increased by 0%.//**Petroleum : **From 2010-2018, electricity exports in Arkansas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Arkansas, a 100% setting provides for an additional 7570 MW of demand response capacity in 2050 (on top of a BAU quantity of 2449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Arkansas will retire 0 MW of coal by 2050. Arkansas currently has 5163 MW of coal capacity.//**Natural Gas Nonpeaker : **The EIA projects that Arkansas will retire 0 MW of gas non-peaking plants by 2050. Arkansas currently has 4610MW of natural gas non-peaking capacity.//**Nuclear : **The EIA projects that Arkansas will retire 0 MW of nuclear capacity by 2050. Arkansas currently has 1818 MW of nuclear capacity.//**Natural Gas Peaker : **The EIA projects that Arkansas will retire 522 MW of natural gas peaker capacity by 2050. Arkansas currently has 1494 MW of natural gas peaker capacity.//**Lignite : **The EIA projects that Arkansas will retire 0 MW of natural gas peaker capacity by 2050. Arkansas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Arkansas had about 0 of grid battery storage.  The BAU scenario is based on EIA AEO data and sees grid battery capacity reach 443 by 2050.  The additional potential is based on NREL's Renewable Electricity Futures Study (80% RE-ITI (2014) scenario) and suggests Arkansas could reach 5647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**Arkansas does not have a capacity construction subsidy for onshore wind. However, the Investment Tax Credit, a similar program for solar power, covers 30% of system costs through 2019, with declining amounts thereafter.//**Solar PV : **Arkansas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**Arkansas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Arkansas had 328 EV charging outlets, approximately 11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Arkansas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Arkansas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Arkansas,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Arkansas, the share of electricity among fuels used for heating in urban, residential buildings will rise from 6.6% to 8.5%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Arkansas, the share of electricity among fuels used by appliances in urban, residential buildings will fall from 46% to 32%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Arkansas, the share of electricity among fuels used for heating in rural, residential buildings will rise from 6.6% to 8.5%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46% to 32%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Arkansas, the share of electricity among fuels used for heating in commercial buildings will rise from 0.9% to 1.1%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Arkansas, the share of electricity among fuels used by appliances in commercial buildings will fall from 44.9% to 26.8%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Arkansas, the share of electricity among fuels used by other components in commercial buildings will rise from 60.6% to 80.6%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Arkansas.</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includingArkansas.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318%.</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Arkansas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Arkansas, a 100% setting provides for an additional 7570 MW of demand response capacity in 2050 (on top of a BAU quantity of 2449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Arkansas will retire 0 MW of coal by 2050. Arkansas currently has 5163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Arkansas will retire 0 MW of gas non-peaking plants by 2050. Arkansas currently has 4610MW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Arkansas will retire 0 MW of nuclear capacity by 2050. Arkansas currently has 1818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Arkansas will retire 0 MW of biomass capacity by 2050. Arkansas currently has 17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Arkansas will retire 0 MW of biomass capacity by 2050. Arkansas currently has 17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Arkansas will retire 0 MW of petroleum capacity by 2050. Arkansas currently has 9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Arkansas will retire 522 MW of natural gas peaker capacity by 2050. Arkansas currently has 1494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Arkansas will retire 0 MW of natural gas peaker capacity by 2050. Arkansas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Arkansas had about 0 of grid battery storage.  The BAU scenario is based on EIA AEO data and sees grid battery capacity reach 443 by 2050.  The additional potential is based on NREL's Renewable Electricity Futures Study (80% RE-ITI (2014) scenario) and suggests Arkansas could reach 5647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Arkansas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Arkansas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Arkansas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Arkansas</v>
      </c>
      <c r="B6" s="145">
        <f>SUMIFS(B7:B57,$A7:$A57,$A$6)</f>
        <v>328</v>
      </c>
      <c r="C6" s="145">
        <f>SUMIFS(C7:C57,$A7:$A57,$A$6)</f>
        <v>3038491</v>
      </c>
      <c r="D6" s="145">
        <f>ROUND(SUMIFS(D7:D57,$A7:$A57,$A$6),2)</f>
        <v>10.79</v>
      </c>
      <c r="E6" s="145">
        <f t="shared" ref="E6:L6" si="0">SUMIFS(E7:E57,$A7:$A57,$A$6)</f>
        <v>0</v>
      </c>
      <c r="F6" s="145">
        <f t="shared" si="0"/>
        <v>0</v>
      </c>
      <c r="G6" s="145">
        <f t="shared" si="0"/>
        <v>0</v>
      </c>
      <c r="H6" s="145">
        <f t="shared" si="0"/>
        <v>0</v>
      </c>
      <c r="I6" s="145">
        <f t="shared" si="0"/>
        <v>0</v>
      </c>
      <c r="J6" s="145">
        <f t="shared" si="0"/>
        <v>3387482</v>
      </c>
      <c r="K6" s="145">
        <f t="shared" si="0"/>
        <v>0</v>
      </c>
      <c r="L6" s="145">
        <f t="shared" si="0"/>
        <v>14164725</v>
      </c>
      <c r="M6" s="145">
        <f>ROUND(SUMIFS(M7:M57,$A7:$A57,$A$6)*100,0)</f>
        <v>0</v>
      </c>
      <c r="N6" s="145">
        <f>ROUND(SUMIFS(N7:N57,$A7:$A57,$A$6)*100,0)</f>
        <v>318</v>
      </c>
      <c r="O6" s="145">
        <f t="shared" ref="O6:AM6" si="1">ROUND(SUMIFS(O7:O57,$A7:$A57,$A$6),0)</f>
        <v>5121</v>
      </c>
      <c r="P6" s="145">
        <f t="shared" si="1"/>
        <v>2449</v>
      </c>
      <c r="Q6" s="145">
        <f t="shared" si="1"/>
        <v>0</v>
      </c>
      <c r="R6" s="145">
        <f t="shared" si="1"/>
        <v>0</v>
      </c>
      <c r="S6" s="145">
        <f t="shared" si="1"/>
        <v>0</v>
      </c>
      <c r="T6" s="145">
        <f t="shared" si="1"/>
        <v>0</v>
      </c>
      <c r="U6" s="145">
        <f t="shared" si="1"/>
        <v>0</v>
      </c>
      <c r="V6" s="145">
        <f t="shared" si="1"/>
        <v>522</v>
      </c>
      <c r="W6" s="145">
        <f t="shared" si="1"/>
        <v>0</v>
      </c>
      <c r="X6" s="145">
        <f t="shared" si="1"/>
        <v>5163</v>
      </c>
      <c r="Y6" s="145">
        <f t="shared" si="1"/>
        <v>4610</v>
      </c>
      <c r="Z6" s="145">
        <f t="shared" si="1"/>
        <v>1818</v>
      </c>
      <c r="AA6" s="145">
        <f t="shared" si="1"/>
        <v>1266</v>
      </c>
      <c r="AB6" s="145">
        <f t="shared" si="1"/>
        <v>0</v>
      </c>
      <c r="AC6" s="145">
        <f t="shared" si="1"/>
        <v>102</v>
      </c>
      <c r="AD6" s="145">
        <f t="shared" si="1"/>
        <v>0</v>
      </c>
      <c r="AE6" s="145">
        <f t="shared" si="1"/>
        <v>17</v>
      </c>
      <c r="AF6" s="145">
        <f t="shared" si="1"/>
        <v>0</v>
      </c>
      <c r="AG6" s="145">
        <f t="shared" si="1"/>
        <v>9</v>
      </c>
      <c r="AH6" s="145">
        <f t="shared" si="1"/>
        <v>1494</v>
      </c>
      <c r="AI6" s="145">
        <f t="shared" si="1"/>
        <v>0</v>
      </c>
      <c r="AJ6" s="145">
        <f t="shared" si="1"/>
        <v>0</v>
      </c>
      <c r="AK6" s="145">
        <f t="shared" si="1"/>
        <v>0</v>
      </c>
      <c r="AL6" s="145">
        <f t="shared" si="1"/>
        <v>0</v>
      </c>
      <c r="AM6" s="145">
        <f t="shared" si="1"/>
        <v>0</v>
      </c>
      <c r="AN6" s="380">
        <f>ROUND(SUMIFS(AN7:AN57,$A7:$A57,$A$6),)</f>
        <v>443</v>
      </c>
      <c r="AO6" s="145">
        <f t="shared" ref="AO6:AP6" si="2">ROUND(SUMIFS(AO7:AO57,$A7:$A57,$A$6),)</f>
        <v>5647</v>
      </c>
      <c r="AP6" s="145">
        <f t="shared" si="2"/>
        <v>0</v>
      </c>
      <c r="AQ6" s="145">
        <f>ROUND(SUMIFS(AQ7:AQ57,$A7:$A57,$A$6),0)</f>
        <v>107</v>
      </c>
      <c r="AR6" s="146">
        <f>SUMIFS(AR7:AR57,$A7:$A57,$A$6)</f>
        <v>0.56316247785484796</v>
      </c>
      <c r="AS6" s="145">
        <f>ROUND(SUMIFS(AS7:AS57,$A7:$A57,$A$6),0)</f>
        <v>1823</v>
      </c>
      <c r="AT6" s="145">
        <f>ROUND(SUMIFS(AT7:AT57,$A7:$A57,$A$6),0)</f>
        <v>2449</v>
      </c>
      <c r="AU6" s="145">
        <f>ROUND(SUMIFS(AU7:AU57,$A7:$A57,$A$6),0)</f>
        <v>7570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AR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AR</v>
      </c>
      <c r="D77" s="93">
        <v>2019</v>
      </c>
      <c r="E77" s="93">
        <v>2050</v>
      </c>
    </row>
    <row r="78" spans="1:40" ht="16" customHeight="1" x14ac:dyDescent="0.35">
      <c r="B78" s="93" t="s">
        <v>2056</v>
      </c>
      <c r="C78" s="93" t="s">
        <v>496</v>
      </c>
      <c r="D78" s="93" cm="1">
        <f t="array" ref="D78">ROUND(INDEX($B$95:$H$845,MATCH(1,($C78=$E$95:$E$845)*($B78=$F$95:$F$845)*($C$77=$B$95:$B$845),0),MATCH(D$77,$B$95:$H$95,0))*100,1)</f>
        <v>6.6</v>
      </c>
      <c r="E78" s="165" cm="1">
        <f t="array" ref="E78">ROUND(INDEX($B$95:$H$845,MATCH(1,($C78=$E$95:$E$845)*($B78=$F$95:$F$845)*($C$77=$B$95:$B$845),0),MATCH(E$77,$B$95:$H$95,0))*100,1)</f>
        <v>8.5</v>
      </c>
    </row>
    <row r="79" spans="1:40" ht="16" customHeight="1" x14ac:dyDescent="0.35">
      <c r="B79" s="165" t="s">
        <v>2056</v>
      </c>
      <c r="C79" s="93" t="s">
        <v>2055</v>
      </c>
      <c r="D79" s="165" cm="1">
        <f t="array" ref="D79">ROUND(INDEX($B$95:$H$845,MATCH(1,($C79=$E$95:$E$845)*($B79=$F$95:$F$845)*($C$77=$B$95:$B$845),0),MATCH(D$77,$B$95:$H$95,0))*100,1)</f>
        <v>46</v>
      </c>
      <c r="E79" s="165" cm="1">
        <f t="array" ref="E79">ROUND(INDEX($B$95:$H$845,MATCH(1,($C79=$E$95:$E$845)*($B79=$F$95:$F$845)*($C$77=$B$95:$B$845),0),MATCH(E$77,$B$95:$H$95,0))*100,1)</f>
        <v>32</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6.6</v>
      </c>
      <c r="E81" s="165" cm="1">
        <f t="array" ref="E81">ROUND(INDEX($B$95:$H$845,MATCH(1,($C81=$E$95:$E$845)*($B81=$F$95:$F$845)*($C$77=$B$95:$B$845),0),MATCH(E$77,$B$95:$H$95,0))*100,1)</f>
        <v>8.5</v>
      </c>
    </row>
    <row r="82" spans="2:26" ht="16" customHeight="1" x14ac:dyDescent="0.35">
      <c r="B82" s="165" t="s">
        <v>2053</v>
      </c>
      <c r="C82" s="165" t="s">
        <v>2055</v>
      </c>
      <c r="D82" s="165" cm="1">
        <f t="array" ref="D82">ROUND(INDEX($B$95:$H$845,MATCH(1,($C82=$E$95:$E$845)*($B82=$F$95:$F$845)*($C$77=$B$95:$B$845),0),MATCH(D$77,$B$95:$H$95,0))*100,1)</f>
        <v>46</v>
      </c>
      <c r="E82" s="165" cm="1">
        <f t="array" ref="E82">ROUND(INDEX($B$95:$H$845,MATCH(1,($C82=$E$95:$E$845)*($B82=$F$95:$F$845)*($C$77=$B$95:$B$845),0),MATCH(E$77,$B$95:$H$95,0))*100,1)</f>
        <v>32</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AR</v>
      </c>
    </row>
    <row r="84" spans="2:26" ht="16" customHeight="1" x14ac:dyDescent="0.35">
      <c r="B84" s="93" t="s">
        <v>2057</v>
      </c>
      <c r="C84" s="165" t="s">
        <v>496</v>
      </c>
      <c r="D84" s="165" cm="1">
        <f t="array" ref="D84">ROUND(INDEX($B$95:$H$845,MATCH(1,($C84=$E$95:$E$845)*($B84=$F$95:$F$845)*($C$77=$B$95:$B$845),0),MATCH(D$77,$B$95:$H$95,0))*100,1)</f>
        <v>0.9</v>
      </c>
      <c r="E84" s="165" cm="1">
        <f t="array" ref="E84">ROUND(INDEX($B$95:$H$845,MATCH(1,($C84=$E$95:$E$845)*($B84=$F$95:$F$845)*($C$77=$B$95:$B$845),0),MATCH(E$77,$B$95:$H$95,0))*100,1)</f>
        <v>1.1000000000000001</v>
      </c>
    </row>
    <row r="85" spans="2:26" ht="16" customHeight="1" x14ac:dyDescent="0.35">
      <c r="B85" s="165" t="s">
        <v>2057</v>
      </c>
      <c r="C85" s="165" t="s">
        <v>2055</v>
      </c>
      <c r="D85" s="165" cm="1">
        <f t="array" ref="D85">ROUND(INDEX($B$95:$H$845,MATCH(1,($C85=$E$95:$E$845)*($B85=$F$95:$F$845)*($C$77=$B$95:$B$845),0),MATCH(D$77,$B$95:$H$95,0))*100,1)</f>
        <v>44.9</v>
      </c>
      <c r="E85" s="165" cm="1">
        <f t="array" ref="E85">ROUND(INDEX($B$95:$H$845,MATCH(1,($C85=$E$95:$E$845)*($B85=$F$95:$F$845)*($C$77=$B$95:$B$845),0),MATCH(E$77,$B$95:$H$95,0))*100,1)</f>
        <v>26.8</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60.6</v>
      </c>
      <c r="E86" s="165" cm="1">
        <f t="array" ref="E86">ROUND(INDEX($B$95:$H$845,MATCH(1,($C86=$E$95:$E$845)*($B86=$F$95:$F$845)*($C$77=$B$95:$B$845),0),MATCH(E$77,$B$95:$H$95,0))*100,1)</f>
        <v>80.599999999999994</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2507238616605.71</v>
      </c>
      <c r="N86" s="165" cm="1">
        <f t="array" ref="N86">INDEX($K$95:$Z$195,MATCH(1,($J86=$L$95:$L$195)*($J$83=$K$95:$K$195),0),MATCH(N$85,$K$95:$Z$95,0))</f>
        <v>7802461946655.2998</v>
      </c>
      <c r="O86" s="165" cm="1">
        <f t="array" ref="O86">INDEX($K$95:$Z$195,MATCH(1,($J86=$L$95:$L$195)*($J$83=$K$95:$K$195),0),MATCH(O$85,$K$95:$Z$95,0))</f>
        <v>1398370297606.24</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2507238616605.71</v>
      </c>
      <c r="N87" s="165" cm="1">
        <f t="array" ref="N87">INDEX($K$95:$Z$195,MATCH(1,($J87=$L$95:$L$195)*($J$83=$K$95:$K$195),0),MATCH(N$85,$K$95:$Z$95,0))</f>
        <v>13335461946655.301</v>
      </c>
      <c r="O87" s="165" cm="1">
        <f t="array" ref="O87">INDEX($K$95:$Z$195,MATCH(1,($J87=$L$95:$L$195)*($J$83=$K$95:$K$195),0),MATCH(O$85,$K$95:$Z$95,0))</f>
        <v>9708370297606.2402</v>
      </c>
      <c r="P87" s="165" cm="1">
        <f t="array" ref="P87">INDEX($K$95:$Z$195,MATCH(1,($J87=$L$95:$L$195)*($J$83=$K$95:$K$195),0),MATCH(P$85,$K$95:$Z$95,0))</f>
        <v>0</v>
      </c>
      <c r="Q87" s="165" cm="1">
        <f t="array" ref="Q87">INDEX($K$95:$Z$195,MATCH(1,($J87=$L$95:$L$195)*($J$83=$K$95:$K$195),0),MATCH(Q$85,$K$95:$Z$95,0))</f>
        <v>42665550922989</v>
      </c>
      <c r="R87" s="165" cm="1">
        <f t="array" ref="R87">INDEX($K$95:$Z$195,MATCH(1,($J87=$L$95:$L$195)*($J$83=$K$95:$K$195),0),MATCH(R$85,$K$95:$Z$95,0))</f>
        <v>29602745987570.102</v>
      </c>
    </row>
    <row r="88" spans="2:26" ht="16" customHeight="1" x14ac:dyDescent="0.35">
      <c r="J88" s="93" t="s">
        <v>2058</v>
      </c>
      <c r="K88" s="165">
        <f>IFERROR(K86/K87 *100,0)</f>
        <v>0</v>
      </c>
      <c r="L88" s="165">
        <f t="shared" ref="L88:R88" si="19">IFERROR(L86/L87 *100,0)</f>
        <v>0</v>
      </c>
      <c r="M88" s="165">
        <f t="shared" si="19"/>
        <v>100</v>
      </c>
      <c r="N88" s="264">
        <f>ROUND(IFERROR(N86/N87 *100,0),0)</f>
        <v>59</v>
      </c>
      <c r="O88" s="165">
        <f>ROUND(IFERROR(O86/O87 *100,0),0)</f>
        <v>14</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Arkansas</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Arkansas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Arkansas</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14.93108914113596</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-32.560941459691399</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2.1091321704415291</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-15.520720148113909</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17.04022131157749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2021-09-30T18:10:02Z</dcterms:modified>
</cp:coreProperties>
</file>