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AR\webappdata\"/>
    </mc:Choice>
  </mc:AlternateContent>
  <xr:revisionPtr revIDLastSave="0" documentId="8_{95C320D7-21D7-4D5D-B30A-6252BA2644A3}"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AA1" i="23"/>
  <c r="AD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<sst xmlns="http://schemas.openxmlformats.org/spreadsheetml/2006/main" count="30815" uniqueCount="2737">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</sst>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2281</v>
      </c>
      <c r="C1" s="193">
        <v>45967</v>
      </c>
      <c r="G1" s="123" t="s">
        <v>2262</v>
      </c>
      <c r="H1" s="123" t="s">
        <v>2263</v>
      </c>
    </row>
    <row r="2" spans="1:8" x14ac:dyDescent="0.25">
      <c r="B2" t="str">
        <f>_xlfn.XLOOKUP(B1,H:H,G:G,0,0,1)</f>
        <v>AR</v>
      </c>
      <c r="C2" t="str">
        <f>_xlfn.XLOOKUP(B2,G:G, H:H, 0,0,1)</f>
        <v>Arkansas</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Arkansas.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Arkansas, the share of electricity among fuels used for heating in urban, residential buildings will rise from 24% to 36%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Arkansas, the share of electricity among fuels used for appliances in urban, residential buildings will rise from 50% to 51%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Arkansas, the share of electricity among fuels used for heating in rural, residential buildings will rise from 24% to 36%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Arkansas, the share of electricity among fuels used for appliances in rural, residential buildings will rise from 50% to 51%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Arkansas,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Arkansas, the share of electricity among fuels used for appliances in commercial buildings will fall from 26% to 25%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Arkansas, the share of electricity among fuels used for other components in commercial buildings will rise from 49% to 62%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Arkansas, a 100% setting provides for an additional  5017 MW of demand response capacity in 2050 (on top of a BAU quantity of 2400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Arkansas does not have a capacity construction subsidy. However, the Investment Tax Credit, a similar program for solar power, covers 30% of system costs through 2019, with declining amounts thereafter.//**Solar PV: **Arkansas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**Arkansas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Arkansas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**Arkansas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**Arkansas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68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Arkansas.</v>
      </c>
      <c r="L9" s="143" t="str">
        <f>J9&amp;K9</f>
        <v>**Description:** This policy prevents new capacity of the selected type(s) from being built or deployed.  // **Guidance for setting values:** No new coal is planned in Arkansas.</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Arkansas will retire 2150 MW of coal by 2050. Arkansas currently has 5163 MW of coal capacity.</v>
      </c>
      <c r="L12" s="78" t="str">
        <f>J12&amp;K12&amp;M12&amp;N12&amp;O12&amp;P12</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AR will retire 500 MW of natural gas by 2050. AR currently has 4610 MW of natural gas non-peaker capacity.</v>
      </c>
      <c r="N12" t="str">
        <f>_xlfn.CONCAT("//**Nuclear:** The EIA projects that ", About!B2, " will retire ", 'Supporting Data'!$O$3, " MW of nuclear by 2050. ", About!B2, " currently has ",'Supporting Data'!$V$3, " MW of nuclear capacity." )</f>
        <v>//**Nuclear:** The EIA projects that AR will retire 0 MW of nuclear by 2050. AR currently has 1818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AR will retire 0 MW of natural gas by 2050. AR currently has 1494 MW of natural gas peaker capacity.</v>
      </c>
      <c r="P12" t="str">
        <f>_xlfn.CONCAT("//**Lignite:** The EIA projects that ", About!B2, " will retire ", 'Supporting Data'!$S$3, " MW of lignite by 2050. ", About!B2, " currently has ",'Supporting Data'!$AE$3, " MW of lignite capacity." )</f>
        <v>//**Lignite:** The EIA projects that AR will retire 0 MW of lignite by 2050. AR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82.23%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28.27%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Arkansas</v>
      </c>
      <c r="B3" s="182">
        <f>ROUND(SUMIFS(B$4:B$54, $A$4:$A$54, $A$3),0)</f>
        <v>68319</v>
      </c>
      <c r="C3" s="183">
        <f t="shared" ref="C3" si="0">ROUND(SUMIFS(C$4:C$54, $A$4:$A$54, $A$3),0)</f>
        <v>68</v>
      </c>
      <c r="D3" s="182">
        <f>SUMIFS(D$4:D$54, $A$4:$A$54, $A$3)</f>
        <v>0</v>
      </c>
      <c r="E3" s="182">
        <f>SUMIFS(E$4:E$54, $A$4:$A$54, $A$3)</f>
        <v>0</v>
      </c>
      <c r="F3" s="134">
        <f>ROUND(SUMIFS(F$4:F$54,$A$4:$A$54,$A$3)*100,0)</f>
        <v>0</v>
      </c>
      <c r="G3" s="58">
        <f>SUMIFS(G$4:G$54, $A$4:$A$54, $A$3)</f>
        <v>3387482</v>
      </c>
      <c r="H3" s="58">
        <f>SUMIFS(H$4:H$54, $A$4:$A$54, $A$3)</f>
        <v>8613908</v>
      </c>
      <c r="I3" s="134">
        <f>ROUND(SUMIFS(I$4:I$54,$A$4:$A$54,$A$3)*100,0)</f>
        <v>154</v>
      </c>
      <c r="J3" s="134">
        <f>ROUND(SUMIFS(J$4:J$54, $A$4:$A$54, $A$3),0)</f>
        <v>5017</v>
      </c>
      <c r="K3" s="58">
        <f t="shared" ref="K3:AI3" si="1">ROUND(SUMIFS(K$4:K$54, $A$4:$A$54, $A$3),0)</f>
        <v>1826</v>
      </c>
      <c r="L3" s="134">
        <f t="shared" si="1"/>
        <v>2400</v>
      </c>
      <c r="M3" s="58">
        <f t="shared" si="1"/>
        <v>2150</v>
      </c>
      <c r="N3" s="58">
        <f t="shared" si="1"/>
        <v>500</v>
      </c>
      <c r="O3" s="58">
        <f t="shared" si="1"/>
        <v>0</v>
      </c>
      <c r="P3" s="58">
        <f t="shared" si="1"/>
        <v>0</v>
      </c>
      <c r="Q3" s="58">
        <f t="shared" si="1"/>
        <v>0</v>
      </c>
      <c r="R3" s="58">
        <f t="shared" si="1"/>
        <v>0</v>
      </c>
      <c r="S3" s="134">
        <f t="shared" si="1"/>
        <v>0</v>
      </c>
      <c r="T3" s="58">
        <f t="shared" si="1"/>
        <v>5163</v>
      </c>
      <c r="U3" s="58">
        <f t="shared" si="1"/>
        <v>4610</v>
      </c>
      <c r="V3" s="58">
        <f t="shared" si="1"/>
        <v>1818</v>
      </c>
      <c r="W3" s="58">
        <f t="shared" si="1"/>
        <v>1266</v>
      </c>
      <c r="X3" s="58">
        <f t="shared" si="1"/>
        <v>0</v>
      </c>
      <c r="Y3" s="58">
        <f t="shared" si="1"/>
        <v>102</v>
      </c>
      <c r="Z3" s="58">
        <f t="shared" si="1"/>
        <v>0</v>
      </c>
      <c r="AA3" s="58">
        <f t="shared" si="1"/>
        <v>17</v>
      </c>
      <c r="AB3" s="58">
        <f t="shared" si="1"/>
        <v>0</v>
      </c>
      <c r="AC3" s="58">
        <f t="shared" si="1"/>
        <v>9</v>
      </c>
      <c r="AD3" s="58">
        <f t="shared" si="1"/>
        <v>1494</v>
      </c>
      <c r="AE3" s="58">
        <f t="shared" si="1"/>
        <v>0</v>
      </c>
      <c r="AF3" s="58">
        <f t="shared" si="1"/>
        <v>0</v>
      </c>
      <c r="AG3" s="58">
        <f t="shared" si="1"/>
        <v>0</v>
      </c>
      <c r="AH3" s="58">
        <f t="shared" si="1"/>
        <v>0</v>
      </c>
      <c r="AI3" s="134">
        <f t="shared" si="1"/>
        <v>0</v>
      </c>
      <c r="AJ3" s="58">
        <f>ROUND(SUMIFS(AJ$4:AJ$54,$A$4:$A$54,$A$3)*100,0)</f>
        <v>29</v>
      </c>
      <c r="AK3" s="58">
        <f t="shared" ref="AK3:AL3" si="2">ROUND(SUMIFS(AK$4:AK$54,$A$4:$A$54,$A$3)*100,0)</f>
        <v>29</v>
      </c>
      <c r="AL3" s="58">
        <f t="shared" si="2"/>
        <v>29</v>
      </c>
      <c r="AM3" s="58">
        <f>SUMIFS(AM$4:AM$54, $A$4:$A$54, $A$3)</f>
        <v>0</v>
      </c>
      <c r="AN3" s="58">
        <f t="shared" ref="AN3:AQ3" si="3">SUMIFS(AN$4:AN$54, $A$4:$A$54, $A$3)</f>
        <v>0</v>
      </c>
      <c r="AO3" s="134">
        <f t="shared" si="3"/>
        <v>0</v>
      </c>
      <c r="AP3" s="134">
        <f t="shared" si="3"/>
        <v>412</v>
      </c>
      <c r="AQ3" s="134">
        <f t="shared" si="3"/>
        <v>3089060</v>
      </c>
      <c r="AR3" s="134">
        <f>ROUND(SUMIFS(AR$4:AR$54,$A$4:$A$54,$A$3),2)</f>
        <v>13.34</v>
      </c>
      <c r="AS3" s="58">
        <f>SUMIFS(AS$4:AS$54, $A$4:$A$54, $A$3)</f>
        <v>27155635000000</v>
      </c>
      <c r="AT3" s="58">
        <f t="shared" ref="AT3:BH3" si="4">SUMIFS(AT$4:AT$54, $A$4:$A$54, $A$3)</f>
        <v>0</v>
      </c>
      <c r="AU3" s="58">
        <f t="shared" si="4"/>
        <v>0</v>
      </c>
      <c r="AV3" s="58">
        <f t="shared" si="4"/>
        <v>0</v>
      </c>
      <c r="AW3" s="58">
        <f t="shared" si="4"/>
        <v>44661854438171.203</v>
      </c>
      <c r="AX3" s="58">
        <f t="shared" si="4"/>
        <v>162908552000000</v>
      </c>
      <c r="AY3" s="58">
        <f t="shared" si="4"/>
        <v>0</v>
      </c>
      <c r="AZ3" s="58">
        <f t="shared" si="4"/>
        <v>0</v>
      </c>
      <c r="BA3" s="58">
        <f t="shared" si="4"/>
        <v>28777061532959.602</v>
      </c>
      <c r="BB3" s="58">
        <f t="shared" si="4"/>
        <v>0</v>
      </c>
      <c r="BC3" s="58">
        <f t="shared" si="4"/>
        <v>3380361773601.2798</v>
      </c>
      <c r="BD3" s="58">
        <f t="shared" si="4"/>
        <v>18182860707245.301</v>
      </c>
      <c r="BE3" s="58">
        <f t="shared" si="4"/>
        <v>54312666805691.898</v>
      </c>
      <c r="BF3" s="58">
        <f t="shared" si="4"/>
        <v>576325283662511</v>
      </c>
      <c r="BG3" s="58">
        <f t="shared" si="4"/>
        <v>58042577405376</v>
      </c>
      <c r="BH3" s="58">
        <f t="shared" si="4"/>
        <v>40219380721322.398</v>
      </c>
      <c r="BI3" s="58">
        <f>ROUND(SUMIFS(BI$4:BI$54,$A$4:$A$54,$A$3),2)</f>
        <v>94.37</v>
      </c>
      <c r="BJ3" s="58">
        <f t="shared" ref="BJ3:BP3" si="5">ROUND(SUMIFS(BJ$4:BJ$54,$A$4:$A$54,$A$3),2)</f>
        <v>0</v>
      </c>
      <c r="BK3" s="58">
        <f t="shared" si="5"/>
        <v>0</v>
      </c>
      <c r="BL3" s="58">
        <f t="shared" si="5"/>
        <v>0</v>
      </c>
      <c r="BM3" s="58">
        <f t="shared" si="5"/>
        <v>82.23</v>
      </c>
      <c r="BN3" s="58">
        <f t="shared" si="5"/>
        <v>28.27</v>
      </c>
      <c r="BO3" s="58">
        <f t="shared" si="5"/>
        <v>0</v>
      </c>
      <c r="BP3" s="134">
        <f t="shared" si="5"/>
        <v>0</v>
      </c>
      <c r="BQ3" s="134">
        <f t="shared" ref="BQ3:BR3" si="6">ROUND(SUMIFS(BQ$4:BQ$54,$A$4:$A$54,$A$3)*100,0)</f>
        <v>3</v>
      </c>
      <c r="BR3" s="134">
        <f t="shared" si="6"/>
        <v>4</v>
      </c>
      <c r="BS3" s="134">
        <f>ROUND(SUMIFS(BS$4:BS$54,$A$4:$A$54,$A$3)*100,0)</f>
        <v>26</v>
      </c>
      <c r="BT3" s="134">
        <f>ROUND(SUMIFS(BT$4:BT$54,$A$4:$A$54,$A$3)*100,0)</f>
        <v>25</v>
      </c>
      <c r="BU3" s="134">
        <f t="shared" ref="BU3:CH3" si="7">ROUND(SUMIFS(BU$4:BU$54,$A$4:$A$54,$A$3)*100,0)</f>
        <v>49</v>
      </c>
      <c r="BV3" s="134">
        <f t="shared" si="7"/>
        <v>62</v>
      </c>
      <c r="BW3" s="134">
        <f t="shared" si="7"/>
        <v>24</v>
      </c>
      <c r="BX3" s="134">
        <f t="shared" si="7"/>
        <v>36</v>
      </c>
      <c r="BY3" s="134">
        <f t="shared" si="7"/>
        <v>50</v>
      </c>
      <c r="BZ3" s="134">
        <f>ROUND(SUMIFS(BZ$4:BZ$54,$A$4:$A$54,$A$3)*100,0)</f>
        <v>51</v>
      </c>
      <c r="CA3" s="134">
        <f>ROUND(SUMIFS(CA$4:CA$54,$A$4:$A$54,$A$3)*100,0)</f>
        <v>100</v>
      </c>
      <c r="CB3" s="134">
        <f>ROUND(SUMIFS(CB$4:CB$54,$A$4:$A$54,$A$3)*100,0)</f>
        <v>100</v>
      </c>
      <c r="CC3" s="134">
        <f t="shared" si="7"/>
        <v>24</v>
      </c>
      <c r="CD3" s="134">
        <f t="shared" si="7"/>
        <v>36</v>
      </c>
      <c r="CE3" s="134">
        <f t="shared" si="7"/>
        <v>50</v>
      </c>
      <c r="CF3" s="134">
        <f t="shared" si="7"/>
        <v>51</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Arkansas.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Arkansas.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Arkansas.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Arkansas.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Arkansas.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Arkansas.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Arkansas.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Arkansas.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Arkansas.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Arkansas.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Arkansas.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Arkansas.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Arkansas.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Arkansas.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Arkansas.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Arkansas.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Arkansas.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Arkansas.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Arkansas.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Arkansas.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Arkansas.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Arkansas.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Arkansas.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Arkansas.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AR</v>
      </c>
      <c r="C1" s="115">
        <f>SUM(C4:C87)</f>
        <v>54.055278028980517</v>
      </c>
      <c r="D1" s="115">
        <f t="shared" ref="D1:AG1" si="0">SUM(D4:D87)</f>
        <v>52.747384110965591</v>
      </c>
      <c r="E1" s="115">
        <f t="shared" si="0"/>
        <v>54.80219376135188</v>
      </c>
      <c r="F1" s="115">
        <f t="shared" si="0"/>
        <v>53.872960691348389</v>
      </c>
      <c r="G1" s="115">
        <f t="shared" si="0"/>
        <v>57.763208568710006</v>
      </c>
      <c r="H1" s="115">
        <f t="shared" si="0"/>
        <v>61.432642928830184</v>
      </c>
      <c r="I1" s="115">
        <f t="shared" si="0"/>
        <v>64.071568791514892</v>
      </c>
      <c r="J1" s="115">
        <f t="shared" si="0"/>
        <v>63.186133459412993</v>
      </c>
      <c r="K1" s="115">
        <f t="shared" si="0"/>
        <v>64.805364202212502</v>
      </c>
      <c r="L1" s="115">
        <f t="shared" si="0"/>
        <v>66.762313175798582</v>
      </c>
      <c r="M1" s="115">
        <f t="shared" si="0"/>
        <v>67.560743160623502</v>
      </c>
      <c r="N1" s="115">
        <f t="shared" si="0"/>
        <v>66.490561596627103</v>
      </c>
      <c r="O1" s="115">
        <f t="shared" si="0"/>
        <v>64.747571787735097</v>
      </c>
      <c r="P1" s="115">
        <f t="shared" si="0"/>
        <v>66.174236288053095</v>
      </c>
      <c r="Q1" s="115">
        <f t="shared" si="0"/>
        <v>66.054415909005911</v>
      </c>
      <c r="R1" s="115">
        <f t="shared" si="0"/>
        <v>64.681960128617291</v>
      </c>
      <c r="S1" s="115">
        <f t="shared" si="0"/>
        <v>67.658402215748609</v>
      </c>
      <c r="T1" s="115">
        <f t="shared" si="0"/>
        <v>68.897343239258063</v>
      </c>
      <c r="U1" s="115">
        <f t="shared" si="0"/>
        <v>68.813136043310806</v>
      </c>
      <c r="V1" s="115">
        <f t="shared" si="0"/>
        <v>66.102780633200197</v>
      </c>
      <c r="W1" s="115">
        <f t="shared" si="0"/>
        <v>70.941805983296959</v>
      </c>
      <c r="X1" s="115">
        <f t="shared" si="0"/>
        <v>72.268302946341791</v>
      </c>
      <c r="Y1" s="115">
        <f t="shared" si="0"/>
        <v>71.273931090850326</v>
      </c>
      <c r="Z1" s="115">
        <f t="shared" si="0"/>
        <v>72.904854358569239</v>
      </c>
      <c r="AA1" s="115">
        <f t="shared" si="0"/>
        <v>73.575461081004804</v>
      </c>
      <c r="AB1" s="115">
        <f t="shared" si="0"/>
        <v>63.185956825304196</v>
      </c>
      <c r="AC1" s="115">
        <f t="shared" si="0"/>
        <v>66.010163117799976</v>
      </c>
      <c r="AD1" s="115">
        <f t="shared" si="0"/>
        <v>67.931472119733201</v>
      </c>
      <c r="AE1" s="115">
        <f t="shared" si="0"/>
        <v>74.50788413109089</v>
      </c>
      <c r="AF1" s="115">
        <f t="shared" si="0"/>
        <v>68.692589206469293</v>
      </c>
      <c r="AG1" s="115">
        <f t="shared" si="0"/>
        <v>58.475887846263504</v>
      </c>
      <c r="AH1" s="115">
        <f>SUM(AH4:AH87)</f>
        <v>65.971140232034898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25">
      <c r="A5" s="119" t="s">
        <v>479</v>
      </c>
      <c r="B5" s="120" t="s">
        <v>1957</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25">
      <c r="A6" s="119" t="s">
        <v>479</v>
      </c>
      <c r="B6" s="120" t="s">
        <v>1958</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25">
      <c r="A7" s="119" t="s">
        <v>479</v>
      </c>
      <c r="B7" s="120" t="s">
        <v>1959</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25">
      <c r="A8" s="119" t="s">
        <v>479</v>
      </c>
      <c r="B8" s="120" t="s">
        <v>1960</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25">
      <c r="A9" s="119" t="s">
        <v>479</v>
      </c>
      <c r="B9" s="120" t="s">
        <v>1961</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25">
      <c r="A10" s="119" t="s">
        <v>479</v>
      </c>
      <c r="B10" s="120" t="s">
        <v>1962</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25">
      <c r="A11" s="119" t="s">
        <v>479</v>
      </c>
      <c r="B11" s="120" t="s">
        <v>1963</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25">
      <c r="A13" s="119" t="s">
        <v>479</v>
      </c>
      <c r="B13" s="120" t="s">
        <v>1965</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25">
      <c r="A17" s="119" t="s">
        <v>479</v>
      </c>
      <c r="B17" s="120" t="s">
        <v>1969</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25">
      <c r="A21" s="119" t="s">
        <v>479</v>
      </c>
      <c r="B21" s="120" t="s">
        <v>1973</v>
      </c>
      <c r="C21" s="121">
        <f>SUMIFS('EPA Export Aggregation'!F:F,'EPA Export Aggregation'!$A:$A,$B21,'EPA Export Aggregation'!$D:$D,$A$1)*IF($A21="CH4",About!$D$58,IF($A21="N2O",About!$D$59,1))</f>
        <v>0.23989587222219999</v>
      </c>
      <c r="D21" s="121">
        <f>SUMIFS('EPA Export Aggregation'!G:G,'EPA Export Aggregation'!$A:$A,$B21,'EPA Export Aggregation'!$D:$D,$A$1)*IF($A21="CH4",About!$D$58,IF($A21="N2O",About!$D$59,1))</f>
        <v>0.2028534972222</v>
      </c>
      <c r="E21" s="121">
        <f>SUMIFS('EPA Export Aggregation'!H:H,'EPA Export Aggregation'!$A:$A,$B21,'EPA Export Aggregation'!$D:$D,$A$1)*IF($A21="CH4",About!$D$58,IF($A21="N2O",About!$D$59,1))</f>
        <v>0.20751087222219999</v>
      </c>
      <c r="F21" s="121">
        <f>SUMIFS('EPA Export Aggregation'!I:I,'EPA Export Aggregation'!$A:$A,$B21,'EPA Export Aggregation'!$D:$D,$A$1)*IF($A21="CH4",About!$D$58,IF($A21="N2O",About!$D$59,1))</f>
        <v>0.19869341388889999</v>
      </c>
      <c r="G21" s="121">
        <f>SUMIFS('EPA Export Aggregation'!J:J,'EPA Export Aggregation'!$A:$A,$B21,'EPA Export Aggregation'!$D:$D,$A$1)*IF($A21="CH4",About!$D$58,IF($A21="N2O",About!$D$59,1))</f>
        <v>0.1869033904762</v>
      </c>
      <c r="H21" s="121">
        <f>SUMIFS('EPA Export Aggregation'!K:K,'EPA Export Aggregation'!$A:$A,$B21,'EPA Export Aggregation'!$D:$D,$A$1)*IF($A21="CH4",About!$D$58,IF($A21="N2O",About!$D$59,1))</f>
        <v>0.18908196190480001</v>
      </c>
      <c r="I21" s="121">
        <f>SUMIFS('EPA Export Aggregation'!L:L,'EPA Export Aggregation'!$A:$A,$B21,'EPA Export Aggregation'!$D:$D,$A$1)*IF($A21="CH4",About!$D$58,IF($A21="N2O",About!$D$59,1))</f>
        <v>0.20297481904760001</v>
      </c>
      <c r="J21" s="121">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25">
      <c r="A23" s="119" t="s">
        <v>479</v>
      </c>
      <c r="B23" s="120" t="s">
        <v>1975</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25">
      <c r="A30" s="119" t="s">
        <v>479</v>
      </c>
      <c r="B30" s="120" t="s">
        <v>1982</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121">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121">
        <f>SUMIFS('EPA Export Aggregation'!R:R,'EPA Export Aggregation'!$A:$A,$B33,'EPA Export Aggregation'!$D:$D,$A$1)*IF($A33="CH4",About!$D$58,IF($A33="N2O",About!$D$59,1))</f>
        <v>0.1036688070698</v>
      </c>
      <c r="P33" s="121">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121">
        <f>SUMIFS('EPA Export Aggregation'!U:U,'EPA Export Aggregation'!$A:$A,$B33,'EPA Export Aggregation'!$D:$D,$A$1)*IF($A33="CH4",About!$D$58,IF($A33="N2O",About!$D$59,1))</f>
        <v>0.14249717038189999</v>
      </c>
      <c r="S33" s="121">
        <f>SUMIFS('EPA Export Aggregation'!V:V,'EPA Export Aggregation'!$A:$A,$B33,'EPA Export Aggregation'!$D:$D,$A$1)*IF($A33="CH4",About!$D$58,IF($A33="N2O",About!$D$59,1))</f>
        <v>0.17091137624889999</v>
      </c>
      <c r="T33" s="121">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121">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121">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121">
        <f>SUMIFS('EPA Export Aggregation'!AD:AD,'EPA Export Aggregation'!$A:$A,$B33,'EPA Export Aggregation'!$D:$D,$A$1)*IF($A33="CH4",About!$D$58,IF($A33="N2O",About!$D$59,1))</f>
        <v>3.1297673584599998E-2</v>
      </c>
      <c r="AB33" s="121">
        <f>SUMIFS('EPA Export Aggregation'!AE:AE,'EPA Export Aggregation'!$A:$A,$B33,'EPA Export Aggregation'!$D:$D,$A$1)*IF($A33="CH4",About!$D$58,IF($A33="N2O",About!$D$59,1))</f>
        <v>4.2306317146100003E-2</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2025-11-06T21:33:36Z</dcterms:modified>
</cp:coreProperties>
</file>