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A5E0C20C-3D9D-4E8A-98F0-224CD8F69707}"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N10" i="26"/>
  <c r="V12" i="26"/>
  <c r="V14" i="26"/>
  <c r="V19" i="26"/>
  <c r="V21" i="26"/>
  <c r="AE30" i="26"/>
  <c r="AE46" i="26"/>
  <c r="AE47" i="26"/>
  <c r="O10" i="24"/>
  <c r="P10" i="24" s="1"/>
  <c r="O6" i="26"/>
  <c r="W10" i="26"/>
  <c r="O12" i="26"/>
  <c r="W12" i="26"/>
  <c r="O17" i="26"/>
  <c r="W19" i="26"/>
  <c r="O21" i="26"/>
  <c r="AF22" i="26"/>
  <c r="AF30" i="26"/>
  <c r="AF39" i="26"/>
  <c r="AF47" i="26"/>
  <c r="R5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Q21" i="26"/>
  <c r="AG21" i="26"/>
  <c r="H23" i="26"/>
  <c r="H29"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W44" i="26" l="1"/>
  <c r="AG13" i="26"/>
  <c r="Y6" i="26"/>
  <c r="G43" i="26"/>
  <c r="P18" i="26"/>
  <c r="P9" i="26"/>
  <c r="AF50" i="26"/>
  <c r="O20" i="26"/>
  <c r="W7" i="26"/>
  <c r="AE27" i="26"/>
  <c r="V9" i="26"/>
  <c r="X37" i="26"/>
  <c r="U12" i="26"/>
  <c r="H35" i="26"/>
  <c r="Q18" i="26"/>
  <c r="Q11" i="26"/>
  <c r="G28" i="26"/>
  <c r="X14" i="26"/>
  <c r="X5" i="26"/>
  <c r="AF38" i="26"/>
  <c r="W16" i="26"/>
  <c r="U82" i="26"/>
  <c r="V18" i="26"/>
  <c r="N5" i="26"/>
  <c r="D8" i="26"/>
  <c r="J21" i="24"/>
  <c r="K21" i="24" s="1"/>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G1" i="26" l="1"/>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<sst xmlns="http://schemas.openxmlformats.org/spreadsheetml/2006/main" count="28264" uniqueCount="2481">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</sst>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1921</v>
      </c>
      <c r="C1" s="260">
        <v>45369</v>
      </c>
      <c r="G1" s="147" t="s">
        <v>1914</v>
      </c>
      <c r="H1" s="147" t="s">
        <v>1915</v>
      </c>
    </row>
    <row r="2" spans="1:8" x14ac:dyDescent="0.25">
      <c r="B2" t="str">
        <f>B1</f>
        <v>Arkansas</v>
      </c>
      <c r="C2" t="str">
        <f>INDEX(G:G,MATCH(B1,H:H,0))</f>
        <v>AR</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Arkansas.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Arkansas.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Arkansas.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Arkansas,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Arkansas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PV:**Arkansas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Wind:**Arkansas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Arkansas will retire 0 MW of coal by 2050. Arkansas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Arkansas will retire 3950 MW of natural gas by 2050. Arkansas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Arkansas will retire 2000 MW of nuclear by 2050. Arkansas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Arkansas will retire 100 MW of natural gas by 2050. Arkansas currently has 15301 MW of natural gas peaker capacity.</v>
      </c>
      <c r="P12" s="1" t="str">
        <f>_xlfn.CONCAT("//**Lignite:** The EIA projects that ", About!B2, " will retire ", 'Supporting Data'!$S$3, " MW of lignite by 2050. ", About!B2, " currently has ",'Supporting Data'!$AE$3, " MW of lignite capacity." )</f>
        <v>//**Lignite:** The EIA projects that Arkansas will retire 0 MW of lignite by 2050. Arkansas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13% to 22% through 2050.//**Urban Residential Appliances:** In the BAU case, in Arkansas,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13% to 22% through 2050.//**Rural Residential Appliances:** In the BAU case, in Arkansas,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9% to 10% through 2050.//**Comercial Appliances:** In the BAU case, in Arkansas, the share of electricity among fuels used for appliances in commercial buildings will fall from 39% to 37% through 2050.//**Comercial Other Components:** In the BAU case, in Arkansas,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Arkansas.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0 MW of coal by 2050. Arkansas currently has 0 MW of coal capacity.//**Natural gas non-peaker:** The EIA projects that Arkansas will retire 3950 MW of natural gas by 2050. Arkansas currently has 18863 MW of natural gas non-peaker capacity.//**Nuclear:** The EIA projects that Arkansas will retire 2000 MW of nuclear by 2050. Arkansas currently has 2240 MW of nuclear capacity.//**Natural gas peaker:** The EIA projects that Arkansas will retire 100 MW of natural gas by 2050. Arkansas currently has 15301 MW of natural gas peaker capacity.//**Lignite:** The EIA projects that Arkansas will retire 0 MW of lignite by 2050. Arkansas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conventional nuclear. However, the Investment Tax Credit, a similar program for solar power, covers 30% of system costs through 2019, with declining amounts thereafter.//**Solar PV:**Arkansas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f>INDEX('State Targets'!J:J,MATCH(About!$B$2,'State Targets'!$B:$B,0))</f>
        <v>0</v>
      </c>
      <c r="E2" s="1">
        <f>INDEX('State Targets'!K:K,MATCH(About!$B$2,'State Targets'!$B:$B,0))</f>
        <v>0</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f>INDEX('State Targets'!J:J,MATCH(About!$B$2,'State Targets'!$B:$B,0))</f>
        <v>0</v>
      </c>
      <c r="E3" s="1">
        <f>INDEX('State Targets'!K:K,MATCH(About!$B$2,'State Targets'!$B:$B,0))</f>
        <v>0</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AR</v>
      </c>
      <c r="C1" s="223">
        <f>SUM(C4:C87)</f>
        <v>54.055278028980517</v>
      </c>
      <c r="D1" s="223">
        <f t="shared" ref="D1:AH1" si="0">SUM(D4:D87)</f>
        <v>52.747384110965591</v>
      </c>
      <c r="E1" s="223">
        <f t="shared" si="0"/>
        <v>54.80219376135188</v>
      </c>
      <c r="F1" s="223">
        <f t="shared" si="0"/>
        <v>53.872960691348389</v>
      </c>
      <c r="G1" s="223">
        <f t="shared" si="0"/>
        <v>57.763208568710006</v>
      </c>
      <c r="H1" s="223">
        <f t="shared" si="0"/>
        <v>61.432642928830184</v>
      </c>
      <c r="I1" s="223">
        <f t="shared" si="0"/>
        <v>64.071568791514892</v>
      </c>
      <c r="J1" s="223">
        <f t="shared" si="0"/>
        <v>63.186133459412993</v>
      </c>
      <c r="K1" s="223">
        <f t="shared" si="0"/>
        <v>64.805364202212502</v>
      </c>
      <c r="L1" s="223">
        <f t="shared" si="0"/>
        <v>66.762313175798582</v>
      </c>
      <c r="M1" s="223">
        <f t="shared" si="0"/>
        <v>67.560743160623502</v>
      </c>
      <c r="N1" s="223">
        <f t="shared" si="0"/>
        <v>66.490561596627103</v>
      </c>
      <c r="O1" s="223">
        <f t="shared" si="0"/>
        <v>64.747571787735097</v>
      </c>
      <c r="P1" s="223">
        <f t="shared" si="0"/>
        <v>66.174236288053095</v>
      </c>
      <c r="Q1" s="223">
        <f t="shared" si="0"/>
        <v>66.054415909005911</v>
      </c>
      <c r="R1" s="223">
        <f t="shared" si="0"/>
        <v>64.681960128617291</v>
      </c>
      <c r="S1" s="223">
        <f t="shared" si="0"/>
        <v>67.658402215748609</v>
      </c>
      <c r="T1" s="223">
        <f t="shared" si="0"/>
        <v>68.897343239258063</v>
      </c>
      <c r="U1" s="223">
        <f t="shared" si="0"/>
        <v>68.813136043310806</v>
      </c>
      <c r="V1" s="223">
        <f t="shared" si="0"/>
        <v>66.102780633200197</v>
      </c>
      <c r="W1" s="223">
        <f t="shared" si="0"/>
        <v>70.941805983296959</v>
      </c>
      <c r="X1" s="223">
        <f t="shared" si="0"/>
        <v>72.268302946341791</v>
      </c>
      <c r="Y1" s="223">
        <f t="shared" si="0"/>
        <v>71.273931090850326</v>
      </c>
      <c r="Z1" s="223">
        <f t="shared" si="0"/>
        <v>72.904854358569239</v>
      </c>
      <c r="AA1" s="223">
        <f t="shared" si="0"/>
        <v>73.575461081004804</v>
      </c>
      <c r="AB1" s="223">
        <f t="shared" si="0"/>
        <v>63.185956825304196</v>
      </c>
      <c r="AC1" s="223">
        <f t="shared" si="0"/>
        <v>66.010163117799976</v>
      </c>
      <c r="AD1" s="223">
        <f t="shared" si="0"/>
        <v>67.931472119733201</v>
      </c>
      <c r="AE1" s="223">
        <f t="shared" si="0"/>
        <v>74.50788413109089</v>
      </c>
      <c r="AF1" s="223">
        <f t="shared" si="0"/>
        <v>68.692589206469293</v>
      </c>
      <c r="AG1" s="223">
        <f t="shared" si="0"/>
        <v>58.475887846263504</v>
      </c>
      <c r="AH1" s="223">
        <f t="shared" si="0"/>
        <v>65.971140232034898</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227" t="s">
        <v>479</v>
      </c>
      <c r="B5" s="199" t="s">
        <v>2259</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227" t="s">
        <v>479</v>
      </c>
      <c r="B6" s="199" t="s">
        <v>2263</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227" t="s">
        <v>479</v>
      </c>
      <c r="B7" s="199" t="s">
        <v>2265</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227" t="s">
        <v>479</v>
      </c>
      <c r="B8" s="199" t="s">
        <v>2267</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227" t="s">
        <v>479</v>
      </c>
      <c r="B9" s="199" t="s">
        <v>2277</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227" t="s">
        <v>479</v>
      </c>
      <c r="B10" s="199" t="s">
        <v>2286</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227" t="s">
        <v>479</v>
      </c>
      <c r="B11" s="199" t="s">
        <v>2281</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227" t="s">
        <v>479</v>
      </c>
      <c r="B12" s="199"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227" t="s">
        <v>479</v>
      </c>
      <c r="B13" s="199" t="s">
        <v>2296</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227" t="s">
        <v>479</v>
      </c>
      <c r="B17" s="199" t="s">
        <v>2294</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227" t="s">
        <v>479</v>
      </c>
      <c r="B21" s="199" t="s">
        <v>2306</v>
      </c>
      <c r="C21" s="228">
        <f>SUMIFS('EPA Export Aggregation'!F:F,'EPA Export Aggregation'!$A:$A,$B21,'EPA Export Aggregation'!$D:$D,$A$1)*IF($A21="CH4",About!$D$58,IF($A21="N2O",About!$D$59,1))</f>
        <v>0.23989587222219999</v>
      </c>
      <c r="D21" s="228">
        <f>SUMIFS('EPA Export Aggregation'!G:G,'EPA Export Aggregation'!$A:$A,$B21,'EPA Export Aggregation'!$D:$D,$A$1)*IF($A21="CH4",About!$D$58,IF($A21="N2O",About!$D$59,1))</f>
        <v>0.2028534972222</v>
      </c>
      <c r="E21" s="228">
        <f>SUMIFS('EPA Export Aggregation'!H:H,'EPA Export Aggregation'!$A:$A,$B21,'EPA Export Aggregation'!$D:$D,$A$1)*IF($A21="CH4",About!$D$58,IF($A21="N2O",About!$D$59,1))</f>
        <v>0.20751087222219999</v>
      </c>
      <c r="F21" s="228">
        <f>SUMIFS('EPA Export Aggregation'!I:I,'EPA Export Aggregation'!$A:$A,$B21,'EPA Export Aggregation'!$D:$D,$A$1)*IF($A21="CH4",About!$D$58,IF($A21="N2O",About!$D$59,1))</f>
        <v>0.19869341388889999</v>
      </c>
      <c r="G21" s="228">
        <f>SUMIFS('EPA Export Aggregation'!J:J,'EPA Export Aggregation'!$A:$A,$B21,'EPA Export Aggregation'!$D:$D,$A$1)*IF($A21="CH4",About!$D$58,IF($A21="N2O",About!$D$59,1))</f>
        <v>0.1869033904762</v>
      </c>
      <c r="H21" s="228">
        <f>SUMIFS('EPA Export Aggregation'!K:K,'EPA Export Aggregation'!$A:$A,$B21,'EPA Export Aggregation'!$D:$D,$A$1)*IF($A21="CH4",About!$D$58,IF($A21="N2O",About!$D$59,1))</f>
        <v>0.18908196190480001</v>
      </c>
      <c r="I21" s="228">
        <f>SUMIFS('EPA Export Aggregation'!L:L,'EPA Export Aggregation'!$A:$A,$B21,'EPA Export Aggregation'!$D:$D,$A$1)*IF($A21="CH4",About!$D$58,IF($A21="N2O",About!$D$59,1))</f>
        <v>0.20297481904760001</v>
      </c>
      <c r="J21" s="228">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227" t="s">
        <v>479</v>
      </c>
      <c r="B23" s="199" t="s">
        <v>2302</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227" t="s">
        <v>479</v>
      </c>
      <c r="B30" s="199" t="s">
        <v>2327</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228">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228">
        <f>SUMIFS('EPA Export Aggregation'!R:R,'EPA Export Aggregation'!$A:$A,$B33,'EPA Export Aggregation'!$D:$D,$A$1)*IF($A33="CH4",About!$D$58,IF($A33="N2O",About!$D$59,1))</f>
        <v>0.1036688070698</v>
      </c>
      <c r="P33" s="228">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228">
        <f>SUMIFS('EPA Export Aggregation'!U:U,'EPA Export Aggregation'!$A:$A,$B33,'EPA Export Aggregation'!$D:$D,$A$1)*IF($A33="CH4",About!$D$58,IF($A33="N2O",About!$D$59,1))</f>
        <v>0.14249717038189999</v>
      </c>
      <c r="S33" s="228">
        <f>SUMIFS('EPA Export Aggregation'!V:V,'EPA Export Aggregation'!$A:$A,$B33,'EPA Export Aggregation'!$D:$D,$A$1)*IF($A33="CH4",About!$D$58,IF($A33="N2O",About!$D$59,1))</f>
        <v>0.17091137624889999</v>
      </c>
      <c r="T33" s="228">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228">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228">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228">
        <f>SUMIFS('EPA Export Aggregation'!AD:AD,'EPA Export Aggregation'!$A:$A,$B33,'EPA Export Aggregation'!$D:$D,$A$1)*IF($A33="CH4",About!$D$58,IF($A33="N2O",About!$D$59,1))</f>
        <v>3.1297673584599998E-2</v>
      </c>
      <c r="AB33" s="228">
        <f>SUMIFS('EPA Export Aggregation'!AE:AE,'EPA Export Aggregation'!$A:$A,$B33,'EPA Export Aggregation'!$D:$D,$A$1)*IF($A33="CH4",About!$D$58,IF($A33="N2O",About!$D$59,1))</f>
        <v>4.2306317146100003E-2</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2024-03-18T21:11:49Z</dcterms:modified>
</cp:coreProperties>
</file>