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california\InputData\fuels\BCTR\"/>
    </mc:Choice>
  </mc:AlternateContent>
  <xr:revisionPtr revIDLastSave="0" documentId="8_{65CDD853-5D0E-418B-AAB0-4027F754D779}" xr6:coauthVersionLast="47" xr6:coauthVersionMax="47" xr10:uidLastSave="{00000000-0000-0000-0000-000000000000}"/>
  <bookViews>
    <workbookView xWindow="1500" yWindow="-10830" windowWidth="19185" windowHeight="10200" tabRatio="764" activeTab="1" xr2:uid="{A875A243-FD0C-4B21-82AE-BAE80D34FF17}"/>
  </bookViews>
  <sheets>
    <sheet name="About" sheetId="1" r:id="rId1"/>
    <sheet name="BCTR" sheetId="2" r:id="rId2"/>
    <sheet name="Projection" sheetId="17" r:id="rId3"/>
    <sheet name="Trend" sheetId="18" r:id="rId4"/>
    <sheet name="2021-2022" sheetId="15" r:id="rId5"/>
    <sheet name="2020" sheetId="9" r:id="rId6"/>
    <sheet name="2019" sheetId="8" r:id="rId7"/>
    <sheet name="2016-2018" sheetId="7" r:id="rId8"/>
    <sheet name="cpi" sheetId="13" r:id="rId9"/>
  </sheets>
  <externalReferences>
    <externalReference r:id="rId10"/>
  </externalReferences>
  <definedNames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7" l="1"/>
  <c r="C7" i="17"/>
  <c r="C8" i="17"/>
  <c r="C9" i="17" s="1"/>
  <c r="J3" i="18"/>
  <c r="J2" i="18" s="1"/>
  <c r="I3" i="18"/>
  <c r="I2" i="18" s="1"/>
  <c r="H2" i="18"/>
  <c r="J1" i="18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AH1" i="18" s="1"/>
  <c r="AI1" i="18" s="1"/>
  <c r="AJ1" i="18" s="1"/>
  <c r="I1" i="18"/>
  <c r="K3" i="18" l="1"/>
  <c r="G59" i="13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K2" i="18" l="1"/>
  <c r="L3" i="18"/>
  <c r="D3" i="17"/>
  <c r="E3" i="17" s="1"/>
  <c r="D1" i="15"/>
  <c r="C1" i="15"/>
  <c r="E1" i="15" s="1"/>
  <c r="F1" i="15" s="1"/>
  <c r="G5" i="18" s="1"/>
  <c r="E9" i="15"/>
  <c r="E8" i="15"/>
  <c r="E7" i="15"/>
  <c r="F7" i="15" s="1"/>
  <c r="E6" i="15"/>
  <c r="F6" i="15" s="1"/>
  <c r="E4" i="15"/>
  <c r="F4" i="15" s="1"/>
  <c r="H5" i="18" s="1"/>
  <c r="D2" i="17" l="1"/>
  <c r="D2" i="2" s="1"/>
  <c r="E2" i="17"/>
  <c r="E2" i="2" s="1"/>
  <c r="F3" i="17"/>
  <c r="L2" i="18"/>
  <c r="M3" i="18"/>
  <c r="H58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E8" i="2" l="1"/>
  <c r="E4" i="2"/>
  <c r="E7" i="2"/>
  <c r="E3" i="2"/>
  <c r="E6" i="2"/>
  <c r="E9" i="2"/>
  <c r="E5" i="2"/>
  <c r="D7" i="2"/>
  <c r="D9" i="2"/>
  <c r="D5" i="2"/>
  <c r="D8" i="2"/>
  <c r="D4" i="2"/>
  <c r="D3" i="2"/>
  <c r="D6" i="2"/>
  <c r="G3" i="17"/>
  <c r="F2" i="17"/>
  <c r="F2" i="2" s="1"/>
  <c r="N3" i="18"/>
  <c r="M2" i="18"/>
  <c r="C2" i="9"/>
  <c r="B2" i="9"/>
  <c r="B2" i="8"/>
  <c r="B9" i="8"/>
  <c r="G10" i="7"/>
  <c r="F10" i="7"/>
  <c r="H10" i="7" s="1"/>
  <c r="D5" i="18" s="1"/>
  <c r="D10" i="7"/>
  <c r="D9" i="7"/>
  <c r="D8" i="7"/>
  <c r="G6" i="7"/>
  <c r="F6" i="7"/>
  <c r="C5" i="7"/>
  <c r="C4" i="7"/>
  <c r="C3" i="7"/>
  <c r="C2" i="7"/>
  <c r="G2" i="7" s="1"/>
  <c r="H2" i="7" s="1"/>
  <c r="B5" i="18" s="1"/>
  <c r="F8" i="2" l="1"/>
  <c r="F4" i="2"/>
  <c r="F7" i="2"/>
  <c r="F9" i="2"/>
  <c r="F5" i="2"/>
  <c r="F3" i="2"/>
  <c r="F6" i="2"/>
  <c r="H6" i="7"/>
  <c r="C5" i="18" s="1"/>
  <c r="B3" i="8"/>
  <c r="B2" i="17" s="1"/>
  <c r="B2" i="2" s="1"/>
  <c r="B4" i="8"/>
  <c r="B3" i="9"/>
  <c r="C2" i="17" s="1"/>
  <c r="C2" i="2" s="1"/>
  <c r="F5" i="18"/>
  <c r="H3" i="17"/>
  <c r="G2" i="17"/>
  <c r="G2" i="2" s="1"/>
  <c r="O3" i="18"/>
  <c r="N2" i="18"/>
  <c r="E5" i="18"/>
  <c r="B5" i="2" l="1"/>
  <c r="B3" i="2"/>
  <c r="B9" i="2"/>
  <c r="B6" i="2"/>
  <c r="B4" i="2"/>
  <c r="B7" i="2"/>
  <c r="B8" i="2"/>
  <c r="C7" i="2"/>
  <c r="C5" i="2"/>
  <c r="C3" i="2"/>
  <c r="C9" i="2"/>
  <c r="C6" i="2"/>
  <c r="C8" i="2"/>
  <c r="C4" i="2"/>
  <c r="G6" i="2"/>
  <c r="G3" i="2"/>
  <c r="G8" i="2"/>
  <c r="G4" i="2"/>
  <c r="G7" i="2"/>
  <c r="G5" i="2"/>
  <c r="G9" i="2"/>
  <c r="I3" i="17"/>
  <c r="H2" i="17"/>
  <c r="H2" i="2" s="1"/>
  <c r="P3" i="18"/>
  <c r="O2" i="18"/>
  <c r="H3" i="2" l="1"/>
  <c r="H6" i="2"/>
  <c r="H9" i="2"/>
  <c r="H8" i="2"/>
  <c r="H4" i="2"/>
  <c r="H5" i="2"/>
  <c r="H7" i="2"/>
  <c r="J3" i="17"/>
  <c r="I2" i="17"/>
  <c r="I2" i="2" s="1"/>
  <c r="P2" i="18"/>
  <c r="Q3" i="18"/>
  <c r="I5" i="2" l="1"/>
  <c r="I3" i="2"/>
  <c r="I9" i="2"/>
  <c r="I6" i="2"/>
  <c r="I7" i="2"/>
  <c r="I8" i="2"/>
  <c r="I4" i="2"/>
  <c r="K3" i="17"/>
  <c r="J2" i="17"/>
  <c r="J2" i="2" s="1"/>
  <c r="Q2" i="18"/>
  <c r="R3" i="18"/>
  <c r="J9" i="2" l="1"/>
  <c r="J5" i="2"/>
  <c r="J4" i="2"/>
  <c r="J7" i="2"/>
  <c r="J3" i="2"/>
  <c r="J8" i="2"/>
  <c r="J6" i="2"/>
  <c r="L3" i="17"/>
  <c r="K2" i="17"/>
  <c r="K2" i="2" s="1"/>
  <c r="R2" i="18"/>
  <c r="S3" i="18"/>
  <c r="K8" i="2" l="1"/>
  <c r="K9" i="2"/>
  <c r="K5" i="2"/>
  <c r="K7" i="2"/>
  <c r="K3" i="2"/>
  <c r="K6" i="2"/>
  <c r="K4" i="2"/>
  <c r="M3" i="17"/>
  <c r="L2" i="17"/>
  <c r="L2" i="2" s="1"/>
  <c r="S2" i="18"/>
  <c r="T3" i="18"/>
  <c r="L7" i="2" l="1"/>
  <c r="L8" i="2"/>
  <c r="L4" i="2"/>
  <c r="L9" i="2"/>
  <c r="L5" i="2"/>
  <c r="L6" i="2"/>
  <c r="L3" i="2"/>
  <c r="N3" i="17"/>
  <c r="M2" i="17"/>
  <c r="M2" i="2" s="1"/>
  <c r="T2" i="18"/>
  <c r="U3" i="18"/>
  <c r="M8" i="2" l="1"/>
  <c r="M4" i="2"/>
  <c r="M6" i="2"/>
  <c r="M7" i="2"/>
  <c r="M3" i="2"/>
  <c r="M9" i="2"/>
  <c r="M5" i="2"/>
  <c r="L21" i="1"/>
  <c r="O3" i="17"/>
  <c r="N2" i="17"/>
  <c r="V3" i="18"/>
  <c r="U2" i="18"/>
  <c r="O2" i="2" l="1"/>
  <c r="W2" i="2"/>
  <c r="AE2" i="2"/>
  <c r="P2" i="2"/>
  <c r="X2" i="2"/>
  <c r="AF2" i="2"/>
  <c r="AB2" i="2"/>
  <c r="U2" i="2"/>
  <c r="V2" i="2"/>
  <c r="Q2" i="2"/>
  <c r="Y2" i="2"/>
  <c r="AG2" i="2"/>
  <c r="R2" i="2"/>
  <c r="Z2" i="2"/>
  <c r="N2" i="2"/>
  <c r="S2" i="2"/>
  <c r="AA2" i="2"/>
  <c r="T2" i="2"/>
  <c r="AC2" i="2"/>
  <c r="AD2" i="2"/>
  <c r="P3" i="17"/>
  <c r="O2" i="17"/>
  <c r="V2" i="18"/>
  <c r="W3" i="18"/>
  <c r="U7" i="2" l="1"/>
  <c r="U6" i="2"/>
  <c r="U9" i="2"/>
  <c r="U5" i="2"/>
  <c r="U8" i="2"/>
  <c r="U3" i="2"/>
  <c r="U4" i="2"/>
  <c r="Z3" i="2"/>
  <c r="Z9" i="2"/>
  <c r="Z5" i="2"/>
  <c r="Z6" i="2"/>
  <c r="Z8" i="2"/>
  <c r="Z4" i="2"/>
  <c r="Z7" i="2"/>
  <c r="X8" i="2"/>
  <c r="X3" i="2"/>
  <c r="X4" i="2"/>
  <c r="X6" i="2"/>
  <c r="X7" i="2"/>
  <c r="X9" i="2"/>
  <c r="X5" i="2"/>
  <c r="AG4" i="2"/>
  <c r="AG7" i="2"/>
  <c r="AG9" i="2"/>
  <c r="AG3" i="2"/>
  <c r="AG5" i="2"/>
  <c r="AG8" i="2"/>
  <c r="AG6" i="2"/>
  <c r="P6" i="2"/>
  <c r="P5" i="2"/>
  <c r="P9" i="2"/>
  <c r="P8" i="2"/>
  <c r="P4" i="2"/>
  <c r="P7" i="2"/>
  <c r="P3" i="2"/>
  <c r="Y6" i="2"/>
  <c r="Y8" i="2"/>
  <c r="Y3" i="2"/>
  <c r="Y4" i="2"/>
  <c r="Y7" i="2"/>
  <c r="Y9" i="2"/>
  <c r="Y5" i="2"/>
  <c r="T8" i="2"/>
  <c r="T7" i="2"/>
  <c r="T9" i="2"/>
  <c r="T5" i="2"/>
  <c r="T4" i="2"/>
  <c r="T3" i="2"/>
  <c r="T6" i="2"/>
  <c r="W4" i="2"/>
  <c r="W7" i="2"/>
  <c r="W6" i="2"/>
  <c r="W9" i="2"/>
  <c r="W5" i="2"/>
  <c r="W3" i="2"/>
  <c r="W8" i="2"/>
  <c r="S9" i="2"/>
  <c r="S5" i="2"/>
  <c r="S8" i="2"/>
  <c r="S3" i="2"/>
  <c r="S6" i="2"/>
  <c r="S7" i="2"/>
  <c r="S4" i="2"/>
  <c r="N8" i="2"/>
  <c r="N7" i="2"/>
  <c r="N4" i="2"/>
  <c r="N6" i="2"/>
  <c r="N5" i="2"/>
  <c r="N3" i="2"/>
  <c r="N9" i="2"/>
  <c r="AB8" i="2"/>
  <c r="AB9" i="2"/>
  <c r="AB5" i="2"/>
  <c r="AB3" i="2"/>
  <c r="AB6" i="2"/>
  <c r="AB4" i="2"/>
  <c r="AB7" i="2"/>
  <c r="AF4" i="2"/>
  <c r="AF3" i="2"/>
  <c r="AF7" i="2"/>
  <c r="AF5" i="2"/>
  <c r="AF9" i="2"/>
  <c r="AF8" i="2"/>
  <c r="AF6" i="2"/>
  <c r="R3" i="2"/>
  <c r="R7" i="2"/>
  <c r="R5" i="2"/>
  <c r="R6" i="2"/>
  <c r="R8" i="2"/>
  <c r="R4" i="2"/>
  <c r="R9" i="2"/>
  <c r="AD8" i="2"/>
  <c r="AD9" i="2"/>
  <c r="AD7" i="2"/>
  <c r="AD4" i="2"/>
  <c r="AD3" i="2"/>
  <c r="AD6" i="2"/>
  <c r="AD5" i="2"/>
  <c r="AC9" i="2"/>
  <c r="AC5" i="2"/>
  <c r="AC4" i="2"/>
  <c r="AC7" i="2"/>
  <c r="AC3" i="2"/>
  <c r="AC8" i="2"/>
  <c r="AC6" i="2"/>
  <c r="AE7" i="2"/>
  <c r="AE8" i="2"/>
  <c r="AE5" i="2"/>
  <c r="AE9" i="2"/>
  <c r="AE4" i="2"/>
  <c r="AE3" i="2"/>
  <c r="AE6" i="2"/>
  <c r="Q3" i="2"/>
  <c r="Q6" i="2"/>
  <c r="Q9" i="2"/>
  <c r="Q5" i="2"/>
  <c r="Q8" i="2"/>
  <c r="Q4" i="2"/>
  <c r="Q7" i="2"/>
  <c r="AA7" i="2"/>
  <c r="AA3" i="2"/>
  <c r="AA9" i="2"/>
  <c r="AA6" i="2"/>
  <c r="AA8" i="2"/>
  <c r="AA4" i="2"/>
  <c r="AA5" i="2"/>
  <c r="V8" i="2"/>
  <c r="V4" i="2"/>
  <c r="V9" i="2"/>
  <c r="V7" i="2"/>
  <c r="V6" i="2"/>
  <c r="V3" i="2"/>
  <c r="V5" i="2"/>
  <c r="O8" i="2"/>
  <c r="O4" i="2"/>
  <c r="O3" i="2"/>
  <c r="O7" i="2"/>
  <c r="O6" i="2"/>
  <c r="O9" i="2"/>
  <c r="O5" i="2"/>
  <c r="Q3" i="17"/>
  <c r="P2" i="17"/>
  <c r="X3" i="18"/>
  <c r="W2" i="18"/>
  <c r="R3" i="17" l="1"/>
  <c r="Q2" i="17"/>
  <c r="Y3" i="18"/>
  <c r="X2" i="18"/>
  <c r="S3" i="17" l="1"/>
  <c r="R2" i="17"/>
  <c r="Y2" i="18"/>
  <c r="Z3" i="18"/>
  <c r="T3" i="17" l="1"/>
  <c r="S2" i="17"/>
  <c r="Z2" i="18"/>
  <c r="AA3" i="18"/>
  <c r="U3" i="17" l="1"/>
  <c r="T2" i="17"/>
  <c r="AA2" i="18"/>
  <c r="AB3" i="18"/>
  <c r="V3" i="17" l="1"/>
  <c r="U2" i="17"/>
  <c r="AB2" i="18"/>
  <c r="AC3" i="18"/>
  <c r="W3" i="17" l="1"/>
  <c r="V2" i="17"/>
  <c r="AD3" i="18"/>
  <c r="AC2" i="18"/>
  <c r="X3" i="17" l="1"/>
  <c r="W2" i="17"/>
  <c r="AE3" i="18"/>
  <c r="AD2" i="18"/>
  <c r="Y3" i="17" l="1"/>
  <c r="X2" i="17"/>
  <c r="AF3" i="18"/>
  <c r="AE2" i="18"/>
  <c r="Z3" i="17" l="1"/>
  <c r="Y2" i="17"/>
  <c r="AF2" i="18"/>
  <c r="AG3" i="18"/>
  <c r="AA3" i="17" l="1"/>
  <c r="Z2" i="17"/>
  <c r="AH3" i="18"/>
  <c r="AG2" i="18"/>
  <c r="AB3" i="17" l="1"/>
  <c r="AA2" i="17"/>
  <c r="AH2" i="18"/>
  <c r="AI3" i="18"/>
  <c r="AC3" i="17" l="1"/>
  <c r="AB2" i="17"/>
  <c r="AI2" i="18"/>
  <c r="AJ3" i="18"/>
  <c r="AJ2" i="18" s="1"/>
  <c r="AD3" i="17" l="1"/>
  <c r="AC2" i="17"/>
  <c r="AE3" i="17" l="1"/>
  <c r="AD2" i="17"/>
  <c r="AF3" i="17" l="1"/>
  <c r="AE2" i="17"/>
  <c r="AG3" i="17" l="1"/>
  <c r="AG2" i="17" s="1"/>
  <c r="AF2" i="17"/>
</calcChain>
</file>

<file path=xl/sharedStrings.xml><?xml version="1.0" encoding="utf-8"?>
<sst xmlns="http://schemas.openxmlformats.org/spreadsheetml/2006/main" count="134" uniqueCount="119">
  <si>
    <t>BCTR BAU Carbon Tax Rate</t>
  </si>
  <si>
    <t>Source:</t>
  </si>
  <si>
    <t>Notes</t>
  </si>
  <si>
    <t>Unit: $/metric ton CO2e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</si>
  <si>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</si>
  <si>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</si>
  <si>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</si>
  <si>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</si>
  <si>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</si>
  <si>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</si>
  <si>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 (does not use fuel)</t>
  </si>
  <si>
    <t>geoengineering sector (uses industry sector rate)</t>
  </si>
  <si>
    <t>https://www.arb.ca.gov/cc/capandtrade/auction/auction_archive.htm</t>
  </si>
  <si>
    <t>§ 95911, (3) A, p. 221</t>
  </si>
  <si>
    <t>https://www.arb.ca.gov/cc/capandtrade/capandtrade/unofficial_ct_100217.pdf</t>
  </si>
  <si>
    <t>Quarterly auctions</t>
  </si>
  <si>
    <t>Settlement price at auction</t>
  </si>
  <si>
    <t>Floor price</t>
  </si>
  <si>
    <t>Difference</t>
  </si>
  <si>
    <t>Average annual auction prices (nominal)</t>
  </si>
  <si>
    <t>Auction reserve price</t>
  </si>
  <si>
    <t>floor</t>
  </si>
  <si>
    <t>Q4</t>
  </si>
  <si>
    <t xml:space="preserve">Average auction price </t>
  </si>
  <si>
    <t>Q1</t>
  </si>
  <si>
    <t>Q2</t>
  </si>
  <si>
    <t>Q3</t>
  </si>
  <si>
    <t>California Air Resources Board</t>
  </si>
  <si>
    <t>Historical Consumer Price Index for All Urban Consumers (CPI-U): U.S. city average, all items, index</t>
  </si>
  <si>
    <t>averages — Continued</t>
  </si>
  <si>
    <t>[1982-84=100, unless otherwise noted]</t>
  </si>
  <si>
    <t>Year</t>
  </si>
  <si>
    <t>Semiannual averages</t>
  </si>
  <si>
    <t>Annual avg.</t>
  </si>
  <si>
    <t>Percent change from previous</t>
  </si>
  <si>
    <t>Dec.</t>
  </si>
  <si>
    <t>1968............................................................................. .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</si>
  <si>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</si>
  <si>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</si>
  <si>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</si>
  <si>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</si>
  <si>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</si>
  <si>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</si>
  <si>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</si>
  <si>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</si>
  <si>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</si>
  <si>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</si>
  <si>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</si>
  <si>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</si>
  <si>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</si>
  <si>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</si>
  <si>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</si>
  <si>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</si>
  <si>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</si>
  <si>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</si>
  <si>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</si>
  <si>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</si>
  <si>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</si>
  <si>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</si>
  <si>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</si>
  <si>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</si>
  <si>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</si>
  <si>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</si>
  <si>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</si>
  <si>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</si>
  <si>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</si>
  <si>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</si>
  <si>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</si>
  <si>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</si>
  <si>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</si>
  <si>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</si>
  <si>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</si>
  <si>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</si>
  <si>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</si>
  <si>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</si>
  <si>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</si>
  <si>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</si>
  <si>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</si>
  <si>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</si>
  <si>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</si>
  <si>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</si>
  <si>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</si>
  <si>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</si>
  <si>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</si>
  <si>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</si>
  <si>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</si>
  <si>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</si>
  <si>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</si>
  <si>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</si>
  <si>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Cap-and-trade regulation for documentation regarding price floor trend</t>
  </si>
  <si>
    <t xml:space="preserve">"The Auction Reserve Price in U.S. dollars shall be the U.S. dollar Auction Reserve Price for </t>
  </si>
  <si>
    <t xml:space="preserve">the previous calendar year increased annually by 5 percent plus the rate of inflation as measured </t>
  </si>
  <si>
    <t>by the most recently available twelve months of the Consumer Price Index for All Urban Consumers."</t>
  </si>
  <si>
    <t>Here is the specific language regarding the annual rate of escalation for the price floor (i.e. Auction Reserve Price) as in § 95911, (3) A, p. 221:</t>
  </si>
  <si>
    <t>Seeing as Assembly Bill 398 extends authority for caps to 2030, the price is taken as constant in 2031 and later.</t>
  </si>
  <si>
    <t>Time series</t>
  </si>
  <si>
    <t>Feb</t>
  </si>
  <si>
    <t>Nov</t>
  </si>
  <si>
    <t>Aug</t>
  </si>
  <si>
    <t>May</t>
  </si>
  <si>
    <t>Floor</t>
  </si>
  <si>
    <t>Settlement Price Current Vintage</t>
  </si>
  <si>
    <t>ANNUAL</t>
  </si>
  <si>
    <t>settlement % above reserve</t>
  </si>
  <si>
    <t>zero order coefficient</t>
  </si>
  <si>
    <t>first order coefficient</t>
  </si>
  <si>
    <t>reserve price / floor in 2021 $s</t>
  </si>
  <si>
    <t>2012 $s</t>
  </si>
  <si>
    <t>2019 $s</t>
  </si>
  <si>
    <t>https://www.bls.gov/cpi/tables/supplemental-files/historical-cpi-u-202201.pdf</t>
  </si>
  <si>
    <t>Bureau of Labor Statistics</t>
  </si>
  <si>
    <t>Historical Consumer Price Index for All Urban Consumers</t>
  </si>
  <si>
    <t>reserve price / floor in 2012 $s</t>
  </si>
  <si>
    <t>Auction reserve price 2012 $s</t>
  </si>
  <si>
    <t xml:space="preserve">2021 data from January 2022 </t>
  </si>
  <si>
    <t>nominal</t>
  </si>
  <si>
    <t>2020 in nominal 2020$s</t>
  </si>
  <si>
    <t>2020 in 2012$s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</si>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</sst>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8" fontId="0" fillId="0" borderId="0" xfId="0" applyNumberFormat="1"/>
    <xf numFmtId="0" fontId="0" fillId="2" borderId="0" xfId="0" applyFill="1"/>
    <xf numFmtId="0" fontId="0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ill="1"/>
    <xf numFmtId="0" fontId="0" fillId="0" borderId="0" xfId="1" applyNumberFormat="1" applyFont="1"/>
    <xf numFmtId="0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Trend!$B$5:$H$5</c:f>
              <c:numCache>
                <c:formatCode>General</c:formatCode>
                <c:ptCount val="7"/>
                <c:pt idx="0">
                  <c:v>0</c:v>
                </c:pt>
                <c:pt idx="1">
                  <c:v>5.3426676492262404E-2</c:v>
                </c:pt>
                <c:pt idx="2">
                  <c:v>2.580867171369583E-2</c:v>
                </c:pt>
                <c:pt idx="3">
                  <c:v>7.7784891165173065E-2</c:v>
                </c:pt>
                <c:pt idx="4">
                  <c:v>0</c:v>
                </c:pt>
                <c:pt idx="5">
                  <c:v>0.24449463579898345</c:v>
                </c:pt>
                <c:pt idx="6">
                  <c:v>0.47969543147208116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6-457C-9CC6-24BD8DC6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17104"/>
        <c:axId val="691619072"/>
      </c:scatterChart>
      <c:valAx>
        <c:axId val="6916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19072"/>
        <c:crosses val="autoZero"/>
        <c:crossBetween val="midCat"/>
      </c:valAx>
      <c:valAx>
        <c:axId val="691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127000</xdr:rowOff>
    </xdr:from>
    <xdr:to>
      <xdr:col>7</xdr:col>
      <xdr:colOff>127000</xdr:colOff>
      <xdr:row>24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AAEB8-7696-441E-9BA8-809EA80F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425451</xdr:colOff>
      <xdr:row>9</xdr:row>
      <xdr:rowOff>88900</xdr:rowOff>
    </xdr:from>
    <xdr:to>
      <xdr:col>7</xdr:col>
      <xdr:colOff>493911</xdr:colOff>
      <xdr:row>21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91CB6E-3E9C-43E9-B40C-1664B42AE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1" y="1746250"/>
          <a:ext cx="4335660" cy="22923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11</xdr:row>
      <xdr:rowOff>96232</xdr:rowOff>
    </xdr:from>
    <xdr:to>
      <xdr:col>18</xdr:col>
      <xdr:colOff>560159</xdr:colOff>
      <xdr:row>21</xdr:row>
      <xdr:rowOff>114856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A98AF4-9DA0-4CB6-AD7B-2AFDA1C5D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5000" y="2121882"/>
          <a:ext cx="4547959" cy="1860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2014</xdr:rowOff>
    </xdr:from>
    <xdr:to>
      <xdr:col>7</xdr:col>
      <xdr:colOff>662328</xdr:colOff>
      <xdr:row>24</xdr:row>
      <xdr:rowOff>57735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FFDC10-13A5-4C47-A208-03A3878CC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5214"/>
          <a:ext cx="8072778" cy="2449671"/>
        </a:xfrm>
        <a:prstGeom prst="rect">
          <a:avLst/>
        </a:prstGeom>
      </xdr:spPr>
    </xdr:pic>
    <xdr:clientData/>
  </xdr:twoCellAnchor>
  <xdr:twoCellAnchor editAs="oneCell">
    <xdr:from>
      <xdr:col>7</xdr:col>
      <xdr:colOff>768350</xdr:colOff>
      <xdr:row>11</xdr:row>
      <xdr:rowOff>55970</xdr:rowOff>
    </xdr:from>
    <xdr:to>
      <xdr:col>9</xdr:col>
      <xdr:colOff>477539</xdr:colOff>
      <xdr:row>20</xdr:row>
      <xdr:rowOff>105430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C4E538-8909-4C65-8062-95FD61518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8800" y="2081620"/>
          <a:ext cx="3576339" cy="1706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14</xdr:row>
      <xdr:rowOff>63061</xdr:rowOff>
    </xdr:from>
    <xdr:to>
      <xdr:col>5</xdr:col>
      <xdr:colOff>587375</xdr:colOff>
      <xdr:row>20</xdr:row>
      <xdr:rowOff>12711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BBD6C-61B9-4FE8-B6FC-3ACD70E2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41161"/>
          <a:ext cx="4638675" cy="1054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22</xdr:row>
      <xdr:rowOff>25675</xdr:rowOff>
    </xdr:from>
    <xdr:to>
      <xdr:col>7</xdr:col>
      <xdr:colOff>381001</xdr:colOff>
      <xdr:row>30</xdr:row>
      <xdr:rowOff>14307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0D7D5F-6BFF-4606-8B39-45170B064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1" y="3524525"/>
          <a:ext cx="3943350" cy="1461832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26</xdr:row>
      <xdr:rowOff>114300</xdr:rowOff>
    </xdr:from>
    <xdr:to>
      <xdr:col>21</xdr:col>
      <xdr:colOff>176259</xdr:colOff>
      <xdr:row>40</xdr:row>
      <xdr:rowOff>100032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A85E22-F336-43BA-BCD7-3598B2CE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4349750"/>
          <a:ext cx="6348459" cy="2563832"/>
        </a:xfrm>
        <a:prstGeom prst="rect">
          <a:avLst/>
        </a:prstGeom>
      </xdr:spPr>
    </xdr:pic>
    <xdr:clientData/>
  </xdr:twoCellAnchor>
  <xdr:twoCellAnchor editAs="oneCell">
    <xdr:from>
      <xdr:col>5</xdr:col>
      <xdr:colOff>425450</xdr:colOff>
      <xdr:row>13</xdr:row>
      <xdr:rowOff>176355</xdr:rowOff>
    </xdr:from>
    <xdr:to>
      <xdr:col>14</xdr:col>
      <xdr:colOff>535038</xdr:colOff>
      <xdr:row>26</xdr:row>
      <xdr:rowOff>144484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116BBD-15B2-4031-BE2C-6CFEE0D94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6600" y="2570305"/>
          <a:ext cx="5595988" cy="23620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172408</xdr:rowOff>
    </xdr:from>
    <xdr:to>
      <xdr:col>10</xdr:col>
      <xdr:colOff>347977</xdr:colOff>
      <xdr:row>14</xdr:row>
      <xdr:rowOff>28818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3070BC-3C74-4755-809F-6670DD33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45608"/>
          <a:ext cx="7517127" cy="9613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60</xdr:row>
      <xdr:rowOff>95250</xdr:rowOff>
    </xdr:from>
    <xdr:to>
      <xdr:col>14</xdr:col>
      <xdr:colOff>1582950</xdr:colOff>
      <xdr:row>68</xdr:row>
      <xdr:rowOff>57575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7A7F3-136F-4EE6-BA04-F867C5D57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0300" y="11144250"/>
          <a:ext cx="5405650" cy="1435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Q@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dimension ref="A1:L21"/>
  <sheetViews>
    <sheetView topLeftCell="A11" workbookViewId="0">
      <selection activeCell="L21" sqref="L21"/>
    </sheetView>
  </sheetViews>
  <sheetFormatPr defaultColWidth="8.81640625" defaultRowHeight="14.5" x14ac:dyDescent="0.35"/>
  <sheetData>
    <row r="1" spans="1:3" x14ac:dyDescent="0.35">
      <c r="A1" s="1" t="s">
        <v>0</v>
      </c>
      <c r="C1" s="3"/>
    </row>
    <row r="3" spans="1:3" x14ac:dyDescent="0.35">
      <c r="A3" t="s">
        <v>1</v>
      </c>
      <c r="B3" t="s">
        <v>27</v>
      </c>
    </row>
    <row r="4" spans="1:3" x14ac:dyDescent="0.35">
      <c r="B4" t="s">
        <v>12</v>
      </c>
    </row>
    <row r="6" spans="1:3" x14ac:dyDescent="0.35">
      <c r="B6" t="s">
        <v>27</v>
      </c>
    </row>
    <row r="7" spans="1:3" x14ac:dyDescent="0.35">
      <c r="B7" t="s">
        <v>89</v>
      </c>
    </row>
    <row r="8" spans="1:3" x14ac:dyDescent="0.35">
      <c r="B8" t="s">
        <v>13</v>
      </c>
    </row>
    <row r="9" spans="1:3" x14ac:dyDescent="0.35">
      <c r="B9" t="s">
        <v>14</v>
      </c>
    </row>
    <row r="10" spans="1:3" x14ac:dyDescent="0.35">
      <c r="A10" s="1"/>
    </row>
    <row r="11" spans="1:3" x14ac:dyDescent="0.35">
      <c r="A11" s="1"/>
      <c r="B11" t="s">
        <v>110</v>
      </c>
    </row>
    <row r="12" spans="1:3" x14ac:dyDescent="0.35">
      <c r="A12" s="1"/>
      <c r="B12" t="s">
        <v>111</v>
      </c>
    </row>
    <row r="13" spans="1:3" x14ac:dyDescent="0.35">
      <c r="B13" t="s">
        <v>109</v>
      </c>
    </row>
    <row r="14" spans="1:3" x14ac:dyDescent="0.35">
      <c r="A14" s="1"/>
    </row>
    <row r="15" spans="1:3" x14ac:dyDescent="0.35">
      <c r="A15" s="1" t="s">
        <v>2</v>
      </c>
    </row>
    <row r="16" spans="1:3" x14ac:dyDescent="0.35">
      <c r="A16" s="6" t="s">
        <v>93</v>
      </c>
    </row>
    <row r="17" spans="1:12" x14ac:dyDescent="0.35">
      <c r="B17" t="s">
        <v>90</v>
      </c>
    </row>
    <row r="18" spans="1:12" x14ac:dyDescent="0.35">
      <c r="B18" t="s">
        <v>91</v>
      </c>
    </row>
    <row r="19" spans="1:12" x14ac:dyDescent="0.35">
      <c r="B19" t="s">
        <v>92</v>
      </c>
    </row>
    <row r="21" spans="1:12" x14ac:dyDescent="0.35">
      <c r="A21" t="s">
        <v>94</v>
      </c>
      <c r="L21">
        <f>BCTR!$M$2</f>
        <v>46.004349974316668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>
    <tabColor theme="4" tint="-0.249977111117893"/>
  </sheetPr>
  <dimension ref="A1:AG9"/>
  <sheetViews>
    <sheetView tabSelected="1" workbookViewId="0">
      <selection activeCell="L4" sqref="L4"/>
    </sheetView>
  </sheetViews>
  <sheetFormatPr defaultColWidth="8.81640625" defaultRowHeight="14.5" x14ac:dyDescent="0.35"/>
  <cols>
    <col min="1" max="1" width="48" customWidth="1"/>
  </cols>
  <sheetData>
    <row r="1" spans="1:33" x14ac:dyDescent="0.35">
      <c r="A1" s="2" t="s">
        <v>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35">
      <c r="A2" t="s">
        <v>4</v>
      </c>
      <c r="B2" s="12">
        <f>Projection!B2</f>
        <v>15.11875282116273</v>
      </c>
      <c r="C2" s="12">
        <f>Projection!C2</f>
        <v>15.096405852146933</v>
      </c>
      <c r="D2" s="12">
        <f>Projection!D2</f>
        <v>18.674583016570097</v>
      </c>
      <c r="E2" s="12">
        <f>Projection!E2</f>
        <v>25.933861146990434</v>
      </c>
      <c r="F2" s="12">
        <f>Projection!F2</f>
        <v>24.346917917088604</v>
      </c>
      <c r="G2" s="12">
        <f>Projection!G2</f>
        <v>26.816391020107595</v>
      </c>
      <c r="H2" s="12">
        <f>Projection!H2</f>
        <v>29.471944138635759</v>
      </c>
      <c r="I2" s="12">
        <f>Projection!I2</f>
        <v>32.326011591466475</v>
      </c>
      <c r="J2" s="12">
        <f>Projection!J2</f>
        <v>35.391805929233676</v>
      </c>
      <c r="K2" s="12">
        <f>Projection!K2</f>
        <v>38.68336467179892</v>
      </c>
      <c r="L2" s="12">
        <f>Projection!L2</f>
        <v>42.215599773797614</v>
      </c>
      <c r="M2" s="12">
        <f>Projection!M2</f>
        <v>46.004349974316668</v>
      </c>
      <c r="N2" s="12">
        <f>About!$L$21</f>
        <v>46.004349974316668</v>
      </c>
      <c r="O2" s="12">
        <f>About!$L$21</f>
        <v>46.004349974316668</v>
      </c>
      <c r="P2" s="12">
        <f>About!$L$21</f>
        <v>46.004349974316668</v>
      </c>
      <c r="Q2" s="12">
        <f>About!$L$21</f>
        <v>46.004349974316668</v>
      </c>
      <c r="R2" s="12">
        <f>About!$L$21</f>
        <v>46.004349974316668</v>
      </c>
      <c r="S2" s="12">
        <f>About!$L$21</f>
        <v>46.004349974316668</v>
      </c>
      <c r="T2" s="12">
        <f>About!$L$21</f>
        <v>46.004349974316668</v>
      </c>
      <c r="U2" s="12">
        <f>About!$L$21</f>
        <v>46.004349974316668</v>
      </c>
      <c r="V2" s="12">
        <f>About!$L$21</f>
        <v>46.004349974316668</v>
      </c>
      <c r="W2" s="12">
        <f>About!$L$21</f>
        <v>46.004349974316668</v>
      </c>
      <c r="X2" s="12">
        <f>About!$L$21</f>
        <v>46.004349974316668</v>
      </c>
      <c r="Y2" s="12">
        <f>About!$L$21</f>
        <v>46.004349974316668</v>
      </c>
      <c r="Z2" s="12">
        <f>About!$L$21</f>
        <v>46.004349974316668</v>
      </c>
      <c r="AA2" s="12">
        <f>About!$L$21</f>
        <v>46.004349974316668</v>
      </c>
      <c r="AB2" s="12">
        <f>About!$L$21</f>
        <v>46.004349974316668</v>
      </c>
      <c r="AC2" s="12">
        <f>About!$L$21</f>
        <v>46.004349974316668</v>
      </c>
      <c r="AD2" s="12">
        <f>About!$L$21</f>
        <v>46.004349974316668</v>
      </c>
      <c r="AE2" s="12">
        <f>About!$L$21</f>
        <v>46.004349974316668</v>
      </c>
      <c r="AF2" s="12">
        <f>About!$L$21</f>
        <v>46.004349974316668</v>
      </c>
      <c r="AG2" s="12">
        <f>About!$L$21</f>
        <v>46.004349974316668</v>
      </c>
    </row>
    <row r="3" spans="1:33" x14ac:dyDescent="0.35">
      <c r="A3" t="s">
        <v>5</v>
      </c>
      <c r="B3" s="12">
        <f t="shared" ref="B3:AG3" si="0">B2</f>
        <v>15.11875282116273</v>
      </c>
      <c r="C3" s="12">
        <f t="shared" si="0"/>
        <v>15.096405852146933</v>
      </c>
      <c r="D3" s="12">
        <f t="shared" si="0"/>
        <v>18.674583016570097</v>
      </c>
      <c r="E3" s="12">
        <f t="shared" si="0"/>
        <v>25.933861146990434</v>
      </c>
      <c r="F3" s="12">
        <f t="shared" si="0"/>
        <v>24.346917917088604</v>
      </c>
      <c r="G3" s="12">
        <f t="shared" si="0"/>
        <v>26.816391020107595</v>
      </c>
      <c r="H3" s="12">
        <f t="shared" si="0"/>
        <v>29.471944138635759</v>
      </c>
      <c r="I3" s="12">
        <f t="shared" si="0"/>
        <v>32.326011591466475</v>
      </c>
      <c r="J3" s="12">
        <f t="shared" si="0"/>
        <v>35.391805929233676</v>
      </c>
      <c r="K3" s="12">
        <f t="shared" si="0"/>
        <v>38.68336467179892</v>
      </c>
      <c r="L3" s="12">
        <f t="shared" si="0"/>
        <v>42.215599773797614</v>
      </c>
      <c r="M3" s="12">
        <f t="shared" si="0"/>
        <v>46.004349974316668</v>
      </c>
      <c r="N3" s="12">
        <f t="shared" si="0"/>
        <v>46.004349974316668</v>
      </c>
      <c r="O3" s="12">
        <f t="shared" si="0"/>
        <v>46.004349974316668</v>
      </c>
      <c r="P3" s="12">
        <f t="shared" si="0"/>
        <v>46.004349974316668</v>
      </c>
      <c r="Q3" s="12">
        <f t="shared" si="0"/>
        <v>46.004349974316668</v>
      </c>
      <c r="R3" s="12">
        <f t="shared" si="0"/>
        <v>46.004349974316668</v>
      </c>
      <c r="S3" s="12">
        <f t="shared" si="0"/>
        <v>46.004349974316668</v>
      </c>
      <c r="T3" s="12">
        <f t="shared" si="0"/>
        <v>46.004349974316668</v>
      </c>
      <c r="U3" s="12">
        <f t="shared" si="0"/>
        <v>46.004349974316668</v>
      </c>
      <c r="V3" s="12">
        <f t="shared" si="0"/>
        <v>46.004349974316668</v>
      </c>
      <c r="W3" s="12">
        <f t="shared" si="0"/>
        <v>46.004349974316668</v>
      </c>
      <c r="X3" s="12">
        <f t="shared" si="0"/>
        <v>46.004349974316668</v>
      </c>
      <c r="Y3" s="12">
        <f t="shared" si="0"/>
        <v>46.004349974316668</v>
      </c>
      <c r="Z3" s="12">
        <f t="shared" si="0"/>
        <v>46.004349974316668</v>
      </c>
      <c r="AA3" s="12">
        <f t="shared" si="0"/>
        <v>46.004349974316668</v>
      </c>
      <c r="AB3" s="12">
        <f t="shared" si="0"/>
        <v>46.004349974316668</v>
      </c>
      <c r="AC3" s="12">
        <f t="shared" si="0"/>
        <v>46.004349974316668</v>
      </c>
      <c r="AD3" s="12">
        <f t="shared" si="0"/>
        <v>46.004349974316668</v>
      </c>
      <c r="AE3" s="12">
        <f t="shared" si="0"/>
        <v>46.004349974316668</v>
      </c>
      <c r="AF3" s="12">
        <f t="shared" si="0"/>
        <v>46.004349974316668</v>
      </c>
      <c r="AG3" s="12">
        <f t="shared" si="0"/>
        <v>46.004349974316668</v>
      </c>
    </row>
    <row r="4" spans="1:33" x14ac:dyDescent="0.35">
      <c r="A4" t="s">
        <v>6</v>
      </c>
      <c r="B4" s="12">
        <f t="shared" ref="B4:AG4" si="1">B2</f>
        <v>15.11875282116273</v>
      </c>
      <c r="C4" s="12">
        <f t="shared" si="1"/>
        <v>15.096405852146933</v>
      </c>
      <c r="D4" s="12">
        <f t="shared" si="1"/>
        <v>18.674583016570097</v>
      </c>
      <c r="E4" s="12">
        <f t="shared" si="1"/>
        <v>25.933861146990434</v>
      </c>
      <c r="F4" s="12">
        <f t="shared" si="1"/>
        <v>24.346917917088604</v>
      </c>
      <c r="G4" s="12">
        <f t="shared" si="1"/>
        <v>26.816391020107595</v>
      </c>
      <c r="H4" s="12">
        <f t="shared" si="1"/>
        <v>29.471944138635759</v>
      </c>
      <c r="I4" s="12">
        <f t="shared" si="1"/>
        <v>32.326011591466475</v>
      </c>
      <c r="J4" s="12">
        <f t="shared" si="1"/>
        <v>35.391805929233676</v>
      </c>
      <c r="K4" s="12">
        <f t="shared" si="1"/>
        <v>38.68336467179892</v>
      </c>
      <c r="L4" s="12">
        <f t="shared" si="1"/>
        <v>42.215599773797614</v>
      </c>
      <c r="M4" s="12">
        <f t="shared" si="1"/>
        <v>46.004349974316668</v>
      </c>
      <c r="N4" s="12">
        <f t="shared" si="1"/>
        <v>46.004349974316668</v>
      </c>
      <c r="O4" s="12">
        <f t="shared" si="1"/>
        <v>46.004349974316668</v>
      </c>
      <c r="P4" s="12">
        <f t="shared" si="1"/>
        <v>46.004349974316668</v>
      </c>
      <c r="Q4" s="12">
        <f t="shared" si="1"/>
        <v>46.004349974316668</v>
      </c>
      <c r="R4" s="12">
        <f t="shared" si="1"/>
        <v>46.004349974316668</v>
      </c>
      <c r="S4" s="12">
        <f t="shared" si="1"/>
        <v>46.004349974316668</v>
      </c>
      <c r="T4" s="12">
        <f t="shared" si="1"/>
        <v>46.004349974316668</v>
      </c>
      <c r="U4" s="12">
        <f t="shared" si="1"/>
        <v>46.004349974316668</v>
      </c>
      <c r="V4" s="12">
        <f t="shared" si="1"/>
        <v>46.004349974316668</v>
      </c>
      <c r="W4" s="12">
        <f t="shared" si="1"/>
        <v>46.004349974316668</v>
      </c>
      <c r="X4" s="12">
        <f t="shared" si="1"/>
        <v>46.004349974316668</v>
      </c>
      <c r="Y4" s="12">
        <f t="shared" si="1"/>
        <v>46.004349974316668</v>
      </c>
      <c r="Z4" s="12">
        <f t="shared" si="1"/>
        <v>46.004349974316668</v>
      </c>
      <c r="AA4" s="12">
        <f t="shared" si="1"/>
        <v>46.004349974316668</v>
      </c>
      <c r="AB4" s="12">
        <f t="shared" si="1"/>
        <v>46.004349974316668</v>
      </c>
      <c r="AC4" s="12">
        <f t="shared" si="1"/>
        <v>46.004349974316668</v>
      </c>
      <c r="AD4" s="12">
        <f t="shared" si="1"/>
        <v>46.004349974316668</v>
      </c>
      <c r="AE4" s="12">
        <f t="shared" si="1"/>
        <v>46.004349974316668</v>
      </c>
      <c r="AF4" s="12">
        <f t="shared" si="1"/>
        <v>46.004349974316668</v>
      </c>
      <c r="AG4" s="12">
        <f t="shared" si="1"/>
        <v>46.004349974316668</v>
      </c>
    </row>
    <row r="5" spans="1:33" x14ac:dyDescent="0.35">
      <c r="A5" t="s">
        <v>7</v>
      </c>
      <c r="B5" s="12">
        <f t="shared" ref="B5:AG5" si="2">B2</f>
        <v>15.11875282116273</v>
      </c>
      <c r="C5" s="12">
        <f t="shared" si="2"/>
        <v>15.096405852146933</v>
      </c>
      <c r="D5" s="12">
        <f t="shared" si="2"/>
        <v>18.674583016570097</v>
      </c>
      <c r="E5" s="12">
        <f t="shared" si="2"/>
        <v>25.933861146990434</v>
      </c>
      <c r="F5" s="12">
        <f t="shared" si="2"/>
        <v>24.346917917088604</v>
      </c>
      <c r="G5" s="12">
        <f t="shared" si="2"/>
        <v>26.816391020107595</v>
      </c>
      <c r="H5" s="12">
        <f t="shared" si="2"/>
        <v>29.471944138635759</v>
      </c>
      <c r="I5" s="12">
        <f t="shared" si="2"/>
        <v>32.326011591466475</v>
      </c>
      <c r="J5" s="12">
        <f t="shared" si="2"/>
        <v>35.391805929233676</v>
      </c>
      <c r="K5" s="12">
        <f t="shared" si="2"/>
        <v>38.68336467179892</v>
      </c>
      <c r="L5" s="12">
        <f t="shared" si="2"/>
        <v>42.215599773797614</v>
      </c>
      <c r="M5" s="12">
        <f t="shared" si="2"/>
        <v>46.004349974316668</v>
      </c>
      <c r="N5" s="12">
        <f t="shared" si="2"/>
        <v>46.004349974316668</v>
      </c>
      <c r="O5" s="12">
        <f t="shared" si="2"/>
        <v>46.004349974316668</v>
      </c>
      <c r="P5" s="12">
        <f t="shared" si="2"/>
        <v>46.004349974316668</v>
      </c>
      <c r="Q5" s="12">
        <f t="shared" si="2"/>
        <v>46.004349974316668</v>
      </c>
      <c r="R5" s="12">
        <f t="shared" si="2"/>
        <v>46.004349974316668</v>
      </c>
      <c r="S5" s="12">
        <f t="shared" si="2"/>
        <v>46.004349974316668</v>
      </c>
      <c r="T5" s="12">
        <f t="shared" si="2"/>
        <v>46.004349974316668</v>
      </c>
      <c r="U5" s="12">
        <f t="shared" si="2"/>
        <v>46.004349974316668</v>
      </c>
      <c r="V5" s="12">
        <f t="shared" si="2"/>
        <v>46.004349974316668</v>
      </c>
      <c r="W5" s="12">
        <f t="shared" si="2"/>
        <v>46.004349974316668</v>
      </c>
      <c r="X5" s="12">
        <f t="shared" si="2"/>
        <v>46.004349974316668</v>
      </c>
      <c r="Y5" s="12">
        <f t="shared" si="2"/>
        <v>46.004349974316668</v>
      </c>
      <c r="Z5" s="12">
        <f t="shared" si="2"/>
        <v>46.004349974316668</v>
      </c>
      <c r="AA5" s="12">
        <f t="shared" si="2"/>
        <v>46.004349974316668</v>
      </c>
      <c r="AB5" s="12">
        <f t="shared" si="2"/>
        <v>46.004349974316668</v>
      </c>
      <c r="AC5" s="12">
        <f t="shared" si="2"/>
        <v>46.004349974316668</v>
      </c>
      <c r="AD5" s="12">
        <f t="shared" si="2"/>
        <v>46.004349974316668</v>
      </c>
      <c r="AE5" s="12">
        <f t="shared" si="2"/>
        <v>46.004349974316668</v>
      </c>
      <c r="AF5" s="12">
        <f t="shared" si="2"/>
        <v>46.004349974316668</v>
      </c>
      <c r="AG5" s="12">
        <f t="shared" si="2"/>
        <v>46.004349974316668</v>
      </c>
    </row>
    <row r="6" spans="1:33" x14ac:dyDescent="0.35">
      <c r="A6" t="s">
        <v>8</v>
      </c>
      <c r="B6" s="12">
        <f t="shared" ref="B6:AG6" si="3">B2</f>
        <v>15.11875282116273</v>
      </c>
      <c r="C6" s="12">
        <f t="shared" si="3"/>
        <v>15.096405852146933</v>
      </c>
      <c r="D6" s="12">
        <f t="shared" si="3"/>
        <v>18.674583016570097</v>
      </c>
      <c r="E6" s="12">
        <f t="shared" si="3"/>
        <v>25.933861146990434</v>
      </c>
      <c r="F6" s="12">
        <f t="shared" si="3"/>
        <v>24.346917917088604</v>
      </c>
      <c r="G6" s="12">
        <f t="shared" si="3"/>
        <v>26.816391020107595</v>
      </c>
      <c r="H6" s="12">
        <f t="shared" si="3"/>
        <v>29.471944138635759</v>
      </c>
      <c r="I6" s="12">
        <f t="shared" si="3"/>
        <v>32.326011591466475</v>
      </c>
      <c r="J6" s="12">
        <f t="shared" si="3"/>
        <v>35.391805929233676</v>
      </c>
      <c r="K6" s="12">
        <f t="shared" si="3"/>
        <v>38.68336467179892</v>
      </c>
      <c r="L6" s="12">
        <f t="shared" si="3"/>
        <v>42.215599773797614</v>
      </c>
      <c r="M6" s="12">
        <f t="shared" si="3"/>
        <v>46.004349974316668</v>
      </c>
      <c r="N6" s="12">
        <f t="shared" si="3"/>
        <v>46.004349974316668</v>
      </c>
      <c r="O6" s="12">
        <f t="shared" si="3"/>
        <v>46.004349974316668</v>
      </c>
      <c r="P6" s="12">
        <f t="shared" si="3"/>
        <v>46.004349974316668</v>
      </c>
      <c r="Q6" s="12">
        <f t="shared" si="3"/>
        <v>46.004349974316668</v>
      </c>
      <c r="R6" s="12">
        <f t="shared" si="3"/>
        <v>46.004349974316668</v>
      </c>
      <c r="S6" s="12">
        <f t="shared" si="3"/>
        <v>46.004349974316668</v>
      </c>
      <c r="T6" s="12">
        <f t="shared" si="3"/>
        <v>46.004349974316668</v>
      </c>
      <c r="U6" s="12">
        <f t="shared" si="3"/>
        <v>46.004349974316668</v>
      </c>
      <c r="V6" s="12">
        <f t="shared" si="3"/>
        <v>46.004349974316668</v>
      </c>
      <c r="W6" s="12">
        <f t="shared" si="3"/>
        <v>46.004349974316668</v>
      </c>
      <c r="X6" s="12">
        <f t="shared" si="3"/>
        <v>46.004349974316668</v>
      </c>
      <c r="Y6" s="12">
        <f t="shared" si="3"/>
        <v>46.004349974316668</v>
      </c>
      <c r="Z6" s="12">
        <f t="shared" si="3"/>
        <v>46.004349974316668</v>
      </c>
      <c r="AA6" s="12">
        <f t="shared" si="3"/>
        <v>46.004349974316668</v>
      </c>
      <c r="AB6" s="12">
        <f t="shared" si="3"/>
        <v>46.004349974316668</v>
      </c>
      <c r="AC6" s="12">
        <f t="shared" si="3"/>
        <v>46.004349974316668</v>
      </c>
      <c r="AD6" s="12">
        <f t="shared" si="3"/>
        <v>46.004349974316668</v>
      </c>
      <c r="AE6" s="12">
        <f t="shared" si="3"/>
        <v>46.004349974316668</v>
      </c>
      <c r="AF6" s="12">
        <f t="shared" si="3"/>
        <v>46.004349974316668</v>
      </c>
      <c r="AG6" s="12">
        <f t="shared" si="3"/>
        <v>46.004349974316668</v>
      </c>
    </row>
    <row r="7" spans="1:33" x14ac:dyDescent="0.35">
      <c r="A7" t="s">
        <v>9</v>
      </c>
      <c r="B7" s="12">
        <f t="shared" ref="B7:AG7" si="4">B2</f>
        <v>15.11875282116273</v>
      </c>
      <c r="C7" s="12">
        <f t="shared" si="4"/>
        <v>15.096405852146933</v>
      </c>
      <c r="D7" s="12">
        <f t="shared" si="4"/>
        <v>18.674583016570097</v>
      </c>
      <c r="E7" s="12">
        <f t="shared" si="4"/>
        <v>25.933861146990434</v>
      </c>
      <c r="F7" s="12">
        <f t="shared" si="4"/>
        <v>24.346917917088604</v>
      </c>
      <c r="G7" s="12">
        <f t="shared" si="4"/>
        <v>26.816391020107595</v>
      </c>
      <c r="H7" s="12">
        <f t="shared" si="4"/>
        <v>29.471944138635759</v>
      </c>
      <c r="I7" s="12">
        <f t="shared" si="4"/>
        <v>32.326011591466475</v>
      </c>
      <c r="J7" s="12">
        <f t="shared" si="4"/>
        <v>35.391805929233676</v>
      </c>
      <c r="K7" s="12">
        <f t="shared" si="4"/>
        <v>38.68336467179892</v>
      </c>
      <c r="L7" s="12">
        <f t="shared" si="4"/>
        <v>42.215599773797614</v>
      </c>
      <c r="M7" s="12">
        <f t="shared" si="4"/>
        <v>46.004349974316668</v>
      </c>
      <c r="N7" s="12">
        <f t="shared" si="4"/>
        <v>46.004349974316668</v>
      </c>
      <c r="O7" s="12">
        <f t="shared" si="4"/>
        <v>46.004349974316668</v>
      </c>
      <c r="P7" s="12">
        <f t="shared" si="4"/>
        <v>46.004349974316668</v>
      </c>
      <c r="Q7" s="12">
        <f t="shared" si="4"/>
        <v>46.004349974316668</v>
      </c>
      <c r="R7" s="12">
        <f t="shared" si="4"/>
        <v>46.004349974316668</v>
      </c>
      <c r="S7" s="12">
        <f t="shared" si="4"/>
        <v>46.004349974316668</v>
      </c>
      <c r="T7" s="12">
        <f t="shared" si="4"/>
        <v>46.004349974316668</v>
      </c>
      <c r="U7" s="12">
        <f t="shared" si="4"/>
        <v>46.004349974316668</v>
      </c>
      <c r="V7" s="12">
        <f t="shared" si="4"/>
        <v>46.004349974316668</v>
      </c>
      <c r="W7" s="12">
        <f t="shared" si="4"/>
        <v>46.004349974316668</v>
      </c>
      <c r="X7" s="12">
        <f t="shared" si="4"/>
        <v>46.004349974316668</v>
      </c>
      <c r="Y7" s="12">
        <f t="shared" si="4"/>
        <v>46.004349974316668</v>
      </c>
      <c r="Z7" s="12">
        <f t="shared" si="4"/>
        <v>46.004349974316668</v>
      </c>
      <c r="AA7" s="12">
        <f t="shared" si="4"/>
        <v>46.004349974316668</v>
      </c>
      <c r="AB7" s="12">
        <f t="shared" si="4"/>
        <v>46.004349974316668</v>
      </c>
      <c r="AC7" s="12">
        <f t="shared" si="4"/>
        <v>46.004349974316668</v>
      </c>
      <c r="AD7" s="12">
        <f t="shared" si="4"/>
        <v>46.004349974316668</v>
      </c>
      <c r="AE7" s="12">
        <f t="shared" si="4"/>
        <v>46.004349974316668</v>
      </c>
      <c r="AF7" s="12">
        <f t="shared" si="4"/>
        <v>46.004349974316668</v>
      </c>
      <c r="AG7" s="12">
        <f t="shared" si="4"/>
        <v>46.004349974316668</v>
      </c>
    </row>
    <row r="8" spans="1:33" s="11" customFormat="1" x14ac:dyDescent="0.35">
      <c r="A8" s="11" t="s">
        <v>10</v>
      </c>
      <c r="B8" s="12">
        <f t="shared" ref="B8:AG8" si="5">B2</f>
        <v>15.11875282116273</v>
      </c>
      <c r="C8" s="12">
        <f t="shared" si="5"/>
        <v>15.096405852146933</v>
      </c>
      <c r="D8" s="12">
        <f t="shared" si="5"/>
        <v>18.674583016570097</v>
      </c>
      <c r="E8" s="12">
        <f t="shared" si="5"/>
        <v>25.933861146990434</v>
      </c>
      <c r="F8" s="12">
        <f t="shared" si="5"/>
        <v>24.346917917088604</v>
      </c>
      <c r="G8" s="12">
        <f t="shared" si="5"/>
        <v>26.816391020107595</v>
      </c>
      <c r="H8" s="12">
        <f t="shared" si="5"/>
        <v>29.471944138635759</v>
      </c>
      <c r="I8" s="12">
        <f t="shared" si="5"/>
        <v>32.326011591466475</v>
      </c>
      <c r="J8" s="12">
        <f t="shared" si="5"/>
        <v>35.391805929233676</v>
      </c>
      <c r="K8" s="12">
        <f t="shared" si="5"/>
        <v>38.68336467179892</v>
      </c>
      <c r="L8" s="12">
        <f t="shared" si="5"/>
        <v>42.215599773797614</v>
      </c>
      <c r="M8" s="12">
        <f t="shared" si="5"/>
        <v>46.004349974316668</v>
      </c>
      <c r="N8" s="13">
        <f t="shared" si="5"/>
        <v>46.004349974316668</v>
      </c>
      <c r="O8" s="13">
        <f t="shared" si="5"/>
        <v>46.004349974316668</v>
      </c>
      <c r="P8" s="13">
        <f t="shared" si="5"/>
        <v>46.004349974316668</v>
      </c>
      <c r="Q8" s="13">
        <f t="shared" si="5"/>
        <v>46.004349974316668</v>
      </c>
      <c r="R8" s="13">
        <f t="shared" si="5"/>
        <v>46.004349974316668</v>
      </c>
      <c r="S8" s="13">
        <f t="shared" si="5"/>
        <v>46.004349974316668</v>
      </c>
      <c r="T8" s="13">
        <f t="shared" si="5"/>
        <v>46.004349974316668</v>
      </c>
      <c r="U8" s="13">
        <f t="shared" si="5"/>
        <v>46.004349974316668</v>
      </c>
      <c r="V8" s="13">
        <f t="shared" si="5"/>
        <v>46.004349974316668</v>
      </c>
      <c r="W8" s="13">
        <f t="shared" si="5"/>
        <v>46.004349974316668</v>
      </c>
      <c r="X8" s="13">
        <f t="shared" si="5"/>
        <v>46.004349974316668</v>
      </c>
      <c r="Y8" s="13">
        <f t="shared" si="5"/>
        <v>46.004349974316668</v>
      </c>
      <c r="Z8" s="13">
        <f t="shared" si="5"/>
        <v>46.004349974316668</v>
      </c>
      <c r="AA8" s="13">
        <f t="shared" si="5"/>
        <v>46.004349974316668</v>
      </c>
      <c r="AB8" s="13">
        <f t="shared" si="5"/>
        <v>46.004349974316668</v>
      </c>
      <c r="AC8" s="13">
        <f t="shared" si="5"/>
        <v>46.004349974316668</v>
      </c>
      <c r="AD8" s="13">
        <f t="shared" si="5"/>
        <v>46.004349974316668</v>
      </c>
      <c r="AE8" s="13">
        <f t="shared" si="5"/>
        <v>46.004349974316668</v>
      </c>
      <c r="AF8" s="13">
        <f t="shared" si="5"/>
        <v>46.004349974316668</v>
      </c>
      <c r="AG8" s="13">
        <f t="shared" si="5"/>
        <v>46.004349974316668</v>
      </c>
    </row>
    <row r="9" spans="1:33" s="11" customFormat="1" x14ac:dyDescent="0.35">
      <c r="A9" s="11" t="s">
        <v>11</v>
      </c>
      <c r="B9" s="12">
        <f t="shared" ref="B9:AG9" si="6">B2</f>
        <v>15.11875282116273</v>
      </c>
      <c r="C9" s="12">
        <f t="shared" si="6"/>
        <v>15.096405852146933</v>
      </c>
      <c r="D9" s="12">
        <f t="shared" si="6"/>
        <v>18.674583016570097</v>
      </c>
      <c r="E9" s="12">
        <f t="shared" si="6"/>
        <v>25.933861146990434</v>
      </c>
      <c r="F9" s="12">
        <f t="shared" si="6"/>
        <v>24.346917917088604</v>
      </c>
      <c r="G9" s="12">
        <f t="shared" si="6"/>
        <v>26.816391020107595</v>
      </c>
      <c r="H9" s="12">
        <f t="shared" si="6"/>
        <v>29.471944138635759</v>
      </c>
      <c r="I9" s="12">
        <f t="shared" si="6"/>
        <v>32.326011591466475</v>
      </c>
      <c r="J9" s="12">
        <f t="shared" si="6"/>
        <v>35.391805929233676</v>
      </c>
      <c r="K9" s="12">
        <f t="shared" si="6"/>
        <v>38.68336467179892</v>
      </c>
      <c r="L9" s="12">
        <f t="shared" si="6"/>
        <v>42.215599773797614</v>
      </c>
      <c r="M9" s="12">
        <f t="shared" si="6"/>
        <v>46.004349974316668</v>
      </c>
      <c r="N9" s="13">
        <f t="shared" si="6"/>
        <v>46.004349974316668</v>
      </c>
      <c r="O9" s="13">
        <f t="shared" si="6"/>
        <v>46.004349974316668</v>
      </c>
      <c r="P9" s="13">
        <f t="shared" si="6"/>
        <v>46.004349974316668</v>
      </c>
      <c r="Q9" s="13">
        <f t="shared" si="6"/>
        <v>46.004349974316668</v>
      </c>
      <c r="R9" s="13">
        <f t="shared" si="6"/>
        <v>46.004349974316668</v>
      </c>
      <c r="S9" s="13">
        <f t="shared" si="6"/>
        <v>46.004349974316668</v>
      </c>
      <c r="T9" s="13">
        <f t="shared" si="6"/>
        <v>46.004349974316668</v>
      </c>
      <c r="U9" s="13">
        <f t="shared" si="6"/>
        <v>46.004349974316668</v>
      </c>
      <c r="V9" s="13">
        <f t="shared" si="6"/>
        <v>46.004349974316668</v>
      </c>
      <c r="W9" s="13">
        <f t="shared" si="6"/>
        <v>46.004349974316668</v>
      </c>
      <c r="X9" s="13">
        <f t="shared" si="6"/>
        <v>46.004349974316668</v>
      </c>
      <c r="Y9" s="13">
        <f t="shared" si="6"/>
        <v>46.004349974316668</v>
      </c>
      <c r="Z9" s="13">
        <f t="shared" si="6"/>
        <v>46.004349974316668</v>
      </c>
      <c r="AA9" s="13">
        <f t="shared" si="6"/>
        <v>46.004349974316668</v>
      </c>
      <c r="AB9" s="13">
        <f t="shared" si="6"/>
        <v>46.004349974316668</v>
      </c>
      <c r="AC9" s="13">
        <f t="shared" si="6"/>
        <v>46.004349974316668</v>
      </c>
      <c r="AD9" s="13">
        <f t="shared" si="6"/>
        <v>46.004349974316668</v>
      </c>
      <c r="AE9" s="13">
        <f t="shared" si="6"/>
        <v>46.004349974316668</v>
      </c>
      <c r="AF9" s="13">
        <f t="shared" si="6"/>
        <v>46.004349974316668</v>
      </c>
      <c r="AG9" s="13">
        <f t="shared" si="6"/>
        <v>46.004349974316668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7268-44D8-4607-B299-838CCAEC235B}">
  <dimension ref="A1:AG9"/>
  <sheetViews>
    <sheetView workbookViewId="0">
      <selection activeCell="A6" sqref="A6:XFD6"/>
    </sheetView>
  </sheetViews>
  <sheetFormatPr defaultRowHeight="14.5" x14ac:dyDescent="0.35"/>
  <cols>
    <col min="1" max="1" width="22.36328125" customWidth="1"/>
  </cols>
  <sheetData>
    <row r="1" spans="1:33" x14ac:dyDescent="0.35">
      <c r="B1">
        <v>2019</v>
      </c>
      <c r="C1">
        <f>B1+1</f>
        <v>2020</v>
      </c>
      <c r="D1">
        <f t="shared" ref="D1:AG1" si="0">C1+1</f>
        <v>2021</v>
      </c>
      <c r="E1">
        <f t="shared" si="0"/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 t="shared" si="0"/>
        <v>2029</v>
      </c>
      <c r="M1">
        <f t="shared" si="0"/>
        <v>2030</v>
      </c>
      <c r="N1">
        <f t="shared" si="0"/>
        <v>2031</v>
      </c>
      <c r="O1">
        <f t="shared" si="0"/>
        <v>2032</v>
      </c>
      <c r="P1">
        <f t="shared" si="0"/>
        <v>2033</v>
      </c>
      <c r="Q1">
        <f t="shared" si="0"/>
        <v>2034</v>
      </c>
      <c r="R1">
        <f t="shared" si="0"/>
        <v>2035</v>
      </c>
      <c r="S1">
        <f t="shared" si="0"/>
        <v>2036</v>
      </c>
      <c r="T1">
        <f t="shared" si="0"/>
        <v>2037</v>
      </c>
      <c r="U1">
        <f t="shared" si="0"/>
        <v>2038</v>
      </c>
      <c r="V1">
        <f t="shared" si="0"/>
        <v>2039</v>
      </c>
      <c r="W1">
        <f t="shared" si="0"/>
        <v>2040</v>
      </c>
      <c r="X1">
        <f t="shared" si="0"/>
        <v>2041</v>
      </c>
      <c r="Y1">
        <f t="shared" si="0"/>
        <v>2042</v>
      </c>
      <c r="Z1">
        <f t="shared" si="0"/>
        <v>2043</v>
      </c>
      <c r="AA1">
        <f t="shared" si="0"/>
        <v>2044</v>
      </c>
      <c r="AB1">
        <f t="shared" si="0"/>
        <v>2045</v>
      </c>
      <c r="AC1">
        <f t="shared" si="0"/>
        <v>2046</v>
      </c>
      <c r="AD1">
        <f t="shared" si="0"/>
        <v>2047</v>
      </c>
      <c r="AE1">
        <f t="shared" si="0"/>
        <v>2048</v>
      </c>
      <c r="AF1">
        <f t="shared" si="0"/>
        <v>2049</v>
      </c>
      <c r="AG1">
        <f t="shared" si="0"/>
        <v>2050</v>
      </c>
    </row>
    <row r="2" spans="1:33" x14ac:dyDescent="0.35">
      <c r="A2" t="s">
        <v>107</v>
      </c>
      <c r="B2">
        <f>'2019'!$B$3</f>
        <v>15.11875282116273</v>
      </c>
      <c r="C2">
        <f>'2020'!$B$3</f>
        <v>15.096405852146933</v>
      </c>
      <c r="D2">
        <f>C7*cpi!$G$59</f>
        <v>18.674583016570097</v>
      </c>
      <c r="E2">
        <f>E3*(1+Trend!H5)</f>
        <v>25.933861146990434</v>
      </c>
      <c r="F2">
        <f>F3*(1+Trend!I2)</f>
        <v>24.346917917088604</v>
      </c>
      <c r="G2">
        <f>G3*(1+Trend!J2)</f>
        <v>26.816391020107595</v>
      </c>
      <c r="H2">
        <f>H3*(1+Trend!K2)</f>
        <v>29.471944138635759</v>
      </c>
      <c r="I2">
        <f>I3*(1+Trend!L2)</f>
        <v>32.326011591466475</v>
      </c>
      <c r="J2">
        <f>J3*(1+Trend!M2)</f>
        <v>35.391805929233676</v>
      </c>
      <c r="K2">
        <f>K3*(1+Trend!N2)</f>
        <v>38.68336467179892</v>
      </c>
      <c r="L2">
        <f>L3*(1+Trend!O2)</f>
        <v>42.215599773797614</v>
      </c>
      <c r="M2">
        <f>M3*(1+Trend!P2)</f>
        <v>46.004349974316668</v>
      </c>
      <c r="N2">
        <f>N3*(1+Trend!Q2)</f>
        <v>50.06643619545315</v>
      </c>
      <c r="O2">
        <f>O3*(1+Trend!R2)</f>
        <v>54.419720163767472</v>
      </c>
      <c r="P2">
        <f>P3*(1+Trend!S2)</f>
        <v>59.083166438424605</v>
      </c>
      <c r="Q2">
        <f>Q3*(1+Trend!T2)</f>
        <v>64.076908040138036</v>
      </c>
      <c r="R2">
        <f>R3*(1+Trend!U2)</f>
        <v>69.422315885926736</v>
      </c>
      <c r="S2">
        <f>S3*(1+Trend!V2)</f>
        <v>75.142072246193976</v>
      </c>
      <c r="T2">
        <f>T3*(1+Trend!W2)</f>
        <v>81.260248452773112</v>
      </c>
      <c r="U2">
        <f>U3*(1+Trend!X2)</f>
        <v>87.802387099394693</v>
      </c>
      <c r="V2">
        <f>V3*(1+Trend!Y2)</f>
        <v>94.795588989546488</v>
      </c>
      <c r="W2">
        <f>W3*(1+Trend!Z2)</f>
        <v>102.26860510096496</v>
      </c>
      <c r="X2">
        <f>X3*(1+Trend!AA2)</f>
        <v>110.25193385105143</v>
      </c>
      <c r="Y2">
        <f>Y3*(1+Trend!AB2)</f>
        <v>118.77792396339413</v>
      </c>
      <c r="Z2">
        <f>Z3*(1+Trend!AC2)</f>
        <v>127.88088325234347</v>
      </c>
      <c r="AA2">
        <f>AA3*(1+Trend!AD2)</f>
        <v>137.59719366027926</v>
      </c>
      <c r="AB2">
        <f>AB3*(1+Trend!AE2)</f>
        <v>147.96543290087777</v>
      </c>
      <c r="AC2">
        <f>AC3*(1+Trend!AF2)</f>
        <v>159.02650308138544</v>
      </c>
      <c r="AD2">
        <f>AD3*(1+Trend!AG2)</f>
        <v>170.82376669769167</v>
      </c>
      <c r="AE2">
        <f>AE3*(1+Trend!AH2)</f>
        <v>183.40319041792506</v>
      </c>
      <c r="AF2">
        <f>AF3*(1+Trend!AI2)</f>
        <v>196.8134970934376</v>
      </c>
      <c r="AG2">
        <f>AG3*(1+Trend!AJ2)</f>
        <v>211.10632646045656</v>
      </c>
    </row>
    <row r="3" spans="1:33" x14ac:dyDescent="0.35">
      <c r="A3" t="s">
        <v>113</v>
      </c>
      <c r="D3">
        <f>C9</f>
        <v>16.691891353286337</v>
      </c>
      <c r="E3">
        <f>D3*1.05</f>
        <v>17.526485920950655</v>
      </c>
      <c r="F3">
        <f t="shared" ref="F3:AG3" si="1">E3*1.05</f>
        <v>18.402810216998191</v>
      </c>
      <c r="G3">
        <f t="shared" si="1"/>
        <v>19.322950727848102</v>
      </c>
      <c r="H3">
        <f t="shared" si="1"/>
        <v>20.289098264240508</v>
      </c>
      <c r="I3">
        <f t="shared" si="1"/>
        <v>21.303553177452535</v>
      </c>
      <c r="J3">
        <f t="shared" si="1"/>
        <v>22.368730836325163</v>
      </c>
      <c r="K3">
        <f t="shared" si="1"/>
        <v>23.487167378141422</v>
      </c>
      <c r="L3">
        <f t="shared" si="1"/>
        <v>24.661525747048493</v>
      </c>
      <c r="M3">
        <f t="shared" si="1"/>
        <v>25.894602034400918</v>
      </c>
      <c r="N3">
        <f t="shared" si="1"/>
        <v>27.189332136120967</v>
      </c>
      <c r="O3">
        <f t="shared" si="1"/>
        <v>28.548798742927016</v>
      </c>
      <c r="P3">
        <f t="shared" si="1"/>
        <v>29.976238680073369</v>
      </c>
      <c r="Q3">
        <f t="shared" si="1"/>
        <v>31.475050614077038</v>
      </c>
      <c r="R3">
        <f t="shared" si="1"/>
        <v>33.048803144780891</v>
      </c>
      <c r="S3">
        <f t="shared" si="1"/>
        <v>34.70124330201994</v>
      </c>
      <c r="T3">
        <f t="shared" si="1"/>
        <v>36.436305467120938</v>
      </c>
      <c r="U3">
        <f t="shared" si="1"/>
        <v>38.25812074047699</v>
      </c>
      <c r="V3">
        <f t="shared" si="1"/>
        <v>40.171026777500842</v>
      </c>
      <c r="W3">
        <f t="shared" si="1"/>
        <v>42.179578116375886</v>
      </c>
      <c r="X3">
        <f t="shared" si="1"/>
        <v>44.288557022194681</v>
      </c>
      <c r="Y3">
        <f t="shared" si="1"/>
        <v>46.502984873304413</v>
      </c>
      <c r="Z3">
        <f t="shared" si="1"/>
        <v>48.828134116969636</v>
      </c>
      <c r="AA3">
        <f t="shared" si="1"/>
        <v>51.269540822818122</v>
      </c>
      <c r="AB3">
        <f t="shared" si="1"/>
        <v>53.833017863959029</v>
      </c>
      <c r="AC3">
        <f t="shared" si="1"/>
        <v>56.524668757156981</v>
      </c>
      <c r="AD3">
        <f t="shared" si="1"/>
        <v>59.350902195014832</v>
      </c>
      <c r="AE3">
        <f t="shared" si="1"/>
        <v>62.318447304765577</v>
      </c>
      <c r="AF3">
        <f t="shared" si="1"/>
        <v>65.434369670003861</v>
      </c>
      <c r="AG3">
        <f t="shared" si="1"/>
        <v>68.706088153504055</v>
      </c>
    </row>
    <row r="5" spans="1:33" x14ac:dyDescent="0.35">
      <c r="A5" s="1" t="s">
        <v>118</v>
      </c>
    </row>
    <row r="6" spans="1:33" x14ac:dyDescent="0.35">
      <c r="A6" t="s">
        <v>116</v>
      </c>
      <c r="C6">
        <f>'2020'!B2</f>
        <v>17.017499999999998</v>
      </c>
    </row>
    <row r="7" spans="1:33" x14ac:dyDescent="0.35">
      <c r="A7" t="s">
        <v>117</v>
      </c>
      <c r="C7">
        <f>'2021-2022'!C1</f>
        <v>22.04</v>
      </c>
    </row>
    <row r="8" spans="1:33" x14ac:dyDescent="0.35">
      <c r="A8" t="s">
        <v>106</v>
      </c>
      <c r="C8">
        <f>'2021-2022'!D4</f>
        <v>19.7</v>
      </c>
    </row>
    <row r="9" spans="1:33" x14ac:dyDescent="0.35">
      <c r="A9" t="s">
        <v>112</v>
      </c>
      <c r="C9">
        <f>C8*cpi!$G$59</f>
        <v>16.691891353286337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8DEB-7155-48BE-841F-8BD73074EB39}">
  <dimension ref="A1:AJ8"/>
  <sheetViews>
    <sheetView workbookViewId="0">
      <selection activeCell="F8" sqref="F8"/>
    </sheetView>
  </sheetViews>
  <sheetFormatPr defaultRowHeight="14.5" x14ac:dyDescent="0.35"/>
  <cols>
    <col min="1" max="1" width="11.26953125" customWidth="1"/>
  </cols>
  <sheetData>
    <row r="1" spans="1:36" x14ac:dyDescent="0.35">
      <c r="H1">
        <v>2022</v>
      </c>
      <c r="I1">
        <f>H1+1</f>
        <v>2023</v>
      </c>
      <c r="J1">
        <f t="shared" ref="J1:V1" si="0">I1+1</f>
        <v>2024</v>
      </c>
      <c r="K1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>V1+1</f>
        <v>2037</v>
      </c>
      <c r="X1">
        <f t="shared" ref="X1:AD1" si="1">W1+1</f>
        <v>2038</v>
      </c>
      <c r="Y1">
        <f t="shared" si="1"/>
        <v>2039</v>
      </c>
      <c r="Z1">
        <f t="shared" si="1"/>
        <v>2040</v>
      </c>
      <c r="AA1">
        <f t="shared" si="1"/>
        <v>2041</v>
      </c>
      <c r="AB1">
        <f t="shared" si="1"/>
        <v>2042</v>
      </c>
      <c r="AC1">
        <f t="shared" si="1"/>
        <v>2043</v>
      </c>
      <c r="AD1">
        <f t="shared" si="1"/>
        <v>2044</v>
      </c>
      <c r="AE1">
        <f>AD1+1</f>
        <v>2045</v>
      </c>
      <c r="AF1">
        <f t="shared" ref="AF1:AJ1" si="2">AE1+1</f>
        <v>2046</v>
      </c>
      <c r="AG1">
        <f t="shared" si="2"/>
        <v>2047</v>
      </c>
      <c r="AH1">
        <f t="shared" si="2"/>
        <v>2048</v>
      </c>
      <c r="AI1">
        <f t="shared" si="2"/>
        <v>2049</v>
      </c>
      <c r="AJ1">
        <f t="shared" si="2"/>
        <v>2050</v>
      </c>
    </row>
    <row r="2" spans="1:36" x14ac:dyDescent="0.35">
      <c r="H2">
        <f>$B$8*H3+$B$7</f>
        <v>0.25819999999999999</v>
      </c>
      <c r="I2">
        <f>$B$8*I3+$B$7</f>
        <v>0.32300000000000001</v>
      </c>
      <c r="J2">
        <f t="shared" ref="J2:V2" si="3">$B$8*J3+$B$7</f>
        <v>0.38779999999999998</v>
      </c>
      <c r="K2">
        <f t="shared" si="3"/>
        <v>0.45259999999999995</v>
      </c>
      <c r="L2">
        <f t="shared" si="3"/>
        <v>0.51739999999999986</v>
      </c>
      <c r="M2">
        <f t="shared" si="3"/>
        <v>0.58220000000000005</v>
      </c>
      <c r="N2">
        <f t="shared" si="3"/>
        <v>0.64700000000000002</v>
      </c>
      <c r="O2">
        <f t="shared" si="3"/>
        <v>0.71179999999999999</v>
      </c>
      <c r="P2">
        <f t="shared" si="3"/>
        <v>0.77659999999999996</v>
      </c>
      <c r="Q2">
        <f t="shared" si="3"/>
        <v>0.84139999999999993</v>
      </c>
      <c r="R2">
        <f t="shared" si="3"/>
        <v>0.90619999999999989</v>
      </c>
      <c r="S2">
        <f t="shared" si="3"/>
        <v>0.97099999999999986</v>
      </c>
      <c r="T2">
        <f t="shared" si="3"/>
        <v>1.0357999999999998</v>
      </c>
      <c r="U2">
        <f t="shared" si="3"/>
        <v>1.1005999999999998</v>
      </c>
      <c r="V2">
        <f t="shared" si="3"/>
        <v>1.1653999999999998</v>
      </c>
      <c r="W2">
        <f>$B$8*W3+$B$7</f>
        <v>1.2302</v>
      </c>
      <c r="X2">
        <f t="shared" ref="X2:AD2" si="4">$B$8*X3+$B$7</f>
        <v>1.2949999999999999</v>
      </c>
      <c r="Y2">
        <f t="shared" si="4"/>
        <v>1.3597999999999999</v>
      </c>
      <c r="Z2">
        <f t="shared" si="4"/>
        <v>1.4245999999999999</v>
      </c>
      <c r="AA2">
        <f t="shared" si="4"/>
        <v>1.4893999999999998</v>
      </c>
      <c r="AB2">
        <f t="shared" si="4"/>
        <v>1.5541999999999998</v>
      </c>
      <c r="AC2">
        <f t="shared" si="4"/>
        <v>1.6189999999999998</v>
      </c>
      <c r="AD2">
        <f t="shared" si="4"/>
        <v>1.6838</v>
      </c>
      <c r="AE2">
        <f>$B$8*AE3+$B$7</f>
        <v>1.7485999999999999</v>
      </c>
      <c r="AF2">
        <f t="shared" ref="AF2:AJ2" si="5">$B$8*AF3+$B$7</f>
        <v>1.8133999999999999</v>
      </c>
      <c r="AG2">
        <f t="shared" si="5"/>
        <v>1.8781999999999999</v>
      </c>
      <c r="AH2">
        <f t="shared" si="5"/>
        <v>1.9429999999999998</v>
      </c>
      <c r="AI2">
        <f t="shared" si="5"/>
        <v>2.0078</v>
      </c>
      <c r="AJ2">
        <f t="shared" si="5"/>
        <v>2.0726</v>
      </c>
    </row>
    <row r="3" spans="1:36" x14ac:dyDescent="0.35">
      <c r="H3">
        <v>6</v>
      </c>
      <c r="I3">
        <f>H3+1</f>
        <v>7</v>
      </c>
      <c r="J3">
        <f t="shared" ref="J3:V3" si="6">I3+1</f>
        <v>8</v>
      </c>
      <c r="K3">
        <f t="shared" si="6"/>
        <v>9</v>
      </c>
      <c r="L3">
        <f t="shared" si="6"/>
        <v>10</v>
      </c>
      <c r="M3">
        <f t="shared" si="6"/>
        <v>11</v>
      </c>
      <c r="N3">
        <f t="shared" si="6"/>
        <v>12</v>
      </c>
      <c r="O3">
        <f t="shared" si="6"/>
        <v>13</v>
      </c>
      <c r="P3">
        <f t="shared" si="6"/>
        <v>14</v>
      </c>
      <c r="Q3">
        <f t="shared" si="6"/>
        <v>15</v>
      </c>
      <c r="R3">
        <f t="shared" si="6"/>
        <v>16</v>
      </c>
      <c r="S3">
        <f t="shared" si="6"/>
        <v>17</v>
      </c>
      <c r="T3">
        <f t="shared" si="6"/>
        <v>18</v>
      </c>
      <c r="U3">
        <f t="shared" si="6"/>
        <v>19</v>
      </c>
      <c r="V3">
        <f t="shared" si="6"/>
        <v>20</v>
      </c>
      <c r="W3">
        <f>V3+1</f>
        <v>21</v>
      </c>
      <c r="X3">
        <f t="shared" ref="X3:AD3" si="7">W3+1</f>
        <v>22</v>
      </c>
      <c r="Y3">
        <f t="shared" si="7"/>
        <v>23</v>
      </c>
      <c r="Z3">
        <f t="shared" si="7"/>
        <v>24</v>
      </c>
      <c r="AA3">
        <f t="shared" si="7"/>
        <v>25</v>
      </c>
      <c r="AB3">
        <f t="shared" si="7"/>
        <v>26</v>
      </c>
      <c r="AC3">
        <f t="shared" si="7"/>
        <v>27</v>
      </c>
      <c r="AD3">
        <f t="shared" si="7"/>
        <v>28</v>
      </c>
      <c r="AE3">
        <f>AD3+1</f>
        <v>29</v>
      </c>
      <c r="AF3">
        <f t="shared" ref="AF3:AJ3" si="8">AE3+1</f>
        <v>30</v>
      </c>
      <c r="AG3">
        <f t="shared" si="8"/>
        <v>31</v>
      </c>
      <c r="AH3">
        <f t="shared" si="8"/>
        <v>32</v>
      </c>
      <c r="AI3">
        <f t="shared" si="8"/>
        <v>33</v>
      </c>
      <c r="AJ3">
        <f t="shared" si="8"/>
        <v>34</v>
      </c>
    </row>
    <row r="4" spans="1:36" x14ac:dyDescent="0.35"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</row>
    <row r="5" spans="1:36" x14ac:dyDescent="0.35">
      <c r="A5" t="s">
        <v>95</v>
      </c>
      <c r="B5">
        <f>'2016-2018'!H2</f>
        <v>0</v>
      </c>
      <c r="C5">
        <f>'2016-2018'!H6</f>
        <v>5.3426676492262404E-2</v>
      </c>
      <c r="D5">
        <f>'2016-2018'!H10</f>
        <v>2.580867171369583E-2</v>
      </c>
      <c r="E5">
        <f>'2019'!$B$4</f>
        <v>7.7784891165173065E-2</v>
      </c>
      <c r="F5">
        <f>'2020'!$I$5</f>
        <v>0</v>
      </c>
      <c r="G5">
        <f>'2021-2022'!F1</f>
        <v>0.24449463579898345</v>
      </c>
      <c r="H5">
        <f>'2021-2022'!$F$4</f>
        <v>0.47969543147208116</v>
      </c>
    </row>
    <row r="7" spans="1:36" x14ac:dyDescent="0.35">
      <c r="A7" t="s">
        <v>104</v>
      </c>
      <c r="B7">
        <v>-0.13059999999999999</v>
      </c>
    </row>
    <row r="8" spans="1:36" x14ac:dyDescent="0.35">
      <c r="A8" t="s">
        <v>105</v>
      </c>
      <c r="B8">
        <v>6.4799999999999996E-2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771C-7444-4AA9-AFA2-8450F36D16B3}">
  <dimension ref="A1:F9"/>
  <sheetViews>
    <sheetView workbookViewId="0">
      <selection activeCell="J8" sqref="J8"/>
    </sheetView>
  </sheetViews>
  <sheetFormatPr defaultRowHeight="14.5" x14ac:dyDescent="0.35"/>
  <sheetData>
    <row r="1" spans="1:6" x14ac:dyDescent="0.35">
      <c r="A1">
        <v>2021</v>
      </c>
      <c r="B1" t="s">
        <v>102</v>
      </c>
      <c r="C1">
        <f>AVERAGE(C6:C9)</f>
        <v>22.04</v>
      </c>
      <c r="D1">
        <f>D6</f>
        <v>17.71</v>
      </c>
      <c r="E1">
        <f>C1/D1</f>
        <v>1.2444946357989835</v>
      </c>
      <c r="F1">
        <f>E1-1</f>
        <v>0.24449463579898345</v>
      </c>
    </row>
    <row r="3" spans="1:6" x14ac:dyDescent="0.35">
      <c r="C3" t="s">
        <v>101</v>
      </c>
      <c r="D3" t="s">
        <v>100</v>
      </c>
    </row>
    <row r="4" spans="1:6" x14ac:dyDescent="0.35">
      <c r="A4">
        <v>2022</v>
      </c>
      <c r="B4" t="s">
        <v>96</v>
      </c>
      <c r="C4">
        <v>29.15</v>
      </c>
      <c r="D4">
        <v>19.7</v>
      </c>
      <c r="E4">
        <f>C4/D4</f>
        <v>1.4796954314720812</v>
      </c>
      <c r="F4">
        <f>E4-1</f>
        <v>0.47969543147208116</v>
      </c>
    </row>
    <row r="6" spans="1:6" x14ac:dyDescent="0.35">
      <c r="A6">
        <v>2021</v>
      </c>
      <c r="B6" t="s">
        <v>97</v>
      </c>
      <c r="C6">
        <v>28.26</v>
      </c>
      <c r="D6">
        <v>17.71</v>
      </c>
      <c r="E6">
        <f t="shared" ref="E6:E9" si="0">C6/D6</f>
        <v>1.5957086391869</v>
      </c>
      <c r="F6">
        <f t="shared" ref="F6:F7" si="1">E6-1</f>
        <v>0.59570863918689998</v>
      </c>
    </row>
    <row r="7" spans="1:6" x14ac:dyDescent="0.35">
      <c r="B7" t="s">
        <v>98</v>
      </c>
      <c r="C7">
        <v>23.3</v>
      </c>
      <c r="D7">
        <v>17.71</v>
      </c>
      <c r="E7">
        <f t="shared" si="0"/>
        <v>1.3156408808582722</v>
      </c>
      <c r="F7">
        <f t="shared" si="1"/>
        <v>0.31564088085827224</v>
      </c>
    </row>
    <row r="8" spans="1:6" x14ac:dyDescent="0.35">
      <c r="B8" t="s">
        <v>99</v>
      </c>
      <c r="C8">
        <v>18.8</v>
      </c>
      <c r="D8">
        <v>17.71</v>
      </c>
      <c r="E8">
        <f t="shared" si="0"/>
        <v>1.0615471485036703</v>
      </c>
    </row>
    <row r="9" spans="1:6" x14ac:dyDescent="0.35">
      <c r="B9" t="s">
        <v>96</v>
      </c>
      <c r="C9">
        <v>17.8</v>
      </c>
      <c r="D9">
        <v>17.71</v>
      </c>
      <c r="E9">
        <f t="shared" si="0"/>
        <v>1.005081874647092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E268-5BD5-4F82-9073-C233EEFC5A7A}">
  <dimension ref="A1:E8"/>
  <sheetViews>
    <sheetView workbookViewId="0">
      <selection activeCell="A10" sqref="A10"/>
    </sheetView>
  </sheetViews>
  <sheetFormatPr defaultRowHeight="14.5" x14ac:dyDescent="0.35"/>
  <cols>
    <col min="3" max="3" width="21" customWidth="1"/>
    <col min="4" max="4" width="13.26953125" customWidth="1"/>
    <col min="5" max="5" width="10.81640625" style="5" customWidth="1"/>
    <col min="7" max="8" width="34.81640625" bestFit="1" customWidth="1"/>
    <col min="9" max="9" width="20.54296875" customWidth="1"/>
    <col min="12" max="12" width="23.453125" bestFit="1" customWidth="1"/>
  </cols>
  <sheetData>
    <row r="1" spans="1:4" x14ac:dyDescent="0.35">
      <c r="B1" t="s">
        <v>19</v>
      </c>
      <c r="C1" t="s">
        <v>20</v>
      </c>
    </row>
    <row r="2" spans="1:4" x14ac:dyDescent="0.35">
      <c r="A2" t="s">
        <v>115</v>
      </c>
      <c r="B2">
        <f>AVERAGE(C5:C8)</f>
        <v>17.017499999999998</v>
      </c>
      <c r="C2">
        <f>D5</f>
        <v>16.68</v>
      </c>
    </row>
    <row r="3" spans="1:4" x14ac:dyDescent="0.35">
      <c r="A3" t="s">
        <v>107</v>
      </c>
      <c r="B3">
        <f>B2*cpi!G58</f>
        <v>15.096405852146933</v>
      </c>
    </row>
    <row r="4" spans="1:4" x14ac:dyDescent="0.35">
      <c r="C4" t="s">
        <v>16</v>
      </c>
      <c r="D4" t="s">
        <v>17</v>
      </c>
    </row>
    <row r="5" spans="1:4" x14ac:dyDescent="0.35">
      <c r="A5">
        <v>2020</v>
      </c>
      <c r="B5" t="s">
        <v>24</v>
      </c>
      <c r="C5">
        <v>17.78</v>
      </c>
      <c r="D5">
        <v>16.68</v>
      </c>
    </row>
    <row r="6" spans="1:4" x14ac:dyDescent="0.35">
      <c r="B6" t="s">
        <v>25</v>
      </c>
      <c r="C6">
        <v>16.68</v>
      </c>
      <c r="D6">
        <v>16.68</v>
      </c>
    </row>
    <row r="7" spans="1:4" x14ac:dyDescent="0.35">
      <c r="B7" t="s">
        <v>26</v>
      </c>
      <c r="C7">
        <v>16.68</v>
      </c>
      <c r="D7">
        <v>16.68</v>
      </c>
    </row>
    <row r="8" spans="1:4" x14ac:dyDescent="0.35">
      <c r="B8" t="s">
        <v>22</v>
      </c>
      <c r="C8">
        <v>16.93</v>
      </c>
      <c r="D8">
        <v>16.68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B406-79B2-4282-947B-5BEA46CBEFCD}">
  <dimension ref="A2:D9"/>
  <sheetViews>
    <sheetView topLeftCell="A3" workbookViewId="0">
      <selection activeCell="B9" sqref="B9"/>
    </sheetView>
  </sheetViews>
  <sheetFormatPr defaultRowHeight="14.5" x14ac:dyDescent="0.35"/>
  <cols>
    <col min="1" max="1" width="24.08984375" bestFit="1" customWidth="1"/>
  </cols>
  <sheetData>
    <row r="2" spans="1:4" x14ac:dyDescent="0.35">
      <c r="A2" t="s">
        <v>23</v>
      </c>
      <c r="B2">
        <f>SUM(A7:D7)/4</f>
        <v>16.835000000000001</v>
      </c>
      <c r="C2" t="s">
        <v>108</v>
      </c>
    </row>
    <row r="3" spans="1:4" x14ac:dyDescent="0.35">
      <c r="B3">
        <f>B2*cpi!G57</f>
        <v>15.11875282116273</v>
      </c>
      <c r="C3" t="s">
        <v>107</v>
      </c>
    </row>
    <row r="4" spans="1:4" x14ac:dyDescent="0.35">
      <c r="A4" t="s">
        <v>103</v>
      </c>
      <c r="B4">
        <f>B2/B9-1</f>
        <v>7.7784891165173065E-2</v>
      </c>
    </row>
    <row r="6" spans="1:4" x14ac:dyDescent="0.35">
      <c r="A6" t="s">
        <v>24</v>
      </c>
      <c r="B6" t="s">
        <v>25</v>
      </c>
      <c r="C6" t="s">
        <v>26</v>
      </c>
      <c r="D6" t="s">
        <v>22</v>
      </c>
    </row>
    <row r="7" spans="1:4" x14ac:dyDescent="0.35">
      <c r="A7">
        <v>15.73</v>
      </c>
      <c r="B7">
        <v>17.45</v>
      </c>
      <c r="C7">
        <v>17.16</v>
      </c>
      <c r="D7">
        <v>17</v>
      </c>
    </row>
    <row r="9" spans="1:4" x14ac:dyDescent="0.35">
      <c r="A9" t="s">
        <v>21</v>
      </c>
      <c r="B9">
        <f>15.62</f>
        <v>15.62</v>
      </c>
    </row>
  </sheetData>
  <hyperlinks>
    <hyperlink ref="B6" r:id="rId1" display="Q@" xr:uid="{C728C3FB-0F3D-4A1C-A16B-192180E88A43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6FA4-98EA-4873-A34C-F38FBA9B8803}">
  <dimension ref="A1:H52"/>
  <sheetViews>
    <sheetView zoomScale="130" zoomScaleNormal="130" workbookViewId="0">
      <selection sqref="A1:XFD1"/>
    </sheetView>
  </sheetViews>
  <sheetFormatPr defaultColWidth="9" defaultRowHeight="14.5" x14ac:dyDescent="0.35"/>
  <cols>
    <col min="1" max="1" width="17" style="3" customWidth="1"/>
    <col min="2" max="2" width="12.1796875" customWidth="1"/>
    <col min="6" max="6" width="23.81640625" customWidth="1"/>
    <col min="7" max="7" width="19.81640625" customWidth="1"/>
    <col min="8" max="8" width="17.81640625" bestFit="1" customWidth="1"/>
  </cols>
  <sheetData>
    <row r="1" spans="1:8" x14ac:dyDescent="0.35">
      <c r="A1" s="3" t="s">
        <v>15</v>
      </c>
      <c r="B1" t="s">
        <v>16</v>
      </c>
      <c r="C1" t="s">
        <v>17</v>
      </c>
      <c r="D1" t="s">
        <v>18</v>
      </c>
      <c r="F1" t="s">
        <v>19</v>
      </c>
      <c r="G1" t="s">
        <v>20</v>
      </c>
      <c r="H1" t="s">
        <v>103</v>
      </c>
    </row>
    <row r="2" spans="1:8" x14ac:dyDescent="0.35">
      <c r="A2" s="3">
        <v>42417</v>
      </c>
      <c r="B2">
        <v>12.73</v>
      </c>
      <c r="C2">
        <f>B2</f>
        <v>12.73</v>
      </c>
      <c r="E2">
        <v>2016</v>
      </c>
      <c r="F2">
        <v>12.73</v>
      </c>
      <c r="G2">
        <f>C2</f>
        <v>12.73</v>
      </c>
      <c r="H2">
        <f>F2/G2-1</f>
        <v>0</v>
      </c>
    </row>
    <row r="3" spans="1:8" x14ac:dyDescent="0.35">
      <c r="A3" s="3">
        <v>42508</v>
      </c>
      <c r="B3">
        <v>12.73</v>
      </c>
      <c r="C3">
        <f t="shared" ref="C3:C5" si="0">B3</f>
        <v>12.73</v>
      </c>
    </row>
    <row r="4" spans="1:8" x14ac:dyDescent="0.35">
      <c r="A4" s="3">
        <v>42598</v>
      </c>
      <c r="B4">
        <v>12.73</v>
      </c>
      <c r="C4">
        <f t="shared" si="0"/>
        <v>12.73</v>
      </c>
    </row>
    <row r="5" spans="1:8" x14ac:dyDescent="0.35">
      <c r="A5" s="3">
        <v>42689</v>
      </c>
      <c r="B5">
        <v>12.73</v>
      </c>
      <c r="C5">
        <f t="shared" si="0"/>
        <v>12.73</v>
      </c>
    </row>
    <row r="6" spans="1:8" x14ac:dyDescent="0.35">
      <c r="A6" s="3">
        <v>42788</v>
      </c>
      <c r="B6">
        <v>13.57</v>
      </c>
      <c r="C6">
        <v>13.57</v>
      </c>
      <c r="E6">
        <v>2017</v>
      </c>
      <c r="F6">
        <f>(B6+B7+B8+B9)/4</f>
        <v>14.295000000000002</v>
      </c>
      <c r="G6">
        <f>C6</f>
        <v>13.57</v>
      </c>
      <c r="H6">
        <f t="shared" ref="H6:H10" si="1">F6/G6-1</f>
        <v>5.3426676492262404E-2</v>
      </c>
    </row>
    <row r="7" spans="1:8" x14ac:dyDescent="0.35">
      <c r="A7" s="3">
        <v>42871</v>
      </c>
      <c r="B7">
        <v>13.8</v>
      </c>
      <c r="C7">
        <v>13.57</v>
      </c>
    </row>
    <row r="8" spans="1:8" ht="13.5" customHeight="1" x14ac:dyDescent="0.35">
      <c r="A8" s="3">
        <v>42962</v>
      </c>
      <c r="B8">
        <v>14.75</v>
      </c>
      <c r="C8">
        <v>13.57</v>
      </c>
      <c r="D8">
        <f>(B8-C8)/C8</f>
        <v>8.6956521739130418E-2</v>
      </c>
    </row>
    <row r="9" spans="1:8" ht="13.5" customHeight="1" x14ac:dyDescent="0.35">
      <c r="A9" s="3">
        <v>43040</v>
      </c>
      <c r="B9" s="4">
        <v>15.06</v>
      </c>
      <c r="C9">
        <v>13.57</v>
      </c>
      <c r="D9">
        <f>(B9-C9)/C9</f>
        <v>0.10980103168754607</v>
      </c>
    </row>
    <row r="10" spans="1:8" ht="13.5" customHeight="1" x14ac:dyDescent="0.35">
      <c r="A10" s="3">
        <v>43132</v>
      </c>
      <c r="B10">
        <v>14.61</v>
      </c>
      <c r="C10">
        <v>14.53</v>
      </c>
      <c r="D10">
        <f>(B10-C10)/C10</f>
        <v>5.5058499655884427E-3</v>
      </c>
      <c r="E10">
        <v>2018</v>
      </c>
      <c r="F10">
        <f>(B10+B11+B13+B12)/4</f>
        <v>14.905000000000001</v>
      </c>
      <c r="G10">
        <f>C10</f>
        <v>14.53</v>
      </c>
      <c r="H10">
        <f t="shared" si="1"/>
        <v>2.580867171369583E-2</v>
      </c>
    </row>
    <row r="11" spans="1:8" ht="13.5" customHeight="1" x14ac:dyDescent="0.35">
      <c r="A11" s="3">
        <v>43221</v>
      </c>
      <c r="B11">
        <v>14.65</v>
      </c>
      <c r="C11">
        <v>14.53</v>
      </c>
    </row>
    <row r="12" spans="1:8" ht="13.5" customHeight="1" x14ac:dyDescent="0.35">
      <c r="A12" s="3">
        <v>43313</v>
      </c>
      <c r="B12" s="4">
        <v>15.05</v>
      </c>
      <c r="C12">
        <v>14.53</v>
      </c>
    </row>
    <row r="13" spans="1:8" ht="13.5" customHeight="1" x14ac:dyDescent="0.35">
      <c r="A13" s="3">
        <v>43405</v>
      </c>
      <c r="B13">
        <v>15.31</v>
      </c>
      <c r="C13">
        <v>14.53</v>
      </c>
    </row>
    <row r="14" spans="1:8" ht="13.5" customHeight="1" x14ac:dyDescent="0.35"/>
    <row r="15" spans="1:8" ht="13.5" customHeight="1" x14ac:dyDescent="0.35"/>
    <row r="16" spans="1:8" ht="13.5" customHeight="1" x14ac:dyDescent="0.35"/>
    <row r="17" spans="1:1" ht="13.5" customHeight="1" x14ac:dyDescent="0.35">
      <c r="A17"/>
    </row>
    <row r="18" spans="1:1" ht="13.5" customHeight="1" x14ac:dyDescent="0.35">
      <c r="A18"/>
    </row>
    <row r="19" spans="1:1" ht="13.5" customHeight="1" x14ac:dyDescent="0.35">
      <c r="A19"/>
    </row>
    <row r="20" spans="1:1" ht="13.5" customHeight="1" x14ac:dyDescent="0.35">
      <c r="A20"/>
    </row>
    <row r="21" spans="1:1" ht="13.5" customHeight="1" x14ac:dyDescent="0.35">
      <c r="A21"/>
    </row>
    <row r="22" spans="1:1" ht="13.5" customHeight="1" x14ac:dyDescent="0.35">
      <c r="A22"/>
    </row>
    <row r="23" spans="1:1" ht="13.5" customHeight="1" x14ac:dyDescent="0.35">
      <c r="A23"/>
    </row>
    <row r="24" spans="1:1" ht="13.5" customHeight="1" x14ac:dyDescent="0.35">
      <c r="A24"/>
    </row>
    <row r="25" spans="1:1" ht="13.5" customHeight="1" x14ac:dyDescent="0.35">
      <c r="A25"/>
    </row>
    <row r="26" spans="1:1" ht="13.5" customHeight="1" x14ac:dyDescent="0.35">
      <c r="A26"/>
    </row>
    <row r="27" spans="1:1" ht="13.5" customHeight="1" x14ac:dyDescent="0.35">
      <c r="A27"/>
    </row>
    <row r="28" spans="1:1" ht="13.5" customHeight="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0A8-97FB-4F54-A872-BB93DBA03CBB}">
  <dimension ref="A1:O60"/>
  <sheetViews>
    <sheetView workbookViewId="0">
      <selection activeCell="C60" sqref="C60"/>
    </sheetView>
  </sheetViews>
  <sheetFormatPr defaultRowHeight="14.5" x14ac:dyDescent="0.35"/>
  <cols>
    <col min="6" max="6" width="10.1796875" customWidth="1"/>
    <col min="14" max="14" width="10.54296875" customWidth="1"/>
    <col min="15" max="15" width="28.1796875" customWidth="1"/>
  </cols>
  <sheetData>
    <row r="1" spans="1:7" x14ac:dyDescent="0.35">
      <c r="A1" t="s">
        <v>28</v>
      </c>
    </row>
    <row r="2" spans="1:7" x14ac:dyDescent="0.35">
      <c r="A2" t="s">
        <v>29</v>
      </c>
    </row>
    <row r="3" spans="1:7" x14ac:dyDescent="0.35">
      <c r="A3" t="s">
        <v>30</v>
      </c>
    </row>
    <row r="4" spans="1:7" x14ac:dyDescent="0.35">
      <c r="A4" t="s">
        <v>31</v>
      </c>
      <c r="B4" t="s">
        <v>32</v>
      </c>
      <c r="D4" t="s">
        <v>33</v>
      </c>
      <c r="E4" t="s">
        <v>34</v>
      </c>
      <c r="G4" s="1"/>
    </row>
    <row r="5" spans="1:7" x14ac:dyDescent="0.35">
      <c r="E5" t="s">
        <v>35</v>
      </c>
      <c r="F5" t="s">
        <v>33</v>
      </c>
    </row>
    <row r="6" spans="1:7" x14ac:dyDescent="0.35">
      <c r="A6" t="s">
        <v>36</v>
      </c>
      <c r="D6">
        <v>34.799999999999997</v>
      </c>
      <c r="E6">
        <v>4.7</v>
      </c>
      <c r="F6">
        <v>4.2</v>
      </c>
    </row>
    <row r="7" spans="1:7" x14ac:dyDescent="0.35">
      <c r="A7" t="s">
        <v>37</v>
      </c>
      <c r="D7">
        <v>36.700000000000003</v>
      </c>
      <c r="E7">
        <v>6.2</v>
      </c>
      <c r="F7">
        <v>5.5</v>
      </c>
    </row>
    <row r="8" spans="1:7" x14ac:dyDescent="0.35">
      <c r="A8" t="s">
        <v>38</v>
      </c>
      <c r="D8">
        <v>38.799999999999997</v>
      </c>
      <c r="E8">
        <v>5.6</v>
      </c>
      <c r="F8">
        <v>5.7</v>
      </c>
    </row>
    <row r="9" spans="1:7" x14ac:dyDescent="0.35">
      <c r="A9" t="s">
        <v>39</v>
      </c>
      <c r="D9">
        <v>40.5</v>
      </c>
      <c r="E9">
        <v>3.3</v>
      </c>
      <c r="F9">
        <v>4.4000000000000004</v>
      </c>
    </row>
    <row r="10" spans="1:7" x14ac:dyDescent="0.35">
      <c r="A10" t="s">
        <v>40</v>
      </c>
      <c r="D10">
        <v>41.8</v>
      </c>
      <c r="E10">
        <v>3.4</v>
      </c>
      <c r="F10">
        <v>3.2</v>
      </c>
    </row>
    <row r="11" spans="1:7" x14ac:dyDescent="0.35">
      <c r="A11" t="s">
        <v>41</v>
      </c>
      <c r="D11">
        <v>44.4</v>
      </c>
      <c r="E11">
        <v>8.6999999999999993</v>
      </c>
      <c r="F11">
        <v>6.2</v>
      </c>
    </row>
    <row r="12" spans="1:7" x14ac:dyDescent="0.35">
      <c r="A12" t="s">
        <v>42</v>
      </c>
      <c r="D12">
        <v>49.3</v>
      </c>
      <c r="E12">
        <v>12.3</v>
      </c>
      <c r="F12">
        <v>11</v>
      </c>
    </row>
    <row r="13" spans="1:7" x14ac:dyDescent="0.35">
      <c r="A13" t="s">
        <v>43</v>
      </c>
      <c r="D13">
        <v>53.8</v>
      </c>
      <c r="E13">
        <v>6.9</v>
      </c>
      <c r="F13">
        <v>9.1</v>
      </c>
    </row>
    <row r="14" spans="1:7" x14ac:dyDescent="0.35">
      <c r="A14" t="s">
        <v>44</v>
      </c>
      <c r="D14">
        <v>56.9</v>
      </c>
      <c r="E14">
        <v>4.9000000000000004</v>
      </c>
      <c r="F14">
        <v>5.8</v>
      </c>
    </row>
    <row r="15" spans="1:7" x14ac:dyDescent="0.35">
      <c r="A15" t="s">
        <v>45</v>
      </c>
      <c r="D15">
        <v>60.6</v>
      </c>
      <c r="E15">
        <v>6.7</v>
      </c>
      <c r="F15">
        <v>6.5</v>
      </c>
    </row>
    <row r="16" spans="1:7" x14ac:dyDescent="0.35">
      <c r="A16" t="s">
        <v>46</v>
      </c>
      <c r="D16">
        <v>65.2</v>
      </c>
      <c r="E16">
        <v>9</v>
      </c>
      <c r="F16">
        <v>7.6</v>
      </c>
    </row>
    <row r="17" spans="1:15" x14ac:dyDescent="0.35">
      <c r="A17" t="s">
        <v>47</v>
      </c>
      <c r="D17">
        <v>72.599999999999994</v>
      </c>
      <c r="E17">
        <v>13.3</v>
      </c>
      <c r="F17">
        <v>11.3</v>
      </c>
    </row>
    <row r="18" spans="1:15" x14ac:dyDescent="0.35">
      <c r="A18" t="s">
        <v>48</v>
      </c>
      <c r="D18">
        <v>82.4</v>
      </c>
      <c r="E18">
        <v>12.5</v>
      </c>
      <c r="F18">
        <v>13.5</v>
      </c>
    </row>
    <row r="19" spans="1:15" x14ac:dyDescent="0.35">
      <c r="A19" t="s">
        <v>49</v>
      </c>
      <c r="D19">
        <v>90.9</v>
      </c>
      <c r="E19">
        <v>8.9</v>
      </c>
      <c r="F19">
        <v>10.3</v>
      </c>
    </row>
    <row r="20" spans="1:15" x14ac:dyDescent="0.35">
      <c r="A20" t="s">
        <v>50</v>
      </c>
      <c r="D20">
        <v>96.5</v>
      </c>
      <c r="E20">
        <v>3.8</v>
      </c>
      <c r="F20">
        <v>6.2</v>
      </c>
    </row>
    <row r="21" spans="1:15" x14ac:dyDescent="0.35">
      <c r="A21" t="s">
        <v>51</v>
      </c>
      <c r="D21">
        <v>99.6</v>
      </c>
      <c r="E21">
        <v>3.8</v>
      </c>
      <c r="F21">
        <v>3.2</v>
      </c>
    </row>
    <row r="22" spans="1:15" x14ac:dyDescent="0.35">
      <c r="A22" t="s">
        <v>52</v>
      </c>
      <c r="D22">
        <v>103.9</v>
      </c>
      <c r="E22">
        <v>3.9</v>
      </c>
      <c r="F22">
        <v>4.3</v>
      </c>
    </row>
    <row r="23" spans="1:15" x14ac:dyDescent="0.35">
      <c r="A23" t="s">
        <v>53</v>
      </c>
      <c r="D23">
        <v>107.6</v>
      </c>
      <c r="E23">
        <v>3.8</v>
      </c>
      <c r="F23">
        <v>3.6</v>
      </c>
    </row>
    <row r="24" spans="1:15" x14ac:dyDescent="0.35">
      <c r="A24" t="s">
        <v>54</v>
      </c>
      <c r="D24">
        <v>109.6</v>
      </c>
      <c r="E24">
        <v>1.1000000000000001</v>
      </c>
      <c r="F24">
        <v>1.9</v>
      </c>
    </row>
    <row r="25" spans="1:15" x14ac:dyDescent="0.35">
      <c r="A25" t="s">
        <v>55</v>
      </c>
      <c r="D25">
        <v>113.6</v>
      </c>
      <c r="E25">
        <v>4.4000000000000004</v>
      </c>
      <c r="F25">
        <v>3.6</v>
      </c>
    </row>
    <row r="26" spans="1:15" x14ac:dyDescent="0.35">
      <c r="A26" t="s">
        <v>56</v>
      </c>
      <c r="D26">
        <v>118.3</v>
      </c>
      <c r="E26">
        <v>4.4000000000000004</v>
      </c>
      <c r="F26">
        <v>4.0999999999999996</v>
      </c>
    </row>
    <row r="27" spans="1:15" x14ac:dyDescent="0.35">
      <c r="A27" t="s">
        <v>57</v>
      </c>
      <c r="D27">
        <v>124</v>
      </c>
      <c r="E27">
        <v>4.5999999999999996</v>
      </c>
      <c r="F27">
        <v>4.8</v>
      </c>
    </row>
    <row r="28" spans="1:15" x14ac:dyDescent="0.35">
      <c r="A28" t="s">
        <v>58</v>
      </c>
      <c r="D28">
        <v>130.69999999999999</v>
      </c>
      <c r="E28">
        <v>6.1</v>
      </c>
      <c r="F28">
        <v>5.4</v>
      </c>
      <c r="G28" s="7">
        <f>$D$50/D28</f>
        <v>1.7566488140780414</v>
      </c>
    </row>
    <row r="29" spans="1:15" x14ac:dyDescent="0.35">
      <c r="A29" t="s">
        <v>59</v>
      </c>
      <c r="D29">
        <v>136.19999999999999</v>
      </c>
      <c r="E29">
        <v>3.1</v>
      </c>
      <c r="F29">
        <v>4.2</v>
      </c>
      <c r="G29" s="7">
        <f t="shared" ref="G29:G56" si="0">$D$50/D29</f>
        <v>1.6857121879588841</v>
      </c>
      <c r="M29" s="1"/>
      <c r="N29" s="1"/>
      <c r="O29" s="1"/>
    </row>
    <row r="30" spans="1:15" x14ac:dyDescent="0.35">
      <c r="A30" t="s">
        <v>60</v>
      </c>
      <c r="D30">
        <v>140.30000000000001</v>
      </c>
      <c r="E30">
        <v>2.9</v>
      </c>
      <c r="F30">
        <v>3</v>
      </c>
      <c r="G30" s="7">
        <f t="shared" si="0"/>
        <v>1.6364504632929435</v>
      </c>
      <c r="M30" s="8"/>
      <c r="N30" s="8"/>
      <c r="O30" s="9"/>
    </row>
    <row r="31" spans="1:15" x14ac:dyDescent="0.35">
      <c r="A31" t="s">
        <v>61</v>
      </c>
      <c r="D31">
        <v>144.5</v>
      </c>
      <c r="E31">
        <v>2.7</v>
      </c>
      <c r="F31">
        <v>3</v>
      </c>
      <c r="G31" s="7">
        <f t="shared" si="0"/>
        <v>1.5888858131487889</v>
      </c>
      <c r="M31" s="8"/>
      <c r="N31" s="8"/>
      <c r="O31" s="9"/>
    </row>
    <row r="32" spans="1:15" x14ac:dyDescent="0.35">
      <c r="A32" t="s">
        <v>62</v>
      </c>
      <c r="D32">
        <v>148.19999999999999</v>
      </c>
      <c r="E32">
        <v>2.7</v>
      </c>
      <c r="F32">
        <v>2.6</v>
      </c>
      <c r="G32" s="7">
        <f t="shared" si="0"/>
        <v>1.5492172739541161</v>
      </c>
      <c r="M32" s="8"/>
      <c r="N32" s="8"/>
      <c r="O32" s="9"/>
    </row>
    <row r="33" spans="1:15" x14ac:dyDescent="0.35">
      <c r="A33" t="s">
        <v>63</v>
      </c>
      <c r="D33">
        <v>152.4</v>
      </c>
      <c r="E33">
        <v>2.5</v>
      </c>
      <c r="F33">
        <v>2.8</v>
      </c>
      <c r="G33" s="7">
        <f t="shared" si="0"/>
        <v>1.5065223097112861</v>
      </c>
      <c r="M33" s="8"/>
      <c r="N33" s="8"/>
      <c r="O33" s="9"/>
    </row>
    <row r="34" spans="1:15" x14ac:dyDescent="0.35">
      <c r="A34" t="s">
        <v>64</v>
      </c>
      <c r="D34">
        <v>156.9</v>
      </c>
      <c r="E34">
        <v>3.3</v>
      </c>
      <c r="F34">
        <v>3</v>
      </c>
      <c r="G34" s="7">
        <f t="shared" si="0"/>
        <v>1.4633142128744423</v>
      </c>
      <c r="M34" s="8"/>
      <c r="N34" s="8"/>
      <c r="O34" s="9"/>
    </row>
    <row r="35" spans="1:15" x14ac:dyDescent="0.35">
      <c r="A35" t="s">
        <v>65</v>
      </c>
      <c r="D35">
        <v>160.5</v>
      </c>
      <c r="E35">
        <v>1.7</v>
      </c>
      <c r="F35">
        <v>2.2999999999999998</v>
      </c>
      <c r="G35" s="7">
        <f t="shared" si="0"/>
        <v>1.4304922118380061</v>
      </c>
      <c r="M35" s="8"/>
      <c r="N35" s="8"/>
      <c r="O35" s="9"/>
    </row>
    <row r="36" spans="1:15" x14ac:dyDescent="0.35">
      <c r="A36" t="s">
        <v>66</v>
      </c>
      <c r="D36">
        <v>163</v>
      </c>
      <c r="E36">
        <v>1.6</v>
      </c>
      <c r="F36">
        <v>1.6</v>
      </c>
      <c r="G36" s="7">
        <f t="shared" si="0"/>
        <v>1.4085521472392637</v>
      </c>
      <c r="M36" s="8"/>
      <c r="N36" s="8"/>
      <c r="O36" s="9"/>
    </row>
    <row r="37" spans="1:15" x14ac:dyDescent="0.35">
      <c r="A37" t="s">
        <v>67</v>
      </c>
      <c r="D37">
        <v>166.6</v>
      </c>
      <c r="E37">
        <v>2.7</v>
      </c>
      <c r="F37">
        <v>2.2000000000000002</v>
      </c>
      <c r="G37" s="7">
        <f t="shared" si="0"/>
        <v>1.3781152460984394</v>
      </c>
      <c r="M37" s="8"/>
      <c r="N37" s="8"/>
      <c r="O37" s="9"/>
    </row>
    <row r="38" spans="1:15" x14ac:dyDescent="0.35">
      <c r="A38" t="s">
        <v>68</v>
      </c>
      <c r="D38">
        <v>172.2</v>
      </c>
      <c r="E38">
        <v>3.4</v>
      </c>
      <c r="F38">
        <v>3.4</v>
      </c>
      <c r="G38" s="7">
        <f t="shared" si="0"/>
        <v>1.3332984901277585</v>
      </c>
      <c r="M38" s="8"/>
      <c r="N38" s="10"/>
      <c r="O38" s="9"/>
    </row>
    <row r="39" spans="1:15" x14ac:dyDescent="0.35">
      <c r="A39" t="s">
        <v>69</v>
      </c>
      <c r="D39">
        <v>177.1</v>
      </c>
      <c r="E39">
        <v>1.6</v>
      </c>
      <c r="F39">
        <v>2.8</v>
      </c>
      <c r="G39" s="7">
        <f t="shared" si="0"/>
        <v>1.2964088085827217</v>
      </c>
      <c r="M39" s="8"/>
      <c r="N39" s="8"/>
      <c r="O39" s="9"/>
    </row>
    <row r="40" spans="1:15" x14ac:dyDescent="0.35">
      <c r="A40" t="s">
        <v>70</v>
      </c>
      <c r="D40">
        <v>179.9</v>
      </c>
      <c r="E40">
        <v>2.4</v>
      </c>
      <c r="F40">
        <v>1.6</v>
      </c>
      <c r="G40" s="7">
        <f t="shared" si="0"/>
        <v>1.276231239577543</v>
      </c>
      <c r="M40" s="8"/>
      <c r="N40" s="8"/>
      <c r="O40" s="9"/>
    </row>
    <row r="41" spans="1:15" x14ac:dyDescent="0.35">
      <c r="A41" t="s">
        <v>71</v>
      </c>
      <c r="D41">
        <v>184</v>
      </c>
      <c r="E41">
        <v>1.9</v>
      </c>
      <c r="F41">
        <v>2.2999999999999998</v>
      </c>
      <c r="G41" s="7">
        <f t="shared" si="0"/>
        <v>1.2477934782608695</v>
      </c>
      <c r="M41" s="8"/>
      <c r="N41" s="8"/>
      <c r="O41" s="9"/>
    </row>
    <row r="42" spans="1:15" x14ac:dyDescent="0.35">
      <c r="A42" t="s">
        <v>72</v>
      </c>
      <c r="D42">
        <v>188.9</v>
      </c>
      <c r="E42">
        <v>3.3</v>
      </c>
      <c r="F42">
        <v>2.7</v>
      </c>
      <c r="G42" s="7">
        <f t="shared" si="0"/>
        <v>1.2154261514028586</v>
      </c>
      <c r="M42" s="8"/>
      <c r="N42" s="8"/>
      <c r="O42" s="9"/>
    </row>
    <row r="43" spans="1:15" x14ac:dyDescent="0.35">
      <c r="A43" t="s">
        <v>73</v>
      </c>
      <c r="D43">
        <v>195.3</v>
      </c>
      <c r="E43">
        <v>3.4</v>
      </c>
      <c r="F43">
        <v>3.4</v>
      </c>
      <c r="G43" s="7">
        <f t="shared" si="0"/>
        <v>1.1755965181771633</v>
      </c>
      <c r="M43" s="8"/>
      <c r="N43" s="10"/>
      <c r="O43" s="9"/>
    </row>
    <row r="44" spans="1:15" x14ac:dyDescent="0.35">
      <c r="A44" t="s">
        <v>74</v>
      </c>
      <c r="D44">
        <v>201.6</v>
      </c>
      <c r="E44">
        <v>2.5</v>
      </c>
      <c r="F44">
        <v>3.2</v>
      </c>
      <c r="G44" s="7">
        <f t="shared" si="0"/>
        <v>1.1388591269841271</v>
      </c>
      <c r="M44" s="8"/>
      <c r="N44" s="8"/>
      <c r="O44" s="9"/>
    </row>
    <row r="45" spans="1:15" x14ac:dyDescent="0.35">
      <c r="A45" t="s">
        <v>75</v>
      </c>
      <c r="D45">
        <v>207.34200000000001</v>
      </c>
      <c r="E45">
        <v>4.0999999999999996</v>
      </c>
      <c r="F45">
        <v>2.8</v>
      </c>
      <c r="G45" s="7">
        <f t="shared" si="0"/>
        <v>1.107320272786025</v>
      </c>
      <c r="M45" s="8"/>
      <c r="N45" s="8"/>
      <c r="O45" s="9"/>
    </row>
    <row r="46" spans="1:15" x14ac:dyDescent="0.35">
      <c r="A46" t="s">
        <v>76</v>
      </c>
      <c r="D46">
        <v>215.303</v>
      </c>
      <c r="E46">
        <v>0.1</v>
      </c>
      <c r="F46">
        <v>3.8</v>
      </c>
      <c r="G46" s="7">
        <f t="shared" si="0"/>
        <v>1.0663762232760343</v>
      </c>
      <c r="M46" s="8"/>
      <c r="N46" s="8"/>
      <c r="O46" s="9"/>
    </row>
    <row r="47" spans="1:15" x14ac:dyDescent="0.35">
      <c r="A47" t="s">
        <v>77</v>
      </c>
      <c r="D47">
        <v>214.53700000000001</v>
      </c>
      <c r="E47">
        <v>2.7</v>
      </c>
      <c r="F47">
        <v>-0.4</v>
      </c>
      <c r="G47" s="7">
        <f t="shared" si="0"/>
        <v>1.0701836979169095</v>
      </c>
      <c r="M47" s="8"/>
      <c r="N47" s="8"/>
      <c r="O47" s="9"/>
    </row>
    <row r="48" spans="1:15" x14ac:dyDescent="0.35">
      <c r="A48" t="s">
        <v>78</v>
      </c>
      <c r="D48">
        <v>218.05600000000001</v>
      </c>
      <c r="E48">
        <v>1.5</v>
      </c>
      <c r="F48">
        <v>1.6</v>
      </c>
      <c r="G48" s="7">
        <f t="shared" si="0"/>
        <v>1.0529130131709286</v>
      </c>
      <c r="M48" s="8"/>
      <c r="N48" s="8"/>
      <c r="O48" s="9"/>
    </row>
    <row r="49" spans="1:15" x14ac:dyDescent="0.35">
      <c r="A49" t="s">
        <v>79</v>
      </c>
      <c r="D49">
        <v>224.93899999999999</v>
      </c>
      <c r="E49">
        <v>3</v>
      </c>
      <c r="F49">
        <v>3.2</v>
      </c>
      <c r="G49" s="7">
        <f t="shared" si="0"/>
        <v>1.0206944993976144</v>
      </c>
      <c r="M49" s="8"/>
      <c r="N49" s="8"/>
      <c r="O49" s="9"/>
    </row>
    <row r="50" spans="1:15" x14ac:dyDescent="0.35">
      <c r="A50" t="s">
        <v>80</v>
      </c>
      <c r="D50">
        <v>229.59399999999999</v>
      </c>
      <c r="E50">
        <v>1.7</v>
      </c>
      <c r="F50">
        <v>2.1</v>
      </c>
      <c r="G50" s="7">
        <f t="shared" si="0"/>
        <v>1</v>
      </c>
      <c r="M50" s="8"/>
      <c r="N50" s="8"/>
      <c r="O50" s="9"/>
    </row>
    <row r="51" spans="1:15" x14ac:dyDescent="0.35">
      <c r="A51" t="s">
        <v>81</v>
      </c>
      <c r="D51">
        <v>232.95699999999999</v>
      </c>
      <c r="E51">
        <v>1.5</v>
      </c>
      <c r="F51">
        <v>1.5</v>
      </c>
      <c r="G51" s="7">
        <f t="shared" si="0"/>
        <v>0.98556385942470071</v>
      </c>
      <c r="M51" s="8"/>
      <c r="N51" s="8"/>
      <c r="O51" s="9"/>
    </row>
    <row r="52" spans="1:15" x14ac:dyDescent="0.35">
      <c r="A52" t="s">
        <v>82</v>
      </c>
      <c r="D52">
        <v>236.73599999999999</v>
      </c>
      <c r="E52">
        <v>0.8</v>
      </c>
      <c r="F52">
        <v>1.6</v>
      </c>
      <c r="G52" s="7">
        <f t="shared" si="0"/>
        <v>0.96983137334414704</v>
      </c>
      <c r="M52" s="8"/>
      <c r="N52" s="8"/>
      <c r="O52" s="9"/>
    </row>
    <row r="53" spans="1:15" x14ac:dyDescent="0.35">
      <c r="A53" t="s">
        <v>83</v>
      </c>
      <c r="D53">
        <v>237.017</v>
      </c>
      <c r="E53">
        <v>0.7</v>
      </c>
      <c r="F53">
        <v>0.1</v>
      </c>
      <c r="G53" s="7">
        <f t="shared" si="0"/>
        <v>0.9686815713640794</v>
      </c>
      <c r="M53" s="8"/>
      <c r="N53" s="8"/>
      <c r="O53" s="9"/>
    </row>
    <row r="54" spans="1:15" x14ac:dyDescent="0.35">
      <c r="A54" t="s">
        <v>84</v>
      </c>
      <c r="D54">
        <v>240.00700000000001</v>
      </c>
      <c r="E54">
        <v>2.1</v>
      </c>
      <c r="F54">
        <v>1.3</v>
      </c>
      <c r="G54" s="7">
        <f t="shared" si="0"/>
        <v>0.95661376543184151</v>
      </c>
      <c r="M54" s="8"/>
      <c r="N54" s="8"/>
      <c r="O54" s="9"/>
    </row>
    <row r="55" spans="1:15" x14ac:dyDescent="0.35">
      <c r="A55" t="s">
        <v>85</v>
      </c>
      <c r="D55">
        <v>245.12</v>
      </c>
      <c r="E55">
        <v>2.1</v>
      </c>
      <c r="F55">
        <v>2.1</v>
      </c>
      <c r="G55" s="7">
        <f t="shared" si="0"/>
        <v>0.93665959530026111</v>
      </c>
      <c r="M55" s="8"/>
      <c r="N55" s="8"/>
      <c r="O55" s="9"/>
    </row>
    <row r="56" spans="1:15" x14ac:dyDescent="0.35">
      <c r="A56" t="s">
        <v>86</v>
      </c>
      <c r="D56">
        <v>251.107</v>
      </c>
      <c r="E56">
        <v>1.9</v>
      </c>
      <c r="F56">
        <v>2.4</v>
      </c>
      <c r="G56" s="7">
        <f t="shared" si="0"/>
        <v>0.9143273584567535</v>
      </c>
      <c r="M56" s="8"/>
      <c r="N56" s="8"/>
      <c r="O56" s="9"/>
    </row>
    <row r="57" spans="1:15" x14ac:dyDescent="0.35">
      <c r="A57" t="s">
        <v>87</v>
      </c>
      <c r="D57">
        <v>255.65700000000001</v>
      </c>
      <c r="E57">
        <v>2.2999999999999998</v>
      </c>
      <c r="F57">
        <v>1.8</v>
      </c>
      <c r="G57" s="7">
        <f>$D$50/D57</f>
        <v>0.89805481563188172</v>
      </c>
    </row>
    <row r="58" spans="1:15" x14ac:dyDescent="0.35">
      <c r="A58" t="s">
        <v>88</v>
      </c>
      <c r="D58">
        <v>258.81099999999998</v>
      </c>
      <c r="E58">
        <v>1.4</v>
      </c>
      <c r="F58">
        <v>1.2</v>
      </c>
      <c r="G58" s="7">
        <f>$D$50/D58</f>
        <v>0.88711067149387013</v>
      </c>
      <c r="H58">
        <f>G58/G57</f>
        <v>0.9878135009717518</v>
      </c>
    </row>
    <row r="59" spans="1:15" x14ac:dyDescent="0.35">
      <c r="A59">
        <v>2021</v>
      </c>
      <c r="D59">
        <v>270.97000000000003</v>
      </c>
      <c r="G59" s="7">
        <f>D50/D59</f>
        <v>0.84730412960844359</v>
      </c>
      <c r="I59" t="s">
        <v>114</v>
      </c>
    </row>
    <row r="60" spans="1:15" x14ac:dyDescent="0.35">
      <c r="I60" t="s">
        <v>109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BCTR</vt:lpstr>
      <vt:lpstr>Projection</vt:lpstr>
      <vt:lpstr>Trend</vt:lpstr>
      <vt:lpstr>2021-2022</vt:lpstr>
      <vt:lpstr>2020</vt:lpstr>
      <vt:lpstr>2019</vt:lpstr>
      <vt:lpstr>2016-2018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2020-08-15T02:29:02Z</dcterms:created>
  <dcterms:modified xsi:type="dcterms:W3CDTF">2022-03-21T17:29:33Z</dcterms:modified>
</cp:coreProperties>
</file>