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robbie\Dropbox (Energy Innovation)\My Documents\Energy Policy Solutions\California\Models\eps-california\"/>
    </mc:Choice>
  </mc:AlternateContent>
  <xr:revisionPtr revIDLastSave="0" documentId="8_{48C5A3F4-CB9D-4178-BCB0-C142F6D5769A}" xr6:coauthVersionLast="47" xr6:coauthVersionMax="47" xr10:uidLastSave="{00000000-0000-0000-0000-000000000000}"/>
  <bookViews>
    <workbookView xWindow="-120" yWindow="-120" windowWidth="57840" windowHeight="23640" tabRatio="936" activeTab="9"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3" i="8" l="1"/>
  <c r="F107"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9" i="10" a="1"/>
  <c r="B19" i="10" s="1"/>
  <c r="B18" i="10" a="1"/>
  <c r="B18" i="10" s="1"/>
  <c r="A1228" i="1"/>
  <c r="B1228" i="1"/>
  <c r="J1228" i="1"/>
  <c r="K1228" i="1"/>
  <c r="L1228" i="1"/>
  <c r="M1228" i="1"/>
  <c r="N1228" i="1"/>
  <c r="O1228" i="1"/>
  <c r="P1228" i="1"/>
  <c r="Q1228" i="1"/>
  <c r="R1228" i="1"/>
  <c r="F136" i="8"/>
  <c r="F126" i="8"/>
  <c r="F123" i="8"/>
  <c r="F118"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J8" i="19"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J40" i="19" s="1"/>
  <c r="P372" i="1" s="1"/>
  <c r="T144" i="20"/>
  <c r="K16" i="20" s="1"/>
  <c r="J58" i="19"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J39" i="19" s="1"/>
  <c r="T66" i="20"/>
  <c r="K7" i="20" s="1"/>
  <c r="J15" i="19" s="1"/>
  <c r="P141" i="1" s="1"/>
  <c r="T49" i="20"/>
  <c r="K6" i="20" s="1"/>
  <c r="J14" i="19"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9" i="8" s="1"/>
  <c r="B6" i="18"/>
  <c r="F31" i="8" s="1"/>
  <c r="B4" i="18"/>
  <c r="F7" i="8" s="1"/>
  <c r="B45" i="18"/>
  <c r="B44" i="18"/>
  <c r="B40" i="18"/>
  <c r="F177" i="8" s="1"/>
  <c r="B39" i="18"/>
  <c r="F174" i="8" s="1"/>
  <c r="B38" i="18"/>
  <c r="F173" i="8" s="1"/>
  <c r="B37" i="18"/>
  <c r="F172" i="8" s="1"/>
  <c r="B36" i="18"/>
  <c r="F171" i="8" s="1"/>
  <c r="B35" i="18"/>
  <c r="F169" i="8" s="1"/>
  <c r="B34" i="18"/>
  <c r="F167" i="8" s="1"/>
  <c r="B33" i="18"/>
  <c r="F165" i="8" s="1"/>
  <c r="B32" i="18"/>
  <c r="F168" i="8" s="1"/>
  <c r="B31" i="18"/>
  <c r="F156" i="8" s="1"/>
  <c r="B30" i="18"/>
  <c r="F147" i="8" s="1"/>
  <c r="B29" i="18"/>
  <c r="F144" i="8" s="1"/>
  <c r="B28" i="18"/>
  <c r="F143" i="8" s="1"/>
  <c r="B27" i="18"/>
  <c r="F146" i="8" s="1"/>
  <c r="B25" i="18"/>
  <c r="F133" i="8" s="1"/>
  <c r="B24" i="18"/>
  <c r="F110" i="8" s="1"/>
  <c r="B23" i="18"/>
  <c r="F109" i="8" s="1"/>
  <c r="B22" i="18"/>
  <c r="F104" i="8" s="1"/>
  <c r="B21" i="18"/>
  <c r="F103" i="8" s="1"/>
  <c r="B20" i="18"/>
  <c r="F120" i="8" s="1"/>
  <c r="B19" i="18"/>
  <c r="F119" i="8" s="1"/>
  <c r="B18" i="18"/>
  <c r="F102" i="8" s="1"/>
  <c r="B17" i="18"/>
  <c r="F98" i="8" s="1"/>
  <c r="B16" i="18"/>
  <c r="F96" i="8" s="1"/>
  <c r="B15" i="18"/>
  <c r="F140" i="8" s="1"/>
  <c r="B14" i="18"/>
  <c r="B8" i="18"/>
  <c r="F73" i="8" s="1"/>
  <c r="B7" i="18"/>
  <c r="F40" i="8" s="1"/>
  <c r="B5" i="18"/>
  <c r="F149"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3" i="8"/>
  <c r="B703" i="15"/>
  <c r="F75" i="8"/>
  <c r="F152" i="8"/>
  <c r="F155" i="8"/>
  <c r="F100" i="8"/>
  <c r="F66" i="8"/>
  <c r="F70" i="8"/>
  <c r="F85" i="8"/>
  <c r="G685" i="15"/>
  <c r="D685" i="15"/>
  <c r="B702" i="15"/>
  <c r="B701" i="15"/>
  <c r="E685" i="15"/>
  <c r="B698" i="15"/>
  <c r="B682" i="15"/>
  <c r="I685" i="15" s="1"/>
  <c r="I689" i="15" s="1"/>
  <c r="B700" i="15" s="1"/>
  <c r="F63" i="8"/>
  <c r="F41" i="8"/>
  <c r="F74" i="8"/>
  <c r="F2" i="8"/>
  <c r="B159" i="13"/>
  <c r="F60" i="8"/>
  <c r="F69" i="8"/>
  <c r="F32" i="8"/>
  <c r="F134" i="8"/>
  <c r="F121" i="8"/>
  <c r="F93" i="8"/>
  <c r="F116" i="8"/>
  <c r="F27" i="8"/>
  <c r="F161" i="8"/>
  <c r="F150" i="8"/>
  <c r="F160" i="8"/>
  <c r="F175" i="8"/>
  <c r="F124" i="8"/>
  <c r="F45" i="8"/>
  <c r="F46" i="8"/>
  <c r="F18" i="8"/>
  <c r="F117" i="8"/>
  <c r="F138" i="8"/>
  <c r="F105" i="8"/>
  <c r="F125" i="8"/>
  <c r="F162" i="8"/>
  <c r="B188" i="13"/>
  <c r="B189" i="13" s="1"/>
  <c r="F176" i="8"/>
  <c r="F95" i="8"/>
  <c r="F13" i="8"/>
  <c r="F115" i="8"/>
  <c r="F157" i="8"/>
  <c r="F26" i="8"/>
  <c r="F47" i="8"/>
  <c r="F108" i="8"/>
  <c r="F21" i="8"/>
  <c r="B160" i="13"/>
  <c r="F94" i="8"/>
  <c r="F148" i="8"/>
  <c r="F112" i="8"/>
  <c r="F170" i="8"/>
  <c r="F97" i="8"/>
  <c r="A131" i="13"/>
  <c r="F101" i="8"/>
  <c r="F67" i="8"/>
  <c r="F111" i="8"/>
  <c r="F99" i="8"/>
  <c r="F114" i="8"/>
  <c r="A118" i="13"/>
  <c r="A120" i="13"/>
  <c r="A121" i="13" s="1"/>
  <c r="F72" i="8"/>
  <c r="F71" i="8"/>
  <c r="F159" i="8"/>
  <c r="F166" i="8"/>
  <c r="F154" i="8"/>
  <c r="F16" i="8"/>
  <c r="F127" i="8"/>
  <c r="F142" i="8"/>
  <c r="F141" i="8"/>
  <c r="F17" i="8"/>
  <c r="F68" i="8"/>
  <c r="F6" i="8"/>
  <c r="F25" i="8"/>
  <c r="F151" i="8"/>
  <c r="F56" i="8"/>
  <c r="F62" i="8"/>
  <c r="F158" i="8"/>
  <c r="F163" i="8"/>
  <c r="F37" i="8"/>
  <c r="F106" i="8"/>
  <c r="F12" i="8"/>
  <c r="F19" i="8"/>
  <c r="F42" i="8"/>
  <c r="F145" i="8"/>
  <c r="F43" i="8"/>
  <c r="B163" i="13"/>
  <c r="F164" i="8"/>
  <c r="F23" i="8"/>
  <c r="A103" i="13"/>
  <c r="A105" i="13"/>
  <c r="A106" i="13" s="1"/>
  <c r="F90" i="8"/>
  <c r="F137" i="8"/>
  <c r="F14" i="8"/>
  <c r="F135" i="8"/>
  <c r="F9" i="8"/>
  <c r="F122" i="8"/>
  <c r="F28" i="8"/>
  <c r="F36" i="8"/>
  <c r="F130" i="8"/>
  <c r="F33" i="8"/>
  <c r="F3" i="8"/>
  <c r="F129" i="8"/>
  <c r="F11" i="8"/>
  <c r="F22" i="8"/>
  <c r="F91" i="8"/>
  <c r="F65" i="8"/>
  <c r="F128" i="8"/>
  <c r="F35" i="8"/>
  <c r="F10" i="8"/>
  <c r="F131" i="8"/>
  <c r="F34" i="8"/>
  <c r="F4" i="8"/>
  <c r="F132"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<sst xmlns="http://schemas.openxmlformats.org/spreadsheetml/2006/main" count="21071" uniqueCount="3891">
  <si>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</si>
  <si>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</si>
  <si>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</si>
  <si>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</si>
  <si>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</si>
  <si>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</si>
  <si>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</si>
  <si>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</si>
  <si>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</si>
  <si>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</si>
  <si>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</si>
  <si>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</si>
  <si>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</si>
  <si>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</si>
  <si>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</si>
  <si>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</si>
  <si>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</si>
  <si>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</si>
  <si>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</si>
  <si>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</si>
  <si>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</si>
  <si>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</si>
  <si>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</si>
  <si>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</si>
  <si>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</si>
  <si>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</si>
  <si>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</si>
  <si>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</si>
  <si>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</si>
  <si>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</si>
  <si>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</si>
  <si>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</si>
  <si>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</si>
  <si>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</si>
  <si>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</si>
  <si>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</si>
  <si>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</si>
  <si>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</si>
  <si>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</si>
  <si>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</si>
  <si>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</si>
  <si>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</si>
  <si>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</si>
  <si>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</si>
  <si>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</si>
  <si>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</si>
  <si>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</si>
  <si>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</si>
  <si>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</si>
  <si>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</si>
  <si>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</si>
  <si>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</si>
  <si>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</si>
  <si>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</si>
  <si>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</si>
  <si>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</si>
  <si>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</si>
  <si>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</si>
  <si>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</si>
  <si>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</si>
  <si>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</si>
  <si>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</si>
  <si>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</si>
  <si>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</si>
  <si>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</si>
  <si>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</si>
  <si>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</si>
  <si>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</si>
  <si>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</si>
  <si>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</si>
  <si>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</si>
  <si>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</si>
  <si>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</si>
  <si>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</si>
  <si>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</si>
  <si>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</si>
  <si>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</si>
  <si>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</si>
  <si>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</si>
  <si>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</si>
  <si>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</si>
  <si>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</si>
  <si>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</si>
  <si>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</si>
  <si>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</si>
  <si>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</si>
  <si>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</si>
  <si>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</si>
  <si>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</si>
  <si>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</si>
  <si>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</si>
  <si>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</si>
  <si>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</si>
  <si>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</si>
  <si>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</si>
  <si>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</si>
  <si>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</si>
  <si>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</si>
  <si>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</si>
  <si>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</si>
  <si>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</si>
  <si>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</si>
  <si>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</si>
  <si>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</si>
  <si>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</si>
  <si>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</si>
  <si>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</si>
  <si>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</si>
  <si>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</si>
  <si>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</si>
  <si>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</si>
  <si>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</si>
  <si>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</si>
  <si>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</si>
  <si>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</si>
  <si>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</si>
  <si>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</si>
  <si>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</si>
  <si>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</si>
  <si>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</si>
  <si>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</si>
  <si>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</si>
  <si>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</si>
  <si>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</si>
  <si>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</si>
  <si>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</si>
  <si>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</si>
  <si>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</si>
  <si>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</si>
  <si>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</si>
  <si>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</si>
  <si>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</si>
  <si>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</si>
  <si>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</si>
  <si>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</si>
  <si>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</si>
  <si>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</si>
  <si>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</si>
  <si>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</si>
  <si>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</si>
  <si>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</si>
  <si>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</si>
  <si>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</si>
  <si>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</si>
  <si>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</si>
  <si>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</si>
  <si>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</si>
  <si>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</si>
  <si>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</si>
  <si>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</si>
  <si>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</si>
  <si>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</si>
  <si>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</si>
  <si>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</si>
  <si>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</si>
  <si>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</si>
  <si>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</si>
  <si>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</si>
  <si>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</si>
  <si>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</si>
  <si>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</si>
  <si>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</si>
  <si>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</si>
  <si>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</si>
  <si>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</si>
  <si>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</si>
  <si>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</si>
  <si>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</si>
  <si>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</si>
  <si>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</si>
  <si>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</si>
  <si>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</si>
  <si>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</si>
  <si>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</si>
  <si>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</si>
  <si>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</si>
  <si>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</si>
  <si>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</si>
  <si>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</si>
  <si>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</si>
  <si>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</si>
  <si>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</si>
  <si>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</si>
  <si>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</si>
  <si>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</si>
  <si>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</si>
  <si>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</si>
  <si>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</si>
  <si>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</si>
  <si>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</si>
  <si>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</si>
  <si>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</si>
  <si>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</si>
  <si>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</si>
  <si>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</si>
  <si>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</si>
  <si>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</si>
  <si>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</si>
  <si>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</si>
  <si>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</si>
  <si>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</si>
  <si>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</si>
  <si>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</si>
  <si>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</si>
  <si>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</si>
  <si>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</si>
  <si>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</si>
  <si>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</si>
  <si>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</si>
  <si>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</si>
  <si>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</si>
  <si>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</si>
  <si>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</si>
  <si>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</si>
  <si>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</si>
  <si>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</si>
  <si>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</si>
  <si>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</si>
  <si>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</si>
  <si>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</si>
  <si>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</si>
  <si>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</si>
  <si>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</si>
  <si>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</si>
  <si>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</si>
  <si>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</si>
  <si>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</si>
  <si>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</si>
  <si>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</si>
  <si>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</si>
  <si>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</si>
  <si>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</si>
  <si>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</si>
  <si>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</si>
  <si>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</si>
  <si>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</si>
  <si>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</si>
  <si>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</si>
  <si>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</si>
  <si>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</si>
  <si>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</si>
  <si>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</si>
  <si>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</si>
  <si>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</si>
  <si>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</si>
  <si>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</si>
  <si>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</si>
  <si>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</si>
  <si>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</si>
  <si>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</si>
  <si>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</si>
  <si>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</si>
  <si>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</si>
  <si>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</si>
  <si>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</si>
  <si>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</si>
  <si>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</si>
  <si>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</si>
  <si>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</si>
  <si>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</si>
  <si>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</si>
  <si>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</si>
  <si>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</si>
  <si>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</si>
  <si>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</si>
  <si>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</si>
  <si>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</si>
  <si>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</si>
  <si>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</si>
  <si>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</si>
  <si>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</si>
  <si>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</si>
  <si>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</si>
  <si>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</si>
  <si>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</si>
  <si>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</si>
  <si>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</si>
  <si>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</si>
  <si>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</si>
  <si>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</si>
  <si>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</si>
  <si>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</si>
  <si>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</si>
  <si>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</si>
  <si>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</si>
  <si>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</si>
  <si>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</si>
  <si>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</si>
  <si>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</si>
  <si>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</si>
  <si>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</si>
  <si>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</si>
  <si>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</si>
  <si>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</si>
  <si>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</si>
  <si>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</si>
  <si>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</si>
  <si>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</si>
  <si>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</si>
  <si>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</si>
  <si>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</si>
  <si>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</si>
  <si>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</si>
  <si>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</si>
  <si>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</si>
  <si>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</si>
  <si>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</si>
  <si>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</si>
  <si>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</si>
  <si>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</si>
  <si>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</si>
  <si>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</si>
  <si>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</si>
  <si>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</si>
  <si>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</si>
  <si>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</si>
  <si>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</si>
  <si>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</si>
  <si>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</si>
  <si>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</si>
  <si>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</si>
  <si>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</si>
  <si>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</si>
  <si>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</si>
  <si>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</si>
  <si>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</si>
  <si>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</si>
  <si>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</si>
  <si>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</si>
  <si>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</si>
  <si>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</si>
  <si>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</si>
  <si>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</si>
  <si>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</si>
  <si>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</si>
  <si>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</si>
  <si>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</si>
  <si>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</si>
  <si>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</si>
  <si>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</si>
  <si>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</si>
  <si>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</si>
  <si>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</si>
  <si>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</si>
  <si>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</si>
  <si>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</si>
  <si>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</si>
  <si>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</si>
  <si>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</si>
  <si>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</si>
  <si>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</si>
  <si>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</si>
  <si>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</si>
  <si>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</si>
  <si>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</si>
  <si>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</si>
  <si>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</si>
  <si>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</si>
  <si>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</si>
  <si>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</si>
  <si>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</si>
  <si>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</si>
  <si>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</si>
  <si>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</si>
  <si>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</si>
  <si>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</si>
  <si>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</si>
  <si>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</si>
  <si>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</si>
  <si>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</si>
  <si>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</si>
  <si>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</si>
  <si>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</si>
  <si>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</si>
  <si>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</si>
  <si>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</si>
  <si>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</si>
  <si>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</si>
  <si>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</si>
  <si>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</si>
  <si>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</si>
  <si>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</si>
  <si>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</si>
  <si>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</si>
  <si>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</si>
  <si>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</si>
  <si>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</si>
  <si>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</si>
  <si>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</si>
  <si>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</si>
  <si>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</si>
  <si>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</si>
  <si>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</si>
  <si>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</si>
  <si>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</si>
  <si>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</si>
  <si>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</si>
  <si>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</si>
  <si>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</si>
  <si>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</si>
  <si>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</si>
  <si>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</si>
  <si>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</si>
  <si>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</si>
  <si>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</si>
  <si>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</si>
  <si>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</si>
  <si>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</si>
  <si>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</si>
  <si>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</si>
  <si>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</si>
  <si>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</si>
  <si>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</si>
  <si>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</si>
  <si>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</si>
  <si>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</si>
  <si>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</si>
  <si>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</si>
  <si>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</si>
  <si>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</si>
  <si>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</si>
  <si>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</si>
  <si>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</si>
  <si>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</si>
  <si>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</si>
  <si>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</si>
  <si>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</si>
  <si>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</si>
  <si>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</si>
  <si>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</si>
  <si>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</si>
  <si>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</si>
  <si>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</si>
  <si>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</si>
  <si>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</si>
  <si>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</si>
  <si>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</si>
  <si>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</si>
  <si>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</si>
  <si>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</si>
  <si>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</si>
  <si>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</si>
  <si>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</si>
  <si>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</si>
  <si>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</si>
  <si>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</si>
  <si>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</si>
  <si>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</si>
  <si>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</si>
  <si>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</si>
  <si>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</si>
  <si>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</si>
  <si>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</si>
  <si>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</si>
  <si>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</si>
  <si>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</si>
  <si>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</si>
  <si>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</si>
  <si>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</si>
  <si>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</si>
  <si>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</si>
  <si>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</si>
  <si>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</si>
  <si>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</si>
  <si>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</si>
  <si>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</si>
  <si>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</si>
  <si>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</si>
  <si>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</si>
  <si>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</si>
  <si>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</si>
  <si>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</si>
  <si>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</si>
  <si>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</si>
  <si>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</si>
  <si>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</si>
  <si>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</si>
  <si>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</si>
  <si>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</si>
  <si>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</si>
  <si>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</si>
  <si>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</si>
  <si>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</si>
  <si>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</si>
  <si>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</si>
  <si>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</si>
  <si>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</si>
  <si>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</si>
  <si>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</si>
  <si>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</si>
  <si>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</si>
  <si>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</si>
  <si>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</si>
  <si>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</si>
  <si>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</si>
  <si>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</si>
  <si>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</si>
  <si>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</si>
  <si>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</si>
  <si>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</si>
  <si>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</si>
  <si>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</si>
  <si>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</si>
  <si>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</si>
  <si>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</si>
  <si>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</si>
  <si>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</si>
  <si>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</si>
  <si>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</si>
  <si>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</si>
  <si>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</si>
  <si>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</si>
  <si>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</si>
  <si>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</si>
  <si>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</si>
  <si>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</si>
  <si>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</si>
  <si>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</si>
  <si>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</si>
  <si>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</si>
  <si>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</si>
  <si>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</si>
  <si>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</si>
  <si>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</si>
  <si>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</si>
  <si>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</si>
  <si>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</si>
  <si>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</si>
  <si>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</si>
  <si>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</si>
  <si>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</si>
  <si>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</si>
  <si>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</si>
  <si>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</si>
  <si>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</si>
  <si>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</si>
  <si>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</si>
  <si>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</si>
  <si>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</si>
  <si>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</si>
  <si>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</si>
  <si>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</si>
  <si>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</si>
  <si>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</si>
  <si>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</si>
  <si>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</si>
  <si>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</si>
  <si>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</si>
  <si>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</si>
  <si>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</si>
  <si>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</si>
  <si>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</si>
  <si>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</si>
  <si>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</si>
  <si>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</si>
  <si>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</si>
  <si>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</si>
  <si>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</si>
  <si>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</si>
  <si>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</si>
  <si>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</si>
  <si>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</si>
  <si>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</si>
  <si>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</si>
  <si>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</si>
  <si>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</si>
  <si>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</si>
  <si>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</si>
  <si>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</si>
  <si>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</si>
  <si>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</si>
  <si>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</si>
  <si>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</si>
  <si>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</si>
  <si>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</si>
  <si>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</si>
  <si>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</si>
  <si>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</si>
  <si>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</si>
  <si>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</si>
  <si>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</si>
  <si>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</si>
  <si>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</si>
  <si>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</si>
  <si>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</si>
  <si>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</si>
  <si>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</si>
  <si>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</si>
  <si>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</si>
  <si>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</si>
  <si>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</si>
  <si>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</si>
  <si>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</si>
  <si>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</si>
  <si>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</si>
  <si>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</si>
  <si>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</si>
  <si>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</si>
  <si>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</si>
  <si>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</si>
  <si>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</si>
  <si>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</si>
  <si>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</si>
  <si>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</si>
  <si>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</si>
  <si>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</si>
  <si>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</si>
  <si>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</si>
  <si>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</si>
  <si>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</si>
  <si>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</si>
  <si>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</si>
  <si>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</si>
  <si>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</si>
  <si>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</si>
  <si>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</si>
  <si>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</si>
  <si>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</si>
  <si>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</si>
  <si>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</si>
  <si>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</si>
  <si>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</si>
  <si>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</si>
  <si>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</si>
  <si>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</si>
  <si>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</si>
  <si>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</si>
  <si>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</si>
  <si>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</si>
  <si>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</si>
  <si>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</si>
  <si>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</si>
  <si>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</si>
  <si>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</si>
  <si>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</si>
  <si>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</si>
  <si>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</si>
  <si>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</si>
  <si>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</si>
  <si>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</si>
  <si>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</si>
  <si>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</si>
  <si>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</si>
  <si>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</si>
  <si>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</si>
  <si>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</si>
  <si>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</si>
  <si>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</si>
  <si>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</si>
  <si>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</si>
  <si>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</si>
  <si>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</si>
  <si>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</si>
  <si>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</si>
  <si>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</si>
  <si>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</si>
  <si>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</si>
  <si>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</si>
  <si>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</si>
  <si>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</si>
  <si>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</si>
  <si>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</si>
  <si>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</si>
  <si>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</si>
  <si>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</si>
  <si>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</si>
  <si>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</si>
  <si>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</si>
  <si>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</si>
  <si>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</si>
  <si>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</si>
  <si>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</si>
  <si>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</si>
  <si>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</si>
  <si>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</si>
  <si>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</si>
  <si>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</si>
  <si>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</si>
  <si>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</si>
  <si>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</si>
  <si>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</si>
  <si>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</si>
  <si>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</si>
  <si>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</si>
  <si>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</si>
  <si>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</si>
  <si>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</si>
  <si>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</si>
  <si>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</si>
  <si>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</si>
  <si>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</si>
  <si>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</si>
  <si>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</si>
  <si>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</si>
  <si>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</si>
  <si>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</si>
  <si>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</si>
  <si>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</si>
  <si>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</si>
  <si>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</si>
  <si>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</si>
  <si>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</si>
  <si>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</si>
  <si>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</si>
  <si>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</si>
  <si>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</si>
  <si>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</si>
  <si>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</si>
  <si>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</si>
  <si>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</si>
  <si>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</si>
  <si>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</si>
  <si>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</si>
  <si>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</si>
  <si>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</si>
  <si>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</si>
  <si>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</si>
  <si>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</si>
  <si>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</si>
  <si>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</si>
  <si>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</si>
  <si>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</si>
  <si>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</si>
  <si>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</si>
  <si>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</si>
  <si>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</si>
  <si>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</si>
  <si>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</si>
  <si>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</si>
  <si>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</si>
  <si>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</si>
  <si>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</si>
  <si>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</si>
  <si>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</si>
  <si>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</si>
  <si>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</si>
  <si>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</si>
  <si>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</si>
  <si>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</si>
  <si>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</si>
  <si>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</si>
  <si>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</si>
  <si>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</si>
  <si>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</si>
  <si>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</si>
  <si>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</si>
  <si>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</si>
  <si>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</si>
  <si>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</si>
  <si>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</si>
  <si>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</si>
  <si>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</si>
  <si>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</si>
  <si>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</si>
  <si>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</si>
  <si>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</si>
  <si>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</si>
  <si>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</si>
  <si>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</si>
  <si>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</si>
  <si>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</si>
  <si>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</si>
  <si>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</si>
  <si>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</si>
  <si>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</si>
  <si>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</si>
  <si>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</si>
  <si>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</si>
  <si>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</si>
  <si>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</si>
  <si>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</si>
  <si>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</si>
  <si>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</si>
  <si>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</si>
  <si>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</si>
  <si>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</si>
  <si>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</si>
  <si>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</si>
  <si>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</si>
  <si>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</si>
  <si>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</si>
  <si>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</si>
  <si>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</si>
  <si>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</si>
  <si>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</si>
  <si>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</si>
  <si>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</si>
  <si>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</si>
  <si>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</si>
  <si>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</si>
  <si>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</si>
  <si>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</si>
  <si>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</si>
  <si>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</si>
  <si>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</si>
  <si>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</si>
  <si>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</si>
  <si>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</si>
  <si>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</si>
  <si>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</si>
  <si>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</si>
  <si>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</si>
  <si>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</si>
  <si>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</si>
  <si>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</si>
  <si>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</si>
  <si>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</si>
  <si>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</si>
  <si>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</si>
  <si>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</si>
  <si>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</si>
  <si>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</si>
  <si>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</si>
  <si>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</si>
  <si>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</si>
  <si>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</si>
  <si>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</si>
  <si>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</si>
  <si>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</si>
  <si>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</si>
  <si>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</si>
  <si>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</si>
  <si>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</si>
  <si>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</si>
  <si>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</si>
  <si>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</si>
  <si>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</si>
  <si>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</si>
  <si>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</si>
  <si>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</si>
  <si>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</si>
  <si>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</si>
  <si>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</si>
  <si>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</si>
  <si>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</si>
  <si>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</si>
  <si>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</si>
  <si>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</si>
  <si>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</si>
  <si>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</si>
  <si>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</si>
  <si>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</si>
  <si>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</si>
  <si>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</si>
  <si>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</si>
  <si>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</si>
  <si>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</si>
  <si>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</si>
  <si>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</si>
  <si>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</si>
  <si>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</si>
  <si>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</si>
  <si>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</si>
  <si>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</si>
  <si>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</si>
  <si>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</si>
  <si>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</si>
  <si>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</si>
  <si>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</si>
  <si>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</si>
  <si>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</si>
  <si>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</si>
  <si>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</si>
  <si>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</si>
  <si>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</si>
  <si>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</si>
  <si>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</si>
  <si>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</si>
  <si>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</si>
  <si>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</si>
  <si>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</si>
  <si>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</si>
  <si>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</si>
  <si>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</si>
  <si>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</si>
  <si>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</si>
  <si>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</si>
  <si>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</si>
  <si>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</si>
  <si>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</si>
  <si>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</si>
  <si>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</si>
  <si>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</si>
  <si>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</si>
  <si>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</si>
  <si>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</si>
  <si>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</si>
  <si>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</si>
  <si>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</si>
  <si>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</si>
  <si>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</si>
  <si>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</si>
  <si>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</si>
  <si>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</si>
  <si>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</si>
  <si>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</si>
  <si>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</si>
  <si>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</si>
  <si>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</si>
  <si>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</si>
  <si>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</si>
  <si>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</si>
  <si>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</si>
  <si>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</si>
  <si>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</si>
  <si>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</si>
  <si>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</si>
  <si>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</si>
  <si>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</si>
  <si>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</si>
  <si>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</si>
  <si>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</si>
  <si>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</si>
  <si>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</si>
  <si>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</si>
  <si>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</si>
  <si>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</si>
  <si>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</si>
  <si>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</si>
  <si>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</si>
  <si>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</si>
  <si>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</si>
  <si>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</si>
  <si>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</si>
  <si>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</si>
  <si>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</si>
  <si>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</si>
  <si>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</si>
  <si>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</si>
  <si>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</si>
  <si>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</si>
  <si>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</si>
  <si>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</si>
  <si>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</si>
  <si>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</si>
  <si>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</si>
  <si>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</si>
  <si>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</si>
  <si>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</si>
  <si>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</si>
  <si>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</si>
  <si>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</si>
  <si>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</si>
  <si>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</si>
  <si>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</si>
  <si>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</si>
  <si>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</si>
  <si>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</si>
  <si>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</si>
  <si>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</si>
  <si>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</si>
  <si>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</si>
  <si>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</si>
  <si>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</si>
  <si>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</si>
  <si>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</si>
  <si>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</si>
  <si>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</si>
  <si>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</si>
  <si>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</si>
  <si>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</si>
  <si>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</si>
  <si>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</si>
  <si>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</si>
  <si>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</si>
  <si>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</si>
  <si>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</si>
  <si>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</si>
  <si>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</si>
  <si>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</si>
  <si>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</si>
  <si>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</si>
  <si>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</si>
  <si>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</si>
  <si>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</si>
  <si>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</si>
  <si>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</si>
  <si>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</si>
  <si>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</si>
  <si>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</si>
  <si>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</si>
  <si>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</si>
  <si>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</si>
  <si>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</si>
  <si>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</si>
  <si>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</si>
  <si>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</si>
  <si>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</si>
  <si>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</si>
  <si>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</si>
  <si>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</si>
  <si>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</si>
  <si>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</si>
  <si>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</si>
  <si>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</si>
  <si>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</si>
  <si>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</si>
  <si>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</si>
  <si>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</si>
  <si>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</si>
  <si>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</si>
  <si>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</si>
  <si>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</si>
  <si>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</si>
  <si>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</si>
  <si>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</si>
  <si>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</si>
  <si>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</si>
  <si>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</si>
  <si>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</si>
  <si>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</si>
  <si>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</si>
  <si>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</si>
  <si>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</si>
  <si>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</si>
  <si>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</si>
  <si>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</si>
  <si>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</si>
  <si>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</si>
  <si>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</si>
  <si>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</si>
  <si>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</si>
  <si>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</si>
  <si>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</si>
  <si>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</si>
  <si>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</si>
  <si>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</si>
  <si>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</si>
  <si>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</si>
  <si>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</si>
  <si>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</si>
  <si>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</si>
  <si>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</si>
  <si>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</si>
  <si>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</si>
  <si>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</si>
  <si>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</si>
  <si>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</si>
  <si>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</si>
  <si>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</si>
  <si>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</si>
  <si>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</si>
  <si>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</si>
  <si>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</si>
  <si>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</si>
  <si>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</si>
  <si>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</si>
  <si>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</si>
  <si>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</si>
  <si>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</si>
  <si>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</si>
  <si>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</si>
  <si>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</si>
  <si>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</si>
  <si>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</si>
  <si>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</si>
  <si>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</si>
  <si>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</si>
  <si>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</si>
  <si>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</si>
  <si>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</si>
  <si>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</si>
  <si>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</si>
  <si>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</si>
  <si>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</si>
  <si>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</si>
  <si>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</si>
  <si>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</si>
  <si>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</si>
  <si>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</si>
  <si>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</si>
  <si>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</si>
  <si>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</si>
  <si>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</si>
  <si>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</si>
  <si>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</si>
  <si>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</si>
  <si>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</si>
  <si>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</si>
  <si>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</si>
  <si>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</si>
  <si>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</si>
  <si>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</si>
  <si>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</si>
  <si>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</si>
  <si>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</si>
  <si>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</si>
  <si>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</si>
  <si>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</si>
  <si>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</si>
  <si>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</si>
  <si>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</si>
  <si>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</si>
  <si>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</si>
  <si>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</si>
  <si>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</si>
  <si>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</si>
  <si>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</si>
  <si>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</si>
  <si>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</si>
  <si>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</si>
  <si>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</si>
  <si>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</si>
  <si>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</si>
  <si>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</si>
  <si>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</si>
  <si>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</si>
  <si>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</si>
  <si>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</si>
  <si>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</si>
  <si>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</si>
  <si>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</si>
  <si>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</si>
  <si>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</si>
  <si>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</si>
  <si>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</si>
  <si>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</si>
  <si>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</si>
  <si>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</si>
  <si>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</si>
  <si>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</si>
  <si>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</si>
  <si>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</si>
  <si>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</si>
  <si>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</si>
  <si>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</si>
  <si>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</si>
  <si>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</si>
  <si>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</si>
  <si>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</si>
  <si>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</si>
  <si>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</si>
  <si>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</si>
  <si>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</si>
  <si>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</si>
  <si>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</si>
  <si>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</si>
  <si>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</si>
  <si>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</si>
  <si>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</si>
  <si>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</si>
  <si>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</si>
  <si>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</si>
  <si>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</si>
  <si>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</si>
  <si>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</si>
  <si>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</si>
  <si>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</si>
  <si>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</si>
  <si>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</si>
  <si>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</si>
  <si>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</si>
  <si>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</si>
  <si>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</si>
  <si>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</si>
  <si>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</si>
  <si>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</si>
  <si>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</si>
  <si>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</si>
  <si>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</si>
  <si>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</si>
  <si>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</si>
  <si>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</si>
  <si>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</si>
  <si>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</si>
  <si>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</si>
  <si>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</si>
  <si>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</si>
  <si>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</si>
  <si>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</si>
  <si>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</si>
  <si>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</si>
  <si>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</si>
  <si>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</si>
  <si>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</si>
  <si>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</si>
  <si>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</si>
  <si>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</si>
  <si>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</si>
  <si>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</si>
  <si>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</si>
  <si>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</si>
  <si>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</si>
  <si>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</si>
  <si>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</si>
  <si>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</si>
  <si>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</si>
  <si>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</si>
  <si>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</si>
  <si>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</si>
  <si>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</si>
  <si>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</si>
  <si>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</si>
  <si>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</si>
  <si>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</si>
  <si>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</si>
  <si>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</si>
  <si>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</si>
  <si>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</si>
  <si>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</si>
  <si>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</si>
  <si>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</si>
  <si>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</si>
  <si>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</si>
  <si>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</si>
  <si>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</si>
  <si>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</si>
  <si>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</si>
  <si>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</si>
  <si>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</si>
  <si>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</si>
  <si>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</si>
  <si>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</si>
  <si>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</si>
  <si>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</si>
  <si>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</si>
  <si>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</si>
  <si>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</si>
  <si>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</si>
  <si>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</si>
  <si>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</si>
  <si>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</si>
  <si>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</si>
  <si>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</si>
  <si>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</si>
  <si>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</si>
  <si>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</si>
  <si>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</si>
  <si>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</si>
  <si>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</si>
  <si>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</si>
  <si>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</si>
  <si>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</si>
  <si>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</si>
  <si>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</si>
  <si>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</si>
  <si>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</si>
  <si>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</si>
  <si>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</si>
  <si>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</si>
  <si>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</si>
  <si>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</si>
  <si>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</si>
  <si>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</si>
  <si>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</si>
  <si>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</si>
  <si>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</si>
  <si>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</si>
  <si>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</si>
  <si>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</si>
  <si>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</si>
  <si>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</si>
  <si>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</si>
  <si>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</si>
  <si>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</si>
  <si>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</si>
  <si>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</si>
  <si>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</si>
  <si>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</si>
  <si>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</si>
  <si>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</si>
  <si>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</si>
  <si>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</si>
  <si>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</si>
  <si>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</si>
  <si>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</si>
  <si>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</si>
  <si>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</si>
  <si>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</si>
  <si>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</si>
  <si>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</si>
  <si>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</si>
  <si>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</si>
  <si>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</si>
  <si>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</si>
  <si>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</si>
  <si>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</si>
  <si>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</si>
  <si>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</si>
  <si>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</si>
  <si>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</si>
  <si>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</si>
  <si>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</si>
  <si>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</si>
  <si>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</si>
  <si>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</si>
  <si>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</si>
  <si>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</si>
  <si>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</si>
  <si>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</si>
  <si>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</si>
  <si>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</si>
  <si>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</si>
  <si>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</si>
  <si>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</si>
  <si>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</si>
  <si>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</si>
  <si>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</si>
  <si>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</si>
  <si>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</si>
  <si>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</si>
  <si>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</si>
  <si>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</si>
  <si>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</si>
  <si>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</si>
  <si>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</si>
  <si>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</si>
  <si>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</si>
  <si>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</si>
  <si>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</si>
  <si>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</si>
  <si>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</si>
  <si>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</si>
  <si>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</si>
  <si>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</si>
  <si>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</si>
  <si>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</si>
  <si>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</si>
  <si>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</si>
  <si>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</si>
  <si>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</si>
  <si>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</si>
  <si>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</si>
  <si>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</si>
  <si>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</si>
  <si>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</si>
  <si>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</si>
  <si>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</si>
  <si>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</si>
  <si>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</si>
  <si>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</si>
  <si>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</si>
  <si>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</si>
  <si>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</si>
  <si>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</si>
  <si>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</si>
  <si>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</si>
  <si>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</si>
  <si>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</si>
  <si>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</si>
  <si>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</si>
  <si>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</si>
  <si>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</si>
  <si>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</si>
  <si>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</si>
  <si>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</si>
  <si>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</si>
  <si>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</si>
  <si>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</si>
  <si>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</si>
  <si>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</si>
  <si>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</si>
  <si>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</si>
  <si>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</si>
  <si>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</si>
  <si>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</si>
  <si>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</si>
  <si>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</si>
  <si>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</si>
  <si>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</si>
  <si>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</si>
  <si>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</si>
  <si>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</si>
  <si>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</si>
  <si>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</si>
  <si>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</si>
  <si>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</si>
  <si>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</si>
  <si>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</si>
  <si>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</si>
  <si>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</si>
  <si>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</si>
  <si>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</si>
  <si>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</si>
  <si>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</si>
  <si>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</si>
  <si>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</si>
  <si>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</si>
  <si>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</si>
  <si>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</si>
  <si>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</si>
  <si>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</si>
  <si>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</si>
  <si>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</si>
  <si>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</si>
  <si>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</si>
  <si>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</si>
  <si>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</si>
  <si>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</si>
  <si>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</si>
  <si>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</si>
  <si>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</si>
  <si>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</si>
  <si>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</si>
  <si>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</si>
  <si>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</si>
  <si>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</si>
  <si>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</si>
  <si>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</si>
  <si>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</si>
  <si>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</si>
  <si>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</si>
  <si>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</si>
  <si>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</si>
  <si>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</si>
  <si>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</si>
  <si>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</si>
  <si>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</si>
  <si>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</si>
  <si>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</si>
  <si>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</si>
  <si>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</si>
  <si>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</si>
  <si>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</si>
  <si>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</si>
  <si>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</si>
  <si>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</si>
  <si>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</si>
  <si>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</si>
  <si>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</si>
  <si>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</si>
  <si>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</si>
  <si>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</si>
  <si>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</si>
  <si>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</si>
  <si>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</si>
  <si>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</si>
  <si>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</si>
  <si>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</si>
  <si>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</si>
  <si>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</si>
  <si>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</si>
  <si>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</si>
  <si>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</si>
  <si>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</si>
  <si>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</si>
  <si>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</si>
  <si>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</si>
  <si>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</si>
  <si>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</si>
  <si>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</si>
  <si>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</si>
  <si>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</si>
  <si>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</si>
  <si>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</si>
  <si>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</si>
  <si>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</si>
  <si>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</si>
  <si>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</si>
  <si>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</si>
  <si>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</si>
  <si>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</si>
  <si>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</si>
  <si>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</si>
  <si>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</si>
  <si>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</si>
  <si>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</si>
  <si>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</si>
  <si>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</si>
  <si>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</si>
  <si>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</si>
  <si>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</si>
  <si>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</si>
  <si>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</si>
  <si>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</si>
  <si>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</si>
  <si>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</si>
  <si>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</si>
  <si>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</si>
  <si>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</si>
  <si>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</si>
  <si>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</si>
  <si>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</si>
  <si>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</si>
  <si>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</si>
  <si>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</si>
  <si>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</si>
  <si>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</si>
  <si>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</si>
  <si>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</si>
  <si>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</si>
  <si>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</si>
  <si>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</si>
  <si>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</si>
  <si>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</si>
  <si>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</si>
  <si>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</si>
  <si>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</si>
  <si>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</si>
  <si>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</si>
  <si>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</si>
  <si>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</si>
  <si>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</si>
  <si>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</si>
  <si>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</si>
  <si>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</si>
  <si>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</si>
  <si>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</si>
  <si>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</si>
  <si>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</si>
  <si>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</si>
  <si>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</si>
  <si>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</si>
  <si>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</si>
  <si>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</si>
  <si>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</si>
  <si>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</si>
  <si>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</si>
  <si>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</si>
  <si>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</si>
  <si>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</si>
  <si>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</si>
  <si>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</si>
  <si>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</si>
  <si>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</si>
  <si>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</si>
  <si>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</si>
  <si>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</si>
  <si>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</si>
  <si>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</si>
  <si>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</si>
  <si>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</si>
  <si>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</si>
  <si>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</si>
  <si>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</si>
  <si>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</si>
  <si>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</si>
  <si>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</si>
  <si>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</si>
  <si>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</si>
  <si>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</si>
  <si>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</si>
  <si>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</si>
  <si>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</si>
  <si>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</si>
  <si>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</si>
  <si>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</si>
  <si>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</si>
  <si>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</si>
  <si>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</si>
  <si>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</si>
  <si>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</si>
  <si>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</si>
  <si>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</si>
  <si>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</si>
  <si>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</si>
  <si>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</si>
  <si>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</si>
  <si>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</si>
  <si>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</si>
  <si>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</si>
  <si>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</si>
  <si>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</si>
  <si>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</si>
  <si>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</si>
  <si>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</si>
  <si>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</si>
  <si>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</si>
  <si>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</si>
  <si>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</si>
  <si>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</si>
  <si>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</si>
  <si>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</si>
  <si>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</si>
  <si>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</si>
  <si>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</si>
  <si>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</si>
  <si>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</si>
  <si>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</si>
  <si>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</si>
  <si>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</si>
  <si>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</si>
  <si>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</si>
  <si>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</si>
  <si>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</si>
  <si>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</si>
  <si>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</si>
  <si>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</si>
  <si>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</si>
  <si>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</si>
  <si>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</si>
  <si>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</si>
  <si>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</si>
  <si>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</si>
  <si>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</si>
  <si>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</si>
  <si>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</si>
  <si>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</si>
  <si>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</si>
  <si>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</si>
  <si>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</si>
  <si>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</si>
  <si>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</si>
  <si>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</si>
  <si>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</si>
  <si>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</si>
  <si>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</si>
  <si>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</si>
  <si>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</si>
  <si>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</si>
  <si>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</si>
  <si>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</si>
  <si>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</si>
  <si>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</si>
  <si>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</si>
  <si>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</si>
  <si>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</si>
  <si>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</si>
  <si>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</si>
  <si>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</si>
  <si>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</si>
  <si>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</si>
  <si>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</si>
  <si>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</si>
  <si>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</si>
  <si>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</si>
  <si>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</si>
  <si>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</si>
  <si>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</si>
  <si>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</si>
  <si>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</si>
  <si>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</si>
  <si>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</si>
  <si>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</si>
  <si>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</si>
  <si>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</si>
  <si>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</si>
  <si>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</si>
  <si>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</si>
  <si>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</si>
  <si>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</si>
  <si>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</si>
  <si>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</si>
  <si>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</si>
  <si>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</si>
  <si>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</si>
  <si>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</si>
  <si>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</si>
  <si>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</si>
  <si>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</si>
  <si>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</si>
  <si>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</si>
  <si>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</si>
  <si>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</si>
  <si>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</si>
  <si>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</si>
  <si>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</si>
  <si>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</si>
  <si>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</si>
  <si>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</si>
  <si>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</si>
  <si>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</si>
  <si>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</si>
  <si>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</si>
  <si>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</si>
  <si>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</si>
  <si>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</si>
  <si>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</si>
  <si>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</si>
  <si>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</si>
  <si>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</si>
  <si>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</si>
  <si>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</si>
  <si>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</si>
  <si>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</si>
  <si>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</si>
  <si>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</si>
  <si>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</si>
  <si>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</si>
  <si>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</si>
  <si>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</si>
  <si>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</si>
  <si>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</si>
  <si>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</si>
  <si>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</si>
  <si>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</si>
  <si>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</si>
  <si>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</si>
  <si>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</si>
  <si>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</si>
  <si>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</si>
  <si>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</si>
  <si>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</si>
  <si>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</si>
  <si>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</si>
  <si>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</si>
  <si>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</si>
  <si>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</si>
  <si>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</si>
  <si>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</si>
  <si>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</si>
  <si>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</si>
  <si>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</si>
  <si>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</si>
  <si>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</si>
  <si>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</si>
  <si>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</si>
  <si>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</si>
  <si>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</si>
  <si>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</si>
  <si>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</si>
  <si>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</si>
  <si>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</si>
  <si>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</si>
  <si>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</si>
  <si>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</si>
  <si>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</si>
  <si>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</si>
  <si>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</si>
  <si>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</si>
  <si>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</si>
  <si>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</si>
  <si>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</si>
  <si>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</si>
  <si>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</si>
  <si>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</si>
  <si>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</si>
  <si>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</si>
  <si>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</si>
  <si>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</si>
  <si>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</si>
  <si>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</si>
  <si>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</si>
  <si>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</si>
  <si>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</si>
  <si>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</si>
  <si>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</si>
  <si>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</si>
  <si>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</si>
  <si>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</si>
  <si>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</si>
  <si>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</si>
  <si>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</si>
  <si>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</si>
  <si>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</si>
  <si>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</si>
  <si>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</si>
  <si>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</si>
  <si>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</si>
  <si>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</si>
  <si>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</si>
  <si>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</si>
  <si>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</si>
  <si>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</si>
  <si>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</si>
  <si>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</si>
  <si>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</si>
  <si>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</si>
  <si>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</si>
  <si>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</si>
  <si>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</si>
  <si>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</si>
  <si>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</si>
  <si>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</si>
  <si>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</si>
  <si>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</si>
  <si>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</si>
  <si>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</si>
  <si>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</si>
  <si>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</si>
  <si>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</si>
  <si>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</si>
  <si>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</si>
  <si>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</si>
  <si>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</si>
  <si>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</si>
  <si>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</si>
  <si>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</si>
  <si>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</si>
  <si>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</si>
  <si>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</si>
  <si>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</si>
  <si>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</si>
  <si>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</si>
  <si>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</si>
  <si>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</si>
  <si>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</si>
  <si>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</si>
  <si>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</si>
  <si>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</si>
  <si>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</si>
  <si>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</si>
  <si>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</si>
  <si>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</si>
  <si>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</si>
  <si>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</si>
  <si>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</si>
  <si>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</si>
  <si>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</si>
  <si>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</si>
  <si>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</si>
  <si>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</si>
  <si>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</si>
  <si>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</si>
  <si>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</si>
  <si>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</si>
  <si>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</si>
  <si>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</si>
  <si>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</si>
  <si>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</si>
  <si>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</si>
  <si>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</si>
  <si>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</si>
  <si>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</si>
  <si>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</si>
  <si>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</si>
  <si>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</si>
  <si>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</si>
  <si>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</si>
  <si>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</si>
  <si>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</si>
  <si>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</si>
  <si>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</si>
  <si>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</si>
  <si>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</si>
  <si>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</si>
  <si>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</si>
  <si>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</si>
  <si>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</si>
  <si>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</si>
  <si>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</si>
  <si>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</si>
  <si>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</si>
  <si>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</si>
  <si>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</si>
  <si>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</si>
  <si>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</si>
  <si>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</si>
  <si>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</si>
  <si>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</si>
  <si>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</si>
  <si>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</si>
  <si>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</si>
  <si>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</si>
  <si>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</si>
  <si>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</si>
  <si>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</si>
  <si>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</si>
  <si>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</si>
  <si>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</si>
  <si>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</si>
  <si>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</si>
  <si>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</si>
  <si>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</si>
  <si>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</si>
  <si>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</si>
  <si>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</si>
  <si>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</si>
  <si>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</si>
  <si>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</si>
  <si>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</si>
  <si>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</si>
  <si>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</si>
  <si>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</si>
  <si>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</si>
  <si>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</si>
  <si>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</si>
  <si>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</si>
  <si>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</si>
  <si>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</si>
  <si>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</si>
  <si>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</si>
  <si>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</si>
  <si>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</si>
  <si>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</si>
  <si>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</si>
  <si>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</si>
  <si>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</si>
  <si>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</si>
  <si>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</si>
  <si>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</si>
  <si>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</si>
  <si>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</si>
  <si>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</si>
  <si>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</si>
  <si>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</si>
  <si>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</si>
  <si>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</si>
  <si>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</si>
  <si>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</si>
  <si>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</si>
  <si>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</si>
  <si>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</si>
  <si>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</si>
  <si>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</si>
  <si>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</si>
  <si>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</si>
  <si>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</si>
  <si>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</si>
  <si>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</si>
  <si>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</si>
  <si>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</si>
  <si>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</si>
  <si>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</si>
  <si>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</si>
  <si>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</si>
  <si>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</si>
  <si>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</si>
  <si>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</si>
  <si>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</si>
  <si>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</si>
  <si>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</si>
  <si>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</si>
  <si>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</si>
  <si>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</si>
  <si>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</si>
  <si>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</si>
  <si>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</si>
  <si>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</si>
  <si>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</si>
  <si>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</si>
  <si>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</si>
  <si>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</si>
  <si>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</si>
  <si>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</si>
  <si>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</si>
  <si>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</si>
  <si>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</si>
  <si>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</si>
  <si>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</si>
  <si>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</si>
  <si>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</si>
  <si>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</si>
  <si>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</si>
  <si>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</si>
  <si>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</si>
  <si>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</si>
  <si>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</si>
  <si>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</si>
  <si>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</si>
  <si>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</si>
  <si>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</si>
  <si>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</si>
  <si>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</si>
  <si>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</si>
  <si>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</si>
  <si>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</si>
  <si>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</si>
  <si>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</si>
  <si>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</si>
  <si>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</si>
  <si>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</si>
  <si>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</si>
  <si>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</si>
  <si>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</si>
  <si>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</si>
  <si>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</si>
  <si>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</si>
  <si>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</si>
  <si>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</si>
  <si>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</si>
  <si>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</si>
  <si>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</si>
  <si>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</si>
  <si>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</si>
  <si>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</si>
  <si>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</si>
  <si>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</si>
  <si>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</si>
  <si>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</si>
  <si>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</si>
  <si>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</si>
  <si>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</si>
  <si>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</si>
  <si>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</si>
  <si>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</si>
  <si>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</si>
  <si>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</si>
  <si>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</si>
  <si>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</si>
  <si>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</si>
  <si>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</si>
  <si>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</si>
  <si>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</si>
  <si>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</si>
  <si>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</si>
  <si>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</si>
  <si>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</si>
  <si>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</si>
  <si>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</si>
  <si>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</si>
  <si>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</si>
  <si>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</si>
  <si>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</si>
  <si>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</si>
  <si>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</si>
  <si>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</si>
  <si>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</si>
  <si>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</si>
  <si>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</si>
  <si>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</si>
  <si>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</si>
  <si>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</si>
  <si>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</si>
  <si>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</si>
  <si>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</si>
  <si>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</si>
  <si>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</si>
  <si>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</si>
  <si>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</si>
  <si>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</si>
  <si>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</si>
  <si>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</si>
  <si>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</si>
  <si>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</si>
  <si>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</si>
  <si>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</si>
  <si>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</si>
  <si>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</si>
  <si>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</si>
  <si>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</si>
  <si>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</si>
  <si>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</si>
  <si>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</si>
  <si>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</si>
  <si>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</si>
  <si>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</si>
  <si>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</si>
  <si>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</si>
  <si>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</si>
  <si>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</si>
  <si>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</si>
  <si>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</si>
  <si>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</si>
  <si>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</si>
  <si>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</si>
  <si>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</si>
  <si>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</si>
  <si>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</si>
  <si>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</si>
  <si>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</si>
  <si>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</si>
  <si>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</si>
  <si>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</si>
  <si>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</si>
  <si>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</si>
  <si>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</si>
  <si>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</si>
  <si>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</si>
  <si>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</si>
  <si>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</si>
  <si>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</si>
  <si>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</si>
  <si>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</si>
  <si>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</si>
  <si>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</si>
  <si>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</si>
  <si>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</si>
  <si>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</si>
  <si>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</si>
  <si>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</si>
  <si>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</si>
  <si>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</si>
  <si>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</si>
  <si>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</si>
  <si>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</si>
  <si>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</si>
  <si>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</si>
  <si>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</si>
  <si>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</si>
  <si>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</si>
  <si>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</si>
  <si>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</si>
  <si>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</si>
  <si>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</si>
  <si>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</si>
  <si>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</si>
  <si>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</si>
  <si>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</si>
  <si>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</si>
  <si>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</si>
  <si>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</si>
  <si>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</si>
  <si>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</si>
  <si>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</si>
  <si>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</si>
  <si>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</si>
  <si>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</si>
  <si>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</si>
  <si>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</si>
  <si>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</si>
  <si>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</si>
  <si>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</si>
  <si>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</si>
  <si>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</si>
  <si>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</si>
  <si>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</si>
  <si>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</si>
  <si>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</si>
  <si>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</si>
  <si>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</si>
  <si>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</si>
  <si>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</si>
  <si>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</si>
  <si>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</si>
  <si>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</si>
  <si>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</si>
  <si>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</si>
  <si>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</si>
  <si>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</si>
  <si>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</si>
  <si>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</si>
  <si>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</si>
  <si>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</si>
  <si>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</si>
  <si>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</si>
  <si>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</si>
  <si>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</si>
  <si>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</si>
  <si>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</si>
  <si>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</si>
  <si>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</si>
  <si>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</si>
  <si>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</si>
  <si>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</si>
  <si>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</si>
  <si>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</si>
  <si>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</si>
  <si>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</si>
  <si>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</si>
  <si>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</si>
  <si>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</si>
  <si>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</si>
  <si>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</si>
  <si>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</si>
  <si>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</si>
  <si>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</si>
  <si>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</si>
  <si>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</si>
  <si>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</si>
  <si>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</si>
  <si>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</si>
  <si>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</si>
  <si>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</si>
  <si>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</si>
  <si>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</si>
  <si>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</si>
  <si>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</si>
  <si>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</si>
  <si>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</si>
  <si>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</si>
  <si>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</si>
  <si>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</si>
  <si>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</si>
  <si>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</si>
  <si>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</si>
  <si>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</si>
  <si>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</si>
  <si>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</si>
  <si>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</si>
  <si>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</si>
  <si>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</si>
  <si>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</si>
  <si>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</si>
  <si>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</si>
  <si>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</si>
  <si>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</si>
  <si>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</si>
  <si>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</si>
  <si>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</si>
  <si>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</si>
  <si>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</si>
  <si>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</si>
  <si>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</si>
  <si>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</si>
  <si>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</si>
  <si>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</si>
  <si>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</si>
  <si>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</si>
  <si>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</si>
  <si>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</si>
  <si>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</si>
  <si>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</si>
  <si>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</si>
  <si>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</si>
  <si>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</si>
  <si>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</si>
  <si>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</si>
  <si>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</si>
  <si>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</si>
  <si>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</si>
  <si>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</si>
  <si>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</si>
  <si>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</si>
  <si>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</si>
  <si>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</si>
  <si>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</si>
  <si>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</si>
  <si>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</si>
  <si>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</si>
  <si>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</si>
  <si>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</si>
  <si>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</si>
  <si>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</si>
  <si>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</si>
  <si>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</si>
  <si>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</si>
  <si>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</si>
  <si>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</si>
  <si>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</si>
  <si>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</si>
  <si>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</si>
  <si>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</si>
  <si>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</si>
  <si>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</si>
  <si>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</si>
  <si>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</si>
  <si>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</si>
  <si>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</si>
  <si>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</si>
  <si>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</si>
  <si>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</si>
  <si>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</si>
  <si>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</si>
  <si>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</si>
  <si>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</si>
  <si>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</si>
  <si>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</si>
  <si>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</si>
  <si>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</si>
  <si>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</si>
  <si>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</si>
  <si>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</si>
  <si>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</si>
  <si>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</si>
  <si>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</si>
  <si>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</si>
  <si>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</si>
  <si>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</si>
  <si>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</si>
  <si>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</si>
  <si>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</si>
  <si>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</si>
  <si>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</si>
  <si>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</si>
  <si>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</si>
  <si>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</si>
  <si>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</si>
  <si>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</si>
  <si>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</si>
  <si>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</si>
  <si>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</si>
  <si>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</si>
  <si>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</si>
  <si>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</si>
  <si>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</si>
  <si>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</si>
  <si>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</si>
  <si>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</si>
  <si>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</si>
  <si>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</si>
  <si>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</si>
  <si>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</si>
  <si>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</si>
  <si>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</si>
  <si>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</si>
  <si>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</si>
  <si>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</si>
  <si>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</si>
  <si>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</si>
  <si>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</si>
  <si>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</si>
  <si>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</si>
  <si>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</si>
  <si>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</si>
  <si>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</si>
  <si>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</si>
  <si>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</si>
  <si>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</si>
  <si>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</si>
  <si>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</si>
  <si>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</si>
  <si>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</si>
  <si>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</si>
  <si>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</si>
  <si>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</si>
  <si>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</si>
  <si>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</si>
  <si>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</si>
  <si>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</si>
  <si>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</si>
  <si>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</si>
  <si>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</si>
  <si>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</si>
  <si>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</si>
  <si>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</si>
  <si>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</si>
  <si>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</si>
  <si>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</si>
  <si>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</si>
  <si>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</si>
  <si>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</si>
  <si>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</si>
  <si>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</si>
  <si>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</si>
  <si>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</si>
  <si>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</si>
  <si>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</si>
  <si>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</si>
  <si>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</si>
  <si>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</si>
  <si>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</si>
  <si>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</si>
  <si>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</si>
  <si>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</si>
  <si>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</si>
  <si>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</si>
  <si>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</si>
  <si>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</si>
  <si>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</si>
  <si>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</si>
  <si>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</si>
  <si>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</si>
  <si>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</si>
  <si>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</si>
  <si>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</si>
  <si>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</si>
  <si>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</si>
  <si>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</si>
  <si>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</si>
  <si>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</si>
  <si>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</si>
  <si>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</si>
  <si>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</si>
  <si>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</si>
  <si>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</si>
  <si>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</si>
  <si>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</si>
  <si>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</si>
  <si>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</si>
  <si>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</si>
  <si>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</si>
  <si>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</si>
  <si>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</si>
  <si>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</si>
  <si>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</si>
  <si>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</si>
  <si>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</si>
  <si>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</si>
  <si>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</si>
  <si>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</si>
  <si>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</si>
  <si>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</si>
  <si>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</si>
  <si>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</si>
  <si>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</si>
  <si>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</si>
  <si>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</si>
  <si>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</si>
  <si>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</si>
  <si>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</si>
  <si>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</si>
  <si>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</si>
  <si>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</si>
  <si>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</si>
  <si>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</si>
  <si>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</si>
  <si>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</si>
  <si>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</si>
  <si>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</si>
  <si>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</si>
  <si>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</si>
  <si>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</si>
  <si>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</si>
  <si>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</si>
  <si>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</si>
  <si>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</si>
  <si>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</si>
  <si>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</si>
  <si>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</si>
  <si>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</si>
  <si>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</si>
  <si>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</si>
  <si>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</si>
  <si>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</si>
  <si>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</si>
  <si>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</si>
  <si>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</si>
  <si>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</si>
  <si>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</si>
  <si>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</si>
  <si>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</si>
  <si>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</si>
  <si>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</si>
  <si>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</si>
  <si>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</si>
  <si>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</si>
  <si>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</si>
  <si>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</si>
  <si>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</si>
  <si>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</si>
  <si>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</si>
  <si>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</si>
  <si>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</si>
  <si>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</si>
  <si>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</si>
  <si>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</si>
  <si>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</si>
  <si>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</si>
  <si>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</si>
  <si>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</si>
  <si>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</si>
  <si>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</si>
  <si>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</si>
  <si>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</si>
  <si>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</si>
  <si>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</si>
  <si>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</si>
  <si>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</si>
  <si>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</si>
  <si>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</si>
  <si>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</si>
  <si>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</si>
  <si>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</si>
  <si>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</si>
  <si>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</si>
  <si>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</si>
  <si>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</si>
  <si>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</si>
  <si>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</si>
  <si>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</si>
  <si>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</si>
  <si>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</si>
  <si>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</si>
  <si>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</si>
  <si>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</si>
  <si>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</si>
  <si>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</si>
  <si>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</si>
  <si>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</si>
  <si>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</si>
  <si>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</si>
  <si>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</si>
  <si>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</si>
  <si>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</si>
  <si>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</si>
  <si>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</si>
  <si>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</si>
  <si>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</si>
  <si>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</si>
  <si>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</si>
  <si>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</si>
  <si>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</si>
  <si>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</si>
  <si>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</si>
  <si>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</si>
  <si>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</si>
  <si>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</si>
  <si>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</si>
  <si>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</si>
  <si>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</si>
  <si>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</si>
  <si>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</si>
  <si>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</si>
  <si>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</si>
  <si>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</si>
  <si>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</si>
  <si>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</si>
  <si>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</si>
  <si>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</si>
  <si>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</si>
  <si>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</si>
  <si>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</si>
  <si>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</si>
  <si>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</si>
  <si>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</si>
  <si>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</si>
  <si>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</si>
  <si>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</si>
  <si>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</si>
  <si>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</si>
  <si>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</si>
  <si>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</si>
  <si>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</si>
  <si>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</si>
  <si>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</si>
  <si>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</si>
  <si>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</si>
  <si>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</si>
  <si>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</si>
  <si>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</si>
  <si>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</si>
  <si>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</si>
  <si>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</si>
  <si>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</si>
  <si>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</si>
  <si>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</si>
  <si>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</si>
  <si>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</si>
  <si>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</si>
  <si>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</si>
  <si>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</si>
  <si>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</si>
  <si>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</si>
  <si>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</si>
  <si>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</si>
  <si>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</si>
  <si>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</si>
  <si>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</si>
  <si>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</si>
  <si>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</si>
  <si>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</si>
  <si>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</si>
  <si>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</si>
  <si>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</si>
  <si>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</si>
  <si>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</si>
  <si>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</si>
  <si>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</si>
  <si>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</si>
  <si>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</si>
  <si>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</si>
  <si>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</si>
  <si>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</si>
  <si>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</si>
  <si>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</si>
  <si>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</si>
  <si>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</si>
  <si>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</si>
  <si>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</si>
  <si>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</si>
  <si>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</si>
  <si>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</si>
  <si>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</si>
  <si>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</si>
  <si>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</si>
  <si>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</si>
  <si>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</si>
  <si>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</si>
  <si>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</si>
  <si>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</si>
  <si>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</si>
  <si>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</si>
  <si>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</si>
  <si>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</si>
  <si>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</si>
  <si>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</si>
  <si>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</si>
  <si>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</si>
  <si>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</si>
  <si>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</si>
  <si>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</si>
  <si>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</si>
  <si>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</si>
  <si>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</si>
  <si>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</si>
  <si>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</si>
  <si>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</si>
  <si>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</si>
  <si>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</si>
  <si>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</si>
  <si>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</si>
  <si>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</si>
  <si>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</si>
  <si>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</si>
  <si>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</si>
  <si>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</si>
  <si>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</si>
  <si>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</si>
  <si>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</si>
  <si>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</si>
  <si>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</si>
  <si>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</si>
  <si>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</si>
  <si>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</si>
  <si>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</si>
  <si>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</si>
  <si>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</si>
  <si>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</si>
  <si>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</si>
  <si>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</si>
  <si>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</si>
  <si>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</si>
  <si>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</si>
  <si>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</si>
  <si>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</si>
  <si>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</si>
  <si>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</si>
  <si>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</si>
  <si>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</si>
  <si>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</si>
  <si>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</si>
  <si>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</si>
  <si>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</si>
  <si>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</si>
  <si>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</si>
  <si>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</si>
  <si>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</si>
  <si>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</si>
  <si>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</si>
  <si>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</si>
  <si>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</si>
  <si>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</si>
  <si>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</si>
  <si>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</si>
  <si>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</si>
  <si>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</si>
  <si>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</si>
  <si>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</si>
  <si>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</si>
  <si>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</si>
  <si>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</si>
  <si>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</si>
  <si>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</si>
  <si>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</si>
  <si>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</si>
  <si>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</si>
  <si>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</si>
  <si>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</si>
  <si>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</si>
  <si>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</si>
  <si>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</si>
  <si>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</si>
  <si>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</si>
  <si>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</si>
  <si>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</si>
  <si>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</si>
  <si>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</si>
  <si>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</si>
  <si>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</si>
  <si>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</si>
  <si>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</si>
  <si>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</si>
  <si>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</si>
  <si>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</si>
  <si>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</si>
  <si>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</si>
  <si>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</si>
  <si>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</si>
  <si>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</si>
  <si>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</si>
  <si>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</si>
  <si>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</si>
  <si>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</si>
  <si>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</si>
  <si>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</si>
  <si>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</si>
  <si>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</si>
  <si>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</si>
  <si>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</si>
  <si>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</si>
  <si>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</si>
  <si>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</si>
  <si>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</si>
  <si>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</si>
  <si>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</si>
  <si>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</si>
  <si>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</si>
  <si>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</si>
  <si>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</si>
  <si>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</si>
  <si>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</si>
  <si>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</si>
  <si>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</si>
  <si>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</si>
  <si>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</si>
  <si>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</si>
  <si>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</si>
  <si>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</si>
  <si>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</si>
  <si>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</si>
  <si>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</si>
  <si>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</si>
  <si>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</si>
  <si>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</si>
  <si>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</si>
  <si>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</si>
  <si>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</si>
  <si>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</si>
  <si>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</si>
  <si>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</si>
  <si>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</si>
  <si>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</si>
  <si>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</si>
  <si>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</si>
  <si>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</si>
  <si>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</si>
  <si>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</si>
  <si>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</si>
  <si>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</si>
  <si>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</si>
  <si>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</si>
  <si>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</si>
  <si>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</si>
  <si>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</si>
  <si>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</si>
  <si>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087bf1, f593e0, 004185, 00b050, 000000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</si>
  <si>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</si>
  <si>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</si>
  <si>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</si>
  <si>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</si>
  <si>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</si>
  <si>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</si>
  <si>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</si>
  <si>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</si>
  <si>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</si>
  <si>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</si>
  <si>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</si>
  <si>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</si>
  <si>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</si>
  <si>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</si>
  <si>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</si>
  <si>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</si>
  <si>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</si>
  <si>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</si>
  <si>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</si>
  <si>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</si>
  <si>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</si>
  <si>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</si>
  <si>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</si>
  <si>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</si>
  <si>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</si>
  <si>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</si>
  <si>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</si>
  <si>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</si>
  <si>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</si>
  <si>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</si>
  <si>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</si>
  <si>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</si>
  <si>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</si>
  <si>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</si>
  <si>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</si>
  <si>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</si>
  <si>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</si>
  <si>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</si>
  <si>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</si>
  <si>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</si>
  <si>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</si>
  <si>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</si>
  <si>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</si>
  <si>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</si>
  <si>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</si>
  <si>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</si>
  <si>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</si>
  <si>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</si>
  <si>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</si>
  <si>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</si>
  <si>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</si>
  <si>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</si>
  <si>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</si>
  <si>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</si>
  <si>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</si>
  <si>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</si>
  <si>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</si>
  <si>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</si>
  <si>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</si>
  <si>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</si>
  <si>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</si>
  <si>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</si>
  <si>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</si>
  <si>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</si>
  <si>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</si>
  <si>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</si>
  <si>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</si>
  <si>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</si>
  <si>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</si>
  <si>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</si>
  <si>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</si>
  <si>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</si>
  <si>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</si>
  <si>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</si>
  <si>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</si>
  <si>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</si>
  <si>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</si>
  <si>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</si>
  <si>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</si>
  <si>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</si>
  <si>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</si>
  <si>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</si>
  <si>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</si>
  <si>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</si>
  <si>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</si>
  <si>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</si>
  <si>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</si>
  <si>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</si>
  <si>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</si>
  <si>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</si>
  <si>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</si>
  <si>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</si>
  <si>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</si>
  <si>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</si>
  <si>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</si>
  <si>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</si>
  <si>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</si>
  <si>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</si>
  <si>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</si>
  <si>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</si>
  <si>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</si>
  <si>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</si>
  <si>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</si>
  <si>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</si>
  <si>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</si>
  <si>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</si>
  <si>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</si>
  <si>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</si>
  <si>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</si>
  <si>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</si>
  <si>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</si>
  <si>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</si>
  <si>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</si>
  <si>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</si>
  <si>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</si>
  <si>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</si>
  <si>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</si>
  <si>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</si>
  <si>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</si>
  <si>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</si>
  <si>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</si>
  <si>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</si>
  <si>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</si>
  <si>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</si>
  <si>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</si>
  <si>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</si>
  <si>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</si>
  <si>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</si>
  <si>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</si>
  <si>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</si>
  <si>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</si>
  <si>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</si>
  <si>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</si>
  <si>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</si>
  <si>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</si>
  <si>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</si>
  <si>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</si>
  <si>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</si>
  <si>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</si>
  <si>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</si>
  <si>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</si>
  <si>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</si>
  <si>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</si>
  <si>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</si>
  <si>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</si>
  <si>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</si>
  <si>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</si>
  <si>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</si>
  <si>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</si>
  <si>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</si>
  <si>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</si>
  <si>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</si>
  <si>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</si>
  <si>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</si>
  <si>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</si>
  <si>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</si>
  <si>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</si>
  <si>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</si>
  <si>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</si>
  <si>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</si>
  <si>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</si>
  <si>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</si>
  <si>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</si>
  <si>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</si>
  <si>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</si>
  <si>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</si>
  <si>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</si>
  <si>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</si>
  <si>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</si>
  <si>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</si>
  <si>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</si>
  <si>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</si>
  <si>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</si>
  <si>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</si>
  <si>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</si>
  <si>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</si>
  <si>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</si>
  <si>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</si>
  <si>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</si>
  <si>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</si>
  <si>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</si>
  <si>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</si>
  <si>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</si>
  <si>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</si>
  <si>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</si>
  <si>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</si>
  <si>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</si>
  <si>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</si>
  <si>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</si>
  <si>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</si>
  <si>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</si>
  <si>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</si>
  <si>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</si>
  <si>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</si>
  <si>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</si>
  <si>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</si>
  <si>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</si>
  <si>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</si>
  <si>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</si>
  <si>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</si>
  <si>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</si>
  <si>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</si>
  <si>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</si>
  <si>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</si>
  <si>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</si>
  <si>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</si>
  <si>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</si>
  <si>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</si>
  <si>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</si>
  <si>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</si>
  <si>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</si>
  <si>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</si>
  <si>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</si>
  <si>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</si>
  <si>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</si>
  <si>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</si>
  <si>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</si>
  <si>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</si>
  <si>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</si>
  <si>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</si>
  <si>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</si>
  <si>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</si>
  <si>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</si>
  <si>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</si>
  <si>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</si>
  <si>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</si>
  <si>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</si>
  <si>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</si>
  <si>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</si>
  <si>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</si>
  <si>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</si>
  <si>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</si>
  <si>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</si>
  <si>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</si>
  <si>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</si>
  <si>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</si>
  <si>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</si>
  <si>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</si>
  <si>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</si>
  <si>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</si>
  <si>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</si>
  <si>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</si>
  <si>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</si>
  <si>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</si>
  <si>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</si>
  <si>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</si>
  <si>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</si>
  <si>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</si>
  <si>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</si>
  <si>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</si>
  <si>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</si>
  <si>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</si>
  <si>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</si>
  <si>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</si>
  <si>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</si>
  <si>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</si>
  <si>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</si>
  <si>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</si>
  <si>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</si>
  <si>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</si>
  <si>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</si>
  <si>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</si>
  <si>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</si>
  <si>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</si>
  <si>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</si>
  <si>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</si>
  <si>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</si>
  <si>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</si>
  <si>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</si>
  <si>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</si>
  <si>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</si>
  <si>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</si>
  <si>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</si>
  <si>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</si>
  <si>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</si>
  <si>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</si>
  <si>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</si>
  <si>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</si>
  <si>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</si>
  <si>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</si>
  <si>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</si>
  <si>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</si>
  <si>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</si>
  <si>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</si>
  <si>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</si>
  <si>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</si>
  <si>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</si>
  <si>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</si>
  <si>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</si>
  <si>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</si>
  <si>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</si>
  <si>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</si>
  <si>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</si>
  <si>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</si>
  <si>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</si>
  <si>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</si>
  <si>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</si>
  <si>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</si>
  <si>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</si>
  <si>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</si>
  <si>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</si>
  <si>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</si>
  <si>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</si>
  <si>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</si>
  <si>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</si>
  <si>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</si>
  <si>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</si>
  <si>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</si>
  <si>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</si>
  <si>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</si>
  <si>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</si>
  <si>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</si>
  <si>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</si>
  <si>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</si>
  <si>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</si>
  <si>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</si>
  <si>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</si>
  <si>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</si>
  <si>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</si>
  <si>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</si>
  <si>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</si>
  <si>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</si>
  <si>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</si>
  <si>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</si>
  <si>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</si>
  <si>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</si>
  <si>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</si>
  <si>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</si>
  <si>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</si>
  <si>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</si>
  <si>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</si>
  <si>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</si>
  <si>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</si>
  <si>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</si>
  <si>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</si>
  <si>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</si>
  <si>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</si>
  <si>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</si>
  <si>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</si>
  <si>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</si>
  <si>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</si>
  <si>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</si>
  <si>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</si>
  <si>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</si>
  <si>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</si>
  <si>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</si>
  <si>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</si>
  <si>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</si>
  <si>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</si>
  <si>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</si>
  <si>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</si>
  <si>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</si>
  <si>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</si>
  <si>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</si>
  <si>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</si>
  <si>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</si>
  <si>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</si>
  <si>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</si>
  <si>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</si>
  <si>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</si>
  <si>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</si>
  <si>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</si>
  <si>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</si>
  <si>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</si>
  <si>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</si>
  <si>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</si>
  <si>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</si>
  <si>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</si>
  <si>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</si>
  <si>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</si>
  <si>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</si>
  <si>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</si>
  <si>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</si>
  <si>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</si>
  <si>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</si>
  <si>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</si>
  <si>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</si>
  <si>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</si>
  <si>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</si>
  <si>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</si>
  <si>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</si>
  <si>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</si>
  <si>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</si>
  <si>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</si>
  <si>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</si>
  <si>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</si>
  <si>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</si>
  <si>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</si>
  <si>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</si>
  <si>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</si>
  <si>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</si>
  <si>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</si>
  <si>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</si>
  <si>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</si>
  <si>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</si>
  <si>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</si>
  <si>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</si>
  <si>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</si>
  <si>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</si>
  <si>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</si>
  <si>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</si>
  <si>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</si>
  <si>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</si>
  <si>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</si>
  <si>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</si>
  <si>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</si>
  <si>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</si>
  <si>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</si>
  <si>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</si>
  <si>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</si>
  <si>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</si>
  <si>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</si>
  <si>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</si>
  <si>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</si>
  <si>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</si>
  <si>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</si>
  <si>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</si>
  <si>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</si>
  <si>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</si>
  <si>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</si>
  <si>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</si>
  <si>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</si>
  <si>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</si>
  <si>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</si>
  <si>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</si>
  <si>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</si>
  <si>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</si>
  <si>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</si>
  <si>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</si>
  <si>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</si>
  <si>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</si>
  <si>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</si>
  <si>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</si>
  <si>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</si>
  <si>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</si>
  <si>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</si>
  <si>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</si>
  <si>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</si>
  <si>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</si>
  <si>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</si>
  <si>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</si>
  <si>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</si>
  <si>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</si>
  <si>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</si>
  <si>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</si>
  <si>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</si>
  <si>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</si>
  <si>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</si>
  <si>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</si>
  <si>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</si>
  <si>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</si>
  <si>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</si>
  <si>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</si>
  <si>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</si>
  <si>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</si>
  <si>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</si>
  <si>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</si>
  <si>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</si>
  <si>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</si>
  <si>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</si>
  <si>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</si>
  <si>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</si>
  <si>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</si>
  <si>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</si>
  <si>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</si>
  <si>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</si>
  <si>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</si>
  <si>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</si>
  <si>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</si>
  <si>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</si>
  <si>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</si>
  <si>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</si>
  <si>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</si>
  <si>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</si>
  <si>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</si>
  <si>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</si>
  <si>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</si>
  <si>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</si>
  <si>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</si>
  <si>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</si>
  <si>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</si>
  <si>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</si>
  <si>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</si>
  <si>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</si>
  <si>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</si>
  <si>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</si>
  <si>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</si>
  <si>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</si>
  <si>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</si>
  <si>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</si>
  <si>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</si>
  <si>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</si>
  <si>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</si>
  <si>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</si>
  <si>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</si>
  <si>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</si>
  <si>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</si>
  <si>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</si>
  <si>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</si>
  <si>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</si>
  <si>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</si>
  <si>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</si>
  <si>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</si>
  <si>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</si>
  <si>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</si>
  <si>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</si>
  <si>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</si>
  <si>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</si>
  <si>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</si>
  <si>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</si>
  <si>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</si>
  <si>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</si>
  <si>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</si>
  <si>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</si>
  <si>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</si>
  <si>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</si>
  <si>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</si>
  <si>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</si>
  <si>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</si>
  <si>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</si>
  <si>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</si>
  <si>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</si>
  <si>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</si>
  <si>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</si>
  <si>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</si>
  <si>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</si>
  <si>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</si>
  <si>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</si>
  <si>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</si>
  <si>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</si>
  <si>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</si>
  <si>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</si>
  <si>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</si>
  <si>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</si>
  <si>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</si>
  <si>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</si>
  <si>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</si>
  <si>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</si>
  <si>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</si>
  <si>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</si>
  <si>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</si>
  <si>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</si>
  <si>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</si>
  <si>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</si>
  <si>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</si>
  <si>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</si>
  <si>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</si>
  <si>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</si>
  <si>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</si>
  <si>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</si>
  <si>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</si>
  <si>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</si>
  <si>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</si>
  <si>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</si>
  <si>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</si>
  <si>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</si>
  <si>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</si>
  <si>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</si>
  <si>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</si>
  <si>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</si>
  <si>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</si>
  <si>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</si>
  <si>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</si>
  <si>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</si>
  <si>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</si>
  <si>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</si>
  <si>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</si>
  <si>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</si>
  <si>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</si>
  <si>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</si>
  <si>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</si>
  <si>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</si>
  <si>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</si>
  <si>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</si>
  <si>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</si>
  <si>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</si>
  <si>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</si>
  <si>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</si>
  <si>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</si>
  <si>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</si>
  <si>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</si>
  <si>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</si>
  <si>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</si>
  <si>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</si>
  <si>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</si>
  <si>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</si>
  <si>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</si>
  <si>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</si>
  <si>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</si>
  <si>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</si>
  <si>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</si>
  <si>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</si>
  <si>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</si>
  <si>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</si>
  <si>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</si>
  <si>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</si>
  <si>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</si>
  <si>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</si>
  <si>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</si>
  <si>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</si>
  <si>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</si>
  <si>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</si>
  <si>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</si>
  <si>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</si>
  <si>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</si>
  <si>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</si>
  <si>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</si>
  <si>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</si>
  <si>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</si>
  <si>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</si>
  <si>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</si>
  <si>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</si>
  <si>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</si>
  <si>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</si>
  <si>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</si>
  <si>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</si>
  <si>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</si>
  <si>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</si>
  <si>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</si>
  <si>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</si>
  <si>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</si>
  <si>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</si>
  <si>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</si>
  <si>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</si>
  <si>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</si>
  <si>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</si>
  <si>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</si>
  <si>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</si>
  <si>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</si>
  <si>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</si>
  <si>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</si>
  <si>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</si>
  <si>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</si>
  <si>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</si>
  <si>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</si>
  <si>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</si>
  <si>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</si>
  <si>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</si>
  <si>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</si>
  <si>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</si>
  <si>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</si>
  <si>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</si>
  <si>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</si>
  <si>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</si>
  <si>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</si>
  <si>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</si>
  <si>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</si>
  <si>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</si>
  <si>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</si>
  <si>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</si>
  <si>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</si>
  <si>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</si>
  <si>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</si>
  <si>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</si>
  <si>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</si>
  <si>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</si>
  <si>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</si>
  <si>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</si>
  <si>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</si>
  <si>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</si>
  <si>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</si>
  <si>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</si>
  <si>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</si>
  <si>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</si>
  <si>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</si>
  <si>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</si>
  <si>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</si>
  <si>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</si>
  <si>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</si>
  <si>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</si>
  <si>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</si>
  <si>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</si>
  <si>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</si>
  <si>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</si>
  <si>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</si>
  <si>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</si>
  <si>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</si>
  <si>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</si>
  <si>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</si>
  <si>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</si>
  <si>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</si>
  <si>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</si>
  <si>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</si>
  <si>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</si>
  <si>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</si>
  <si>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</si>
  <si>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</si>
  <si>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</si>
  <si>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</si>
  <si>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</si>
  <si>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</si>
  <si>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</si>
  <si>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</si>
  <si>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</si>
  <si>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</si>
  <si>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</si>
  <si>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</si>
  <si>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</si>
  <si>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</si>
  <si>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</si>
  <si>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</si>
  <si>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</si>
  <si>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</si>
  <si>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</si>
  <si>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</si>
  <si>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</si>
  <si>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</si>
  <si>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</si>
  <si>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</si>
  <si>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</si>
  <si>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</si>
  <si>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</si>
  <si>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</si>
  <si>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</si>
  <si>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</si>
  <si>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</si>
  <si>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</si>
  <si>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</si>
  <si>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</si>
  <si>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</si>
  <si>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</si>
  <si>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</si>
  <si>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</si>
  <si>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</si>
  <si>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</si>
  <si>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</si>
  <si>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</si>
  <si>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</si>
  <si>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</si>
  <si>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</si>
  <si>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</si>
  <si>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</si>
  <si>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</si>
  <si>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</si>
  <si>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</si>
  <si>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</si>
  <si>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</si>
  <si>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</si>
  <si>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</si>
  <si>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</si>
  <si>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</si>
  <si>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</si>
  <si>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</si>
  <si>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</si>
  <si>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</si>
  <si>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</si>
  <si>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</si>
  <si>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</si>
  <si>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</si>
  <si>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</si>
  <si>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</si>
  <si>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</si>
  <si>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</si>
  <si>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</si>
  <si>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</si>
  <si>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</si>
  <si>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</si>
  <si>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</si>
  <si>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</si>
  <si>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</si>
  <si>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</si>
  <si>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</si>
  <si>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</si>
  <si>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</si>
  <si>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</si>
  <si>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</si>
  <si>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</si>
  <si>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</si>
  <si>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</si>
  <si>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</si>
  <si>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</si>
  <si>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</si>
  <si>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</si>
  <si>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</si>
  <si>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</si>
  <si>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</si>
  <si>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</si>
  <si>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</si>
  <si>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</si>
  <si>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</si>
  <si>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</si>
  <si>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</si>
  <si>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</si>
  <si>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</si>
  <si>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</si>
  <si>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</si>
  <si>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</si>
  <si>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</si>
  <si>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</si>
  <si>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</si>
  <si>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</si>
  <si>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</si>
  <si>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</si>
  <si>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</si>
  <si>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</si>
  <si>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</si>
  <si>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</si>
  <si>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</si>
  <si>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</si>
  <si>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</si>
  <si>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</si>
  <si>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</si>
  <si>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</si>
  <si>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</si>
  <si>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</si>
  <si>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</si>
  <si>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</si>
  <si>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</si>
  <si>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</si>
  <si>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</si>
  <si>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</si>
  <si>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</si>
  <si>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</si>
  <si>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</si>
  <si>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</si>
  <si>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</si>
  <si>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</si>
  <si>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</si>
  <si>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</si>
  <si>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</si>
  <si>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</si>
  <si>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</si>
  <si>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</si>
  <si>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</si>
  <si>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</si>
  <si>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</si>
  <si>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</si>
  <si>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</si>
  <si>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</si>
  <si>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</si>
  <si>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</si>
  <si>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</si>
  <si>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</si>
  <si>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</si>
  <si>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</si>
  <si>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</si>
  <si>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</si>
  <si>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</si>
  <si>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</si>
  <si>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</si>
  <si>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</si>
  <si>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</si>
  <si>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</si>
  <si>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</si>
  <si>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</si>
  <si>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</si>
  <si>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</si>
  <si>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</si>
  <si>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</si>
  <si>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</si>
  <si>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</si>
  <si>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</si>
  <si>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</si>
  <si>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</si>
  <si>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</si>
  <si>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</si>
  <si>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</si>
  <si>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</si>
  <si>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</si>
  <si>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</si>
  <si>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</si>
  <si>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</si>
  <si>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</si>
  <si>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</si>
  <si>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</si>
  <si>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</si>
  <si>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</si>
  <si>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</si>
  <si>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</si>
  <si>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</si>
  <si>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</si>
  <si>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</si>
  <si>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</si>
  <si>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</si>
  <si>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</si>
  <si>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</si>
  <si>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</si>
  <si>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</si>
  <si>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</si>
  <si>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</si>
  <si>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</si>
  <si>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</si>
  <si>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</si>
  <si>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</si>
  <si>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</si>
  <si>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</si>
  <si>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</si>
  <si>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</si>
  <si>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</si>
  <si>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</si>
  <si>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</si>
  <si>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</si>
  <si>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</si>
  <si>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</si>
  <si>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</si>
  <si>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</si>
  <si>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</si>
  <si>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</si>
  <si>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</si>
  <si>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</si>
  <si>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</si>
  <si>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</si>
  <si>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</si>
  <si>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</si>
  <si>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</si>
  <si>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</si>
  <si>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</si>
  <si>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</si>
  <si>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</si>
  <si>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</si>
  <si>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</si>
  <si>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</si>
  <si>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</si>
  <si>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</si>
  <si>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</si>
  <si>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</si>
  <si>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</si>
  <si>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</si>
  <si>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</si>
  <si>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</si>
  <si>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</si>
  <si>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</si>
  <si>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</si>
  <si>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</si>
  <si>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</si>
  <si>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</si>
  <si>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</si>
  <si>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</si>
  <si>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</si>
  <si>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</si>
  <si>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</si>
  <si>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</si>
  <si>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</si>
  <si>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</si>
  <si>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</si>
  <si>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</si>
  <si>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</si>
  <si>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</si>
  <si>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</si>
  <si>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</si>
  <si>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</si>
  <si>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</si>
  <si>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</si>
  <si>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</si>
  <si>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</si>
  <si>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</si>
  <si>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</si>
  <si>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</si>
  <si>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</si>
  <si>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</si>
  <si>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</si>
  <si>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</si>
  <si>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</si>
  <si>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</si>
  <si>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</si>
  <si>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</si>
  <si>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</si>
  <si>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</si>
  <si>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</si>
  <si>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</si>
  <si>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</si>
  <si>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</si>
  <si>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</si>
  <si>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</si>
  <si>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</si>
  <si>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</si>
  <si>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</si>
  <si>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</si>
  <si>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</si>
  <si>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</si>
  <si>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</si>
  <si>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</si>
  <si>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</si>
  <si>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</si>
  <si>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</si>
  <si>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</si>
  <si>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</si>
  <si>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</si>
  <si>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</si>
  <si>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</si>
  <si>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</si>
  <si>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</si>
  <si>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</si>
  <si>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</si>
  <si>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</si>
  <si>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</si>
  <si>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</si>
  <si>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</si>
  <si>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</si>
  <si>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</si>
  <si>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</si>
  <si>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</si>
  <si>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</si>
  <si>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</si>
  <si>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</si>
  <si>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</si>
  <si>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</si>
  <si>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</si>
  <si>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</si>
  <si>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</si>
  <si>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</si>
  <si>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</si>
  <si>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</si>
  <si>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</si>
  <si>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</si>
  <si>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</si>
  <si>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</si>
  <si>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</si>
  <si>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</si>
  <si>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</si>
  <si>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</si>
  <si>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</si>
  <si>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</si>
  <si>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</si>
  <si>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</si>
  <si>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</si>
  <si>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</si>
  <si>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</si>
  <si>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</si>
  <si>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</si>
  <si>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</si>
  <si>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</si>
  <si>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</si>
  <si>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</si>
  <si>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</si>
  <si>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</si>
  <si>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</si>
  <si>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</si>
  <si>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</si>
  <si>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</si>
  <si>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</si>
  <si>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</si>
  <si>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</si>
  <si>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</si>
  <si>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</si>
  <si>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</si>
  <si>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</si>
  <si>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</si>
  <si>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</si>
  <si>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</si>
  <si>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</si>
  <si>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</si>
  <si>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</si>
  <si>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</si>
  <si>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</si>
  <si>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</si>
  <si>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</si>
  <si>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</si>
  <si>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</si>
  <si>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</si>
  <si>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</si>
  <si>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</si>
  <si>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</si>
  <si>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</si>
  <si>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</si>
  <si>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</si>
  <si>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</si>
  <si>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</si>
  <si>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</si>
  <si>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</si>
  <si>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</si>
  <si>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</si>
  <si>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</si>
  <si>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</si>
  <si>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</si>
  <si>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</si>
  <si>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</si>
  <si>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</si>
  <si>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</si>
  <si>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</si>
  <si>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</si>
  <si>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</si>
  <si>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</si>
  <si>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</si>
  <si>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</si>
  <si>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</si>
  <si>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</si>
  <si>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</si>
  <si>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</si>
  <si>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</si>
  <si>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</si>
  <si>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</si>
  <si>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</si>
  <si>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</si>
  <si>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</si>
  <si>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</si>
  <si>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</si>
  <si>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</si>
  <si>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</si>
  <si>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</si>
  <si>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</si>
  <si>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</si>
  <si>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</si>
  <si>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</si>
  <si>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</si>
  <si>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</si>
  <si>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</si>
  <si>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</si>
  <si>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</si>
  <si>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</si>
  <si>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</si>
  <si>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</si>
  <si>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</si>
  <si>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</si>
  <si>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</si>
  <si>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</si>
  <si>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</si>
  <si>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</si>
  <si>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</si>
  <si>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</si>
  <si>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</si>
  <si>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</si>
  <si>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</si>
  <si>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</si>
  <si>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</si>
  <si>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</si>
  <si>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</si>
  <si>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</si>
  <si>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</si>
  <si>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</si>
  <si>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</si>
  <si>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</si>
  <si>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</si>
  <si>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</si>
  <si>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</si>
  <si>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</si>
  <si>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</si>
  <si>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</si>
  <si>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</si>
  <si>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</si>
  <si>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</si>
  <si>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</si>
  <si>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</si>
  <si>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</si>
  <si>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</si>
  <si>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</si>
  <si>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</si>
  <si>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</si>
  <si>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</si>
  <si>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</si>
  <si>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</si>
  <si>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</si>
  <si>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</si>
  <si>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</si>
  <si>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</si>
  <si>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</si>
  <si>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</si>
  <si>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</si>
  <si>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</si>
  <si>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</si>
  <si>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</si>
  <si>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</si>
  <si>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</si>
  <si>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</si>
  <si>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</si>
  <si>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</si>
  <si>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</si>
  <si>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</si>
  <si>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</si>
  <si>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</si>
  <si>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</si>
  <si>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</si>
  <si>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</si>
  <si>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</si>
  <si>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</si>
  <si>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</si>
  <si>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</si>
  <si>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</si>
  <si>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</si>
  <si>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</si>
  <si>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</si>
  <si>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</si>
  <si>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</si>
  <si>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</si>
  <si>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</si>
  <si>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</si>
  <si>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</si>
  <si>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</si>
  <si>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</si>
  <si>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</si>
  <si>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</si>
  <si>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</si>
  <si>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</si>
  <si>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</si>
  <si>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</si>
  <si>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</si>
  <si>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</si>
  <si>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 The shift type of demand response, involving sustained efforts to shift loads away from peak times, is understood to be a cost-effective and large potential resource. The additional potential for demand response of the shift variety is estimated to reach 6500 MW in 2025, drawing on the California Demand Response Potential Study led by Lawrence Berkeley National Laboratory.</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</si>
  <si>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is based on NREL's Renewable Electricity Futures Study (80% RE-ITI (2014) scenario) and suggests California could reach 32792 of grid battery storage by 2050.</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</si>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</sst>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39997558519241921"/>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51">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5"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applyFill="1" applyAlignment="1">
      <alignment wrapText="1"/>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0" fontId="0" fillId="0" borderId="53"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3"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49" fontId="5" fillId="0" borderId="52" xfId="1"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Font="1" applyFill="1" applyAlignment="1">
      <alignment wrapText="1"/>
    </xf>
    <xf numFmtId="49" fontId="11" fillId="0" borderId="0" xfId="0" applyNumberFormat="1" applyFont="1" applyAlignment="1">
      <alignment wrapText="1"/>
    </xf>
    <xf numFmtId="0" fontId="0" fillId="0" borderId="52" xfId="0" applyFont="1" applyBorder="1" applyAlignment="1">
      <alignment wrapText="1"/>
    </xf>
    <xf numFmtId="49" fontId="0" fillId="0" borderId="52" xfId="1" applyNumberFormat="1" applyFont="1" applyFill="1" applyBorder="1" applyAlignment="1">
      <alignment wrapText="1"/>
    </xf>
    <xf numFmtId="0" fontId="5" fillId="42" borderId="0" xfId="0" applyNumberFormat="1" applyFont="1" applyFill="1" applyBorder="1" applyAlignment="1"/>
    <xf numFmtId="0" fontId="5" fillId="0" borderId="0" xfId="0" applyFont="1" applyFill="1" applyAlignment="1">
      <alignment vertical="top" wrapText="1"/>
    </xf>
    <xf numFmtId="0" fontId="0" fillId="0" borderId="52" xfId="0" applyFill="1" applyBorder="1" applyAlignment="1">
      <alignment wrapText="1"/>
    </xf>
    <xf numFmtId="49" fontId="0" fillId="42" borderId="0" xfId="0" applyNumberFormat="1" applyFont="1" applyFill="1" applyBorder="1" applyAlignment="1"/>
    <xf numFmtId="0" fontId="0" fillId="42" borderId="0" xfId="0" applyNumberFormat="1" applyFont="1" applyFill="1" applyBorder="1" applyAlignment="1"/>
    <xf numFmtId="0" fontId="5" fillId="101" borderId="0" xfId="0" applyFont="1" applyFill="1" applyAlignment="1">
      <alignment wrapText="1"/>
    </xf>
    <xf numFmtId="49" fontId="0" fillId="0" borderId="52" xfId="0" applyNumberFormat="1" applyFont="1" applyFill="1" applyBorder="1" applyAlignment="1">
      <alignment wrapText="1"/>
    </xf>
    <xf numFmtId="0" fontId="5" fillId="98" borderId="0" xfId="0" applyFont="1" applyFill="1" applyAlignment="1">
      <alignment wrapText="1"/>
    </xf>
    <xf numFmtId="0" fontId="0" fillId="24" borderId="0" xfId="0" applyNumberFormat="1" applyFont="1" applyFill="1" applyBorder="1" applyAlignme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740000"/>
      <color rgb="FF6E8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5546875" defaultRowHeight="15" x14ac:dyDescent="0.25"/>
  <cols>
    <col min="1" max="1" width="28.5703125" style="8" customWidth="1"/>
    <col min="2" max="2" width="24.42578125" style="8" customWidth="1"/>
    <col min="3" max="16384" width="8.85546875" style="8"/>
  </cols>
  <sheetData>
    <row r="1" spans="1:8" x14ac:dyDescent="0.25">
      <c r="A1" s="12" t="s">
        <v>103</v>
      </c>
      <c r="B1" s="419" t="s">
        <v>3514</v>
      </c>
      <c r="C1" s="420">
        <v>44532</v>
      </c>
      <c r="D1" s="181"/>
      <c r="E1" s="181"/>
      <c r="F1" s="181"/>
      <c r="G1" s="419" t="s">
        <v>3506</v>
      </c>
      <c r="H1" s="419" t="s">
        <v>3507</v>
      </c>
    </row>
    <row r="2" spans="1:8" x14ac:dyDescent="0.25">
      <c r="G2" s="419" t="s">
        <v>3508</v>
      </c>
      <c r="H2" s="419" t="s">
        <v>3509</v>
      </c>
    </row>
    <row r="3" spans="1:8" x14ac:dyDescent="0.25">
      <c r="A3" s="8" t="s">
        <v>104</v>
      </c>
      <c r="G3" s="419" t="s">
        <v>3510</v>
      </c>
      <c r="H3" s="419" t="s">
        <v>3511</v>
      </c>
    </row>
    <row r="4" spans="1:8" x14ac:dyDescent="0.25">
      <c r="A4" s="8" t="s">
        <v>142</v>
      </c>
      <c r="G4" s="419" t="s">
        <v>3512</v>
      </c>
      <c r="H4" s="419" t="s">
        <v>3513</v>
      </c>
    </row>
    <row r="5" spans="1:8" x14ac:dyDescent="0.25">
      <c r="A5" s="8" t="s">
        <v>108</v>
      </c>
      <c r="G5" s="419" t="s">
        <v>3514</v>
      </c>
      <c r="H5" s="419" t="s">
        <v>3515</v>
      </c>
    </row>
    <row r="6" spans="1:8" x14ac:dyDescent="0.25">
      <c r="A6" s="8" t="s">
        <v>105</v>
      </c>
      <c r="G6" s="419" t="s">
        <v>3516</v>
      </c>
      <c r="H6" s="419" t="s">
        <v>514</v>
      </c>
    </row>
    <row r="7" spans="1:8" x14ac:dyDescent="0.25">
      <c r="G7" s="419" t="s">
        <v>3517</v>
      </c>
      <c r="H7" s="419" t="s">
        <v>3518</v>
      </c>
    </row>
    <row r="8" spans="1:8" x14ac:dyDescent="0.25">
      <c r="A8" s="8" t="s">
        <v>106</v>
      </c>
      <c r="G8" s="419" t="s">
        <v>3519</v>
      </c>
      <c r="H8" s="419" t="s">
        <v>3520</v>
      </c>
    </row>
    <row r="9" spans="1:8" x14ac:dyDescent="0.25">
      <c r="A9" s="8" t="s">
        <v>107</v>
      </c>
      <c r="G9" s="419" t="s">
        <v>3521</v>
      </c>
      <c r="H9" s="419" t="s">
        <v>3522</v>
      </c>
    </row>
    <row r="10" spans="1:8" x14ac:dyDescent="0.25">
      <c r="A10" s="47" t="s">
        <v>2869</v>
      </c>
      <c r="G10" s="419" t="s">
        <v>3523</v>
      </c>
      <c r="H10" s="419" t="s">
        <v>3524</v>
      </c>
    </row>
    <row r="11" spans="1:8" x14ac:dyDescent="0.25">
      <c r="A11" s="47"/>
      <c r="G11" s="419" t="s">
        <v>3525</v>
      </c>
      <c r="H11" s="419" t="s">
        <v>3526</v>
      </c>
    </row>
    <row r="12" spans="1:8" x14ac:dyDescent="0.25">
      <c r="A12" s="8" t="s">
        <v>109</v>
      </c>
      <c r="G12" s="419" t="s">
        <v>3527</v>
      </c>
      <c r="H12" s="419" t="s">
        <v>3528</v>
      </c>
    </row>
    <row r="13" spans="1:8" x14ac:dyDescent="0.25">
      <c r="A13" s="8" t="s">
        <v>110</v>
      </c>
      <c r="G13" s="419" t="s">
        <v>3529</v>
      </c>
      <c r="H13" s="419" t="s">
        <v>3530</v>
      </c>
    </row>
    <row r="14" spans="1:8" x14ac:dyDescent="0.25">
      <c r="A14" s="8" t="s">
        <v>111</v>
      </c>
      <c r="G14" s="419" t="s">
        <v>3531</v>
      </c>
      <c r="H14" s="419" t="s">
        <v>3532</v>
      </c>
    </row>
    <row r="15" spans="1:8" x14ac:dyDescent="0.25">
      <c r="G15" s="419" t="s">
        <v>3533</v>
      </c>
      <c r="H15" s="419" t="s">
        <v>3534</v>
      </c>
    </row>
    <row r="16" spans="1:8" x14ac:dyDescent="0.25">
      <c r="A16" s="48" t="s">
        <v>2964</v>
      </c>
      <c r="B16" s="239"/>
      <c r="G16" s="419" t="s">
        <v>3535</v>
      </c>
      <c r="H16" s="419" t="s">
        <v>3536</v>
      </c>
    </row>
    <row r="17" spans="1:8" x14ac:dyDescent="0.25">
      <c r="A17" s="241" t="s">
        <v>2947</v>
      </c>
      <c r="B17" s="196">
        <f>MAX(PolicyLevers!H:H)</f>
        <v>1601</v>
      </c>
      <c r="G17" s="419" t="s">
        <v>3537</v>
      </c>
      <c r="H17" s="419" t="s">
        <v>3538</v>
      </c>
    </row>
    <row r="18" spans="1:8" x14ac:dyDescent="0.25">
      <c r="A18" s="242" t="s">
        <v>2963</v>
      </c>
      <c r="B18" s="196" t="str" cm="1">
        <f t="array" ref="B18">IF(MIN(IF(COUNTIF(PolicyLevers!$H$2:$H$1228,PolicyLevers!$H$2:$H$1228)&gt;1,PolicyLevers!$H$2:$H$1228, ""))=0,"No duplicate ID numbers",MIN(IF(COUNTIF(PolicyLevers!$H$2:$H$1228,PolicyLevers!$H$2:$H$1228)&gt;1,PolicyLevers!$H$2:$H$1228, "")))</f>
        <v>No duplicate ID numbers</v>
      </c>
      <c r="G18" s="419" t="s">
        <v>3539</v>
      </c>
      <c r="H18" s="419" t="s">
        <v>3540</v>
      </c>
    </row>
    <row r="19" spans="1:8" ht="30" x14ac:dyDescent="0.25">
      <c r="A19" s="96" t="s">
        <v>3107</v>
      </c>
      <c r="B19" s="196" t="str" cm="1">
        <f t="array" ref="B19">IF(MIN(IF((NOT(ISNUMBER(PolicyLevers!$H$2:$H$1228)))*(ISTEXT(PolicyLevers!$I$2:$I$1228)),ROW(PolicyLevers!$H$2:$H$1228)))=0,"No missing ID numbers",MIN(IF((NOT(ISNUMBER(PolicyLevers!$H$2:$H$1228)))*(ISTEXT(PolicyLevers!$I$2:$I$1228)),ROW(PolicyLevers!$H$2:$H$1228))))</f>
        <v>No missing ID numbers</v>
      </c>
      <c r="G19" s="419" t="s">
        <v>3541</v>
      </c>
      <c r="H19" s="419" t="s">
        <v>3542</v>
      </c>
    </row>
    <row r="20" spans="1:8" x14ac:dyDescent="0.25">
      <c r="G20" s="419" t="s">
        <v>3543</v>
      </c>
      <c r="H20" s="419" t="s">
        <v>3544</v>
      </c>
    </row>
    <row r="21" spans="1:8" x14ac:dyDescent="0.25">
      <c r="A21" s="48" t="s">
        <v>3374</v>
      </c>
      <c r="B21" s="239"/>
      <c r="G21" s="419" t="s">
        <v>3545</v>
      </c>
      <c r="H21" s="419" t="s">
        <v>3546</v>
      </c>
    </row>
    <row r="22" spans="1:8" x14ac:dyDescent="0.25">
      <c r="A22" s="8" t="s">
        <v>3368</v>
      </c>
      <c r="G22" s="419" t="s">
        <v>3547</v>
      </c>
      <c r="H22" s="419" t="s">
        <v>3548</v>
      </c>
    </row>
    <row r="23" spans="1:8" x14ac:dyDescent="0.25">
      <c r="A23" s="8" t="s">
        <v>3369</v>
      </c>
      <c r="G23" s="419" t="s">
        <v>3549</v>
      </c>
      <c r="H23" s="419" t="s">
        <v>3550</v>
      </c>
    </row>
    <row r="24" spans="1:8" x14ac:dyDescent="0.25">
      <c r="A24" s="8" t="s">
        <v>3370</v>
      </c>
      <c r="G24" s="419" t="s">
        <v>3551</v>
      </c>
      <c r="H24" s="419" t="s">
        <v>3552</v>
      </c>
    </row>
    <row r="25" spans="1:8" x14ac:dyDescent="0.25">
      <c r="A25" s="8" t="s">
        <v>3371</v>
      </c>
      <c r="G25" s="419" t="s">
        <v>3553</v>
      </c>
      <c r="H25" s="419" t="s">
        <v>3554</v>
      </c>
    </row>
    <row r="26" spans="1:8" x14ac:dyDescent="0.25">
      <c r="G26" s="419" t="s">
        <v>3555</v>
      </c>
      <c r="H26" s="419" t="s">
        <v>3556</v>
      </c>
    </row>
    <row r="27" spans="1:8" x14ac:dyDescent="0.25">
      <c r="A27" s="48" t="s">
        <v>3372</v>
      </c>
      <c r="B27" s="239"/>
      <c r="C27" s="239"/>
      <c r="G27" s="419" t="s">
        <v>3557</v>
      </c>
      <c r="H27" s="419" t="s">
        <v>550</v>
      </c>
    </row>
    <row r="28" spans="1:8" x14ac:dyDescent="0.25">
      <c r="A28" s="8" t="s">
        <v>2957</v>
      </c>
      <c r="G28" s="419" t="s">
        <v>3558</v>
      </c>
      <c r="H28" s="419" t="s">
        <v>3559</v>
      </c>
    </row>
    <row r="29" spans="1:8" x14ac:dyDescent="0.25">
      <c r="A29" s="8" t="s">
        <v>2943</v>
      </c>
      <c r="G29" s="419" t="s">
        <v>3560</v>
      </c>
      <c r="H29" s="419" t="s">
        <v>3561</v>
      </c>
    </row>
    <row r="30" spans="1:8" x14ac:dyDescent="0.25">
      <c r="A30" s="8" t="s">
        <v>2944</v>
      </c>
      <c r="G30" s="419" t="s">
        <v>3562</v>
      </c>
      <c r="H30" s="419" t="s">
        <v>3563</v>
      </c>
    </row>
    <row r="31" spans="1:8" x14ac:dyDescent="0.25">
      <c r="A31" s="8" t="s">
        <v>2945</v>
      </c>
      <c r="G31" s="419" t="s">
        <v>3564</v>
      </c>
      <c r="H31" s="419" t="s">
        <v>3565</v>
      </c>
    </row>
    <row r="32" spans="1:8" x14ac:dyDescent="0.25">
      <c r="A32" s="8" t="s">
        <v>2946</v>
      </c>
      <c r="G32" s="419" t="s">
        <v>3566</v>
      </c>
      <c r="H32" s="419" t="s">
        <v>3567</v>
      </c>
    </row>
    <row r="33" spans="1:8" x14ac:dyDescent="0.25">
      <c r="G33" s="419" t="s">
        <v>3568</v>
      </c>
      <c r="H33" s="419" t="s">
        <v>3569</v>
      </c>
    </row>
    <row r="34" spans="1:8" x14ac:dyDescent="0.25">
      <c r="A34" s="8" t="s">
        <v>2958</v>
      </c>
      <c r="G34" s="419" t="s">
        <v>3570</v>
      </c>
      <c r="H34" s="419" t="s">
        <v>3571</v>
      </c>
    </row>
    <row r="35" spans="1:8" x14ac:dyDescent="0.25">
      <c r="A35" s="8" t="s">
        <v>2941</v>
      </c>
      <c r="G35" s="419" t="s">
        <v>3572</v>
      </c>
      <c r="H35" s="419" t="s">
        <v>3573</v>
      </c>
    </row>
    <row r="36" spans="1:8" x14ac:dyDescent="0.25">
      <c r="A36" s="8" t="s">
        <v>2942</v>
      </c>
      <c r="G36" s="419" t="s">
        <v>3574</v>
      </c>
      <c r="H36" s="419" t="s">
        <v>3575</v>
      </c>
    </row>
    <row r="37" spans="1:8" x14ac:dyDescent="0.25">
      <c r="G37" s="419" t="s">
        <v>3576</v>
      </c>
      <c r="H37" s="419" t="s">
        <v>3577</v>
      </c>
    </row>
    <row r="38" spans="1:8" x14ac:dyDescent="0.25">
      <c r="A38" s="8" t="s">
        <v>2959</v>
      </c>
      <c r="G38" s="419" t="s">
        <v>3578</v>
      </c>
      <c r="H38" s="419" t="s">
        <v>3579</v>
      </c>
    </row>
    <row r="39" spans="1:8" x14ac:dyDescent="0.25">
      <c r="A39" s="8" t="s">
        <v>2948</v>
      </c>
      <c r="G39" s="419" t="s">
        <v>3580</v>
      </c>
      <c r="H39" s="419" t="s">
        <v>3581</v>
      </c>
    </row>
    <row r="40" spans="1:8" x14ac:dyDescent="0.25">
      <c r="A40" s="8" t="s">
        <v>2949</v>
      </c>
      <c r="G40" s="419" t="s">
        <v>3582</v>
      </c>
      <c r="H40" s="419" t="s">
        <v>3583</v>
      </c>
    </row>
    <row r="41" spans="1:8" x14ac:dyDescent="0.25">
      <c r="G41" s="419" t="s">
        <v>3584</v>
      </c>
      <c r="H41" s="419" t="s">
        <v>3585</v>
      </c>
    </row>
    <row r="42" spans="1:8" x14ac:dyDescent="0.25">
      <c r="A42" s="8" t="s">
        <v>2960</v>
      </c>
      <c r="G42" s="419" t="s">
        <v>3586</v>
      </c>
      <c r="H42" s="419" t="s">
        <v>3587</v>
      </c>
    </row>
    <row r="43" spans="1:8" x14ac:dyDescent="0.25">
      <c r="A43" s="8" t="s">
        <v>2950</v>
      </c>
      <c r="G43" s="419" t="s">
        <v>3588</v>
      </c>
      <c r="H43" s="419" t="s">
        <v>3589</v>
      </c>
    </row>
    <row r="44" spans="1:8" x14ac:dyDescent="0.25">
      <c r="A44" s="8" t="s">
        <v>2951</v>
      </c>
      <c r="G44" s="419" t="s">
        <v>3590</v>
      </c>
      <c r="H44" s="419" t="s">
        <v>3591</v>
      </c>
    </row>
    <row r="45" spans="1:8" x14ac:dyDescent="0.25">
      <c r="G45" s="419" t="s">
        <v>3592</v>
      </c>
      <c r="H45" s="419" t="s">
        <v>3593</v>
      </c>
    </row>
    <row r="46" spans="1:8" x14ac:dyDescent="0.25">
      <c r="A46" s="48" t="s">
        <v>3373</v>
      </c>
      <c r="B46" s="239"/>
      <c r="G46" s="419" t="s">
        <v>3594</v>
      </c>
      <c r="H46" s="419" t="s">
        <v>3595</v>
      </c>
    </row>
    <row r="47" spans="1:8" x14ac:dyDescent="0.25">
      <c r="A47" s="8" t="s">
        <v>2952</v>
      </c>
      <c r="G47" s="419" t="s">
        <v>3596</v>
      </c>
      <c r="H47" s="419" t="s">
        <v>3597</v>
      </c>
    </row>
    <row r="48" spans="1:8" x14ac:dyDescent="0.25">
      <c r="A48" s="8" t="s">
        <v>2953</v>
      </c>
      <c r="G48" s="419" t="s">
        <v>3598</v>
      </c>
      <c r="H48" s="419" t="s">
        <v>3599</v>
      </c>
    </row>
    <row r="49" spans="1:8" x14ac:dyDescent="0.25">
      <c r="G49" s="419" t="s">
        <v>3600</v>
      </c>
      <c r="H49" s="419" t="s">
        <v>3601</v>
      </c>
    </row>
    <row r="50" spans="1:8" x14ac:dyDescent="0.25">
      <c r="A50" s="8" t="s">
        <v>2954</v>
      </c>
      <c r="G50" s="419" t="s">
        <v>3602</v>
      </c>
      <c r="H50" s="419" t="s">
        <v>3603</v>
      </c>
    </row>
    <row r="51" spans="1:8" x14ac:dyDescent="0.25">
      <c r="A51" s="8" t="s">
        <v>2961</v>
      </c>
    </row>
    <row r="52" spans="1:8" x14ac:dyDescent="0.25">
      <c r="A52" s="8" t="s">
        <v>2955</v>
      </c>
    </row>
    <row r="53" spans="1:8" x14ac:dyDescent="0.25">
      <c r="A53" s="8" t="s">
        <v>2956</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Normal="100" workbookViewId="0">
      <pane ySplit="3" topLeftCell="A4" activePane="bottomLeft" state="frozen"/>
      <selection pane="bottomLeft" activeCell="B39" sqref="B39"/>
    </sheetView>
  </sheetViews>
  <sheetFormatPr defaultColWidth="8.85546875" defaultRowHeight="15" x14ac:dyDescent="0.25"/>
  <cols>
    <col min="1" max="5" width="20.140625" style="8" customWidth="1"/>
    <col min="6" max="8" width="10.140625" style="8" customWidth="1"/>
    <col min="9" max="9" width="20.140625" style="8" customWidth="1"/>
    <col min="10" max="10" width="131" style="181" customWidth="1"/>
    <col min="11" max="12" width="20.140625" style="8" customWidth="1"/>
    <col min="13" max="13" width="129.42578125" style="433" customWidth="1"/>
    <col min="14" max="14" width="67.42578125" style="8" customWidth="1"/>
    <col min="15" max="16384" width="8.85546875" style="8"/>
  </cols>
  <sheetData>
    <row r="1" spans="1:14" x14ac:dyDescent="0.25">
      <c r="A1" s="12" t="s">
        <v>3343</v>
      </c>
      <c r="M1" s="421"/>
    </row>
    <row r="2" spans="1:14" x14ac:dyDescent="0.25">
      <c r="A2" s="20" t="s">
        <v>3344</v>
      </c>
      <c r="M2" s="421"/>
    </row>
    <row r="3" spans="1:14" x14ac:dyDescent="0.25">
      <c r="A3" s="422" t="s">
        <v>3</v>
      </c>
      <c r="B3" s="422" t="s">
        <v>0</v>
      </c>
      <c r="C3" s="422" t="s">
        <v>1</v>
      </c>
      <c r="D3" s="423" t="s">
        <v>365</v>
      </c>
      <c r="E3" s="424" t="s">
        <v>2295</v>
      </c>
      <c r="F3" s="425" t="s">
        <v>70</v>
      </c>
      <c r="G3" s="425" t="s">
        <v>71</v>
      </c>
      <c r="H3" s="425" t="s">
        <v>82</v>
      </c>
      <c r="I3" s="424" t="s">
        <v>29</v>
      </c>
      <c r="J3" s="469" t="s">
        <v>2</v>
      </c>
      <c r="K3" s="424" t="s">
        <v>465</v>
      </c>
      <c r="L3" s="424" t="s">
        <v>196</v>
      </c>
      <c r="M3" s="426" t="s">
        <v>149</v>
      </c>
      <c r="N3" s="427" t="s">
        <v>150</v>
      </c>
    </row>
    <row r="4" spans="1:14" ht="150" x14ac:dyDescent="0.25">
      <c r="A4" s="428" t="s">
        <v>4</v>
      </c>
      <c r="B4" s="428" t="s">
        <v>2441</v>
      </c>
      <c r="C4" s="8" t="s">
        <v>2436</v>
      </c>
      <c r="D4" s="429" t="s">
        <v>2435</v>
      </c>
      <c r="E4" s="429" t="s">
        <v>2437</v>
      </c>
      <c r="F4" s="430">
        <v>0</v>
      </c>
      <c r="G4" s="430">
        <v>1</v>
      </c>
      <c r="H4" s="430">
        <v>0.02</v>
      </c>
      <c r="I4" s="429" t="s">
        <v>2438</v>
      </c>
      <c r="J4" s="2" t="s">
        <v>3481</v>
      </c>
      <c r="K4" s="431" t="s">
        <v>2440</v>
      </c>
      <c r="L4" s="432" t="s">
        <v>2439</v>
      </c>
    </row>
    <row r="5" spans="1:14" ht="90" x14ac:dyDescent="0.25">
      <c r="A5" s="434" t="s">
        <v>4</v>
      </c>
      <c r="B5" s="428" t="s">
        <v>2516</v>
      </c>
      <c r="C5" s="8" t="s">
        <v>2517</v>
      </c>
      <c r="D5" s="429" t="s">
        <v>2517</v>
      </c>
      <c r="E5" s="429" t="s">
        <v>2518</v>
      </c>
      <c r="F5" s="435">
        <v>0</v>
      </c>
      <c r="G5" s="435">
        <v>300</v>
      </c>
      <c r="H5" s="435">
        <v>5</v>
      </c>
      <c r="I5" s="429" t="s">
        <v>2519</v>
      </c>
      <c r="J5" s="2" t="s">
        <v>3864</v>
      </c>
      <c r="K5" s="429"/>
      <c r="L5" s="432" t="s">
        <v>2794</v>
      </c>
      <c r="M5" s="575" t="s">
        <v>3863</v>
      </c>
    </row>
    <row r="6" spans="1:14" ht="90" x14ac:dyDescent="0.25">
      <c r="A6" s="434" t="s">
        <v>4</v>
      </c>
      <c r="B6" s="434" t="s">
        <v>2512</v>
      </c>
      <c r="C6" s="8" t="s">
        <v>2513</v>
      </c>
      <c r="D6" s="434" t="s">
        <v>2520</v>
      </c>
      <c r="E6" s="436" t="s">
        <v>2514</v>
      </c>
      <c r="F6" s="437">
        <v>0</v>
      </c>
      <c r="G6" s="437">
        <v>1</v>
      </c>
      <c r="H6" s="437">
        <v>0.02</v>
      </c>
      <c r="I6" s="438" t="s">
        <v>2515</v>
      </c>
      <c r="J6" s="2" t="s">
        <v>3866</v>
      </c>
      <c r="K6" s="431"/>
      <c r="L6" s="431" t="s">
        <v>2795</v>
      </c>
      <c r="M6" s="576" t="s">
        <v>3865</v>
      </c>
    </row>
    <row r="7" spans="1:14" ht="330" x14ac:dyDescent="0.25">
      <c r="A7" s="434" t="s">
        <v>4</v>
      </c>
      <c r="B7" s="577" t="s">
        <v>3151</v>
      </c>
      <c r="C7" s="8" t="s">
        <v>490</v>
      </c>
      <c r="D7" s="434" t="s">
        <v>3152</v>
      </c>
      <c r="E7" s="436" t="s">
        <v>2338</v>
      </c>
      <c r="F7" s="437">
        <v>0</v>
      </c>
      <c r="G7" s="437">
        <v>1</v>
      </c>
      <c r="H7" s="437">
        <v>0.01</v>
      </c>
      <c r="I7" s="438" t="s">
        <v>491</v>
      </c>
      <c r="J7" s="578" t="s">
        <v>3867</v>
      </c>
      <c r="K7" s="431" t="s">
        <v>492</v>
      </c>
      <c r="L7" s="431" t="s">
        <v>493</v>
      </c>
      <c r="M7" s="579" t="s">
        <v>3868</v>
      </c>
    </row>
    <row r="8" spans="1:14" ht="75" x14ac:dyDescent="0.25">
      <c r="A8" s="434" t="s">
        <v>4</v>
      </c>
      <c r="B8" s="434" t="s">
        <v>489</v>
      </c>
      <c r="C8" s="8" t="s">
        <v>484</v>
      </c>
      <c r="D8" s="434" t="s">
        <v>483</v>
      </c>
      <c r="E8" s="436" t="s">
        <v>2337</v>
      </c>
      <c r="F8" s="437">
        <v>0</v>
      </c>
      <c r="G8" s="437">
        <v>0.5</v>
      </c>
      <c r="H8" s="437">
        <v>0.01</v>
      </c>
      <c r="I8" s="431" t="s">
        <v>485</v>
      </c>
      <c r="J8" s="573" t="str">
        <f>'RMI customized'!K5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K8" s="431" t="s">
        <v>486</v>
      </c>
      <c r="L8" s="431" t="s">
        <v>487</v>
      </c>
      <c r="M8" s="439" t="s">
        <v>488</v>
      </c>
    </row>
    <row r="9" spans="1:14" ht="90" x14ac:dyDescent="0.25">
      <c r="A9" s="436" t="s">
        <v>4</v>
      </c>
      <c r="B9" s="436" t="s">
        <v>11</v>
      </c>
      <c r="C9" s="8" t="s">
        <v>112</v>
      </c>
      <c r="D9" s="441" t="s">
        <v>11</v>
      </c>
      <c r="E9" s="436" t="s">
        <v>2336</v>
      </c>
      <c r="F9" s="442">
        <v>0</v>
      </c>
      <c r="G9" s="442">
        <v>1</v>
      </c>
      <c r="H9" s="443">
        <v>0.02</v>
      </c>
      <c r="I9" s="438" t="s">
        <v>466</v>
      </c>
      <c r="J9" s="2" t="s">
        <v>3480</v>
      </c>
      <c r="K9" s="438" t="s">
        <v>197</v>
      </c>
      <c r="L9" s="418" t="s">
        <v>198</v>
      </c>
      <c r="M9" s="444" t="s">
        <v>151</v>
      </c>
      <c r="N9" s="438" t="s">
        <v>179</v>
      </c>
    </row>
    <row r="10" spans="1:14" ht="409.5" x14ac:dyDescent="0.25">
      <c r="A10" s="436" t="s">
        <v>4</v>
      </c>
      <c r="B10" s="436" t="s">
        <v>5</v>
      </c>
      <c r="C10" s="8" t="s">
        <v>315</v>
      </c>
      <c r="D10" s="441" t="s">
        <v>366</v>
      </c>
      <c r="E10" s="436" t="s">
        <v>2335</v>
      </c>
      <c r="F10" s="442">
        <v>0</v>
      </c>
      <c r="G10" s="442">
        <f>ROUND(MaxBoundCalculations!B88,1)</f>
        <v>1</v>
      </c>
      <c r="H10" s="442">
        <v>0.01</v>
      </c>
      <c r="I10" s="438" t="s">
        <v>113</v>
      </c>
      <c r="J10" s="2" t="s">
        <v>3501</v>
      </c>
      <c r="K10" s="438" t="s">
        <v>199</v>
      </c>
      <c r="L10" s="418" t="s">
        <v>200</v>
      </c>
      <c r="M10" s="444" t="s">
        <v>3345</v>
      </c>
      <c r="N10" s="438" t="s">
        <v>3346</v>
      </c>
    </row>
    <row r="11" spans="1:14" ht="240" x14ac:dyDescent="0.25">
      <c r="A11" s="434" t="s">
        <v>4</v>
      </c>
      <c r="B11" s="434" t="s">
        <v>3153</v>
      </c>
      <c r="C11" s="8" t="s">
        <v>2559</v>
      </c>
      <c r="D11" s="434" t="s">
        <v>3154</v>
      </c>
      <c r="E11" s="436" t="s">
        <v>2560</v>
      </c>
      <c r="F11" s="437">
        <v>0</v>
      </c>
      <c r="G11" s="437">
        <v>1</v>
      </c>
      <c r="H11" s="437">
        <v>0.01</v>
      </c>
      <c r="I11" s="438" t="s">
        <v>491</v>
      </c>
      <c r="J11" s="2" t="s">
        <v>3494</v>
      </c>
      <c r="K11" s="431"/>
      <c r="L11" s="431" t="s">
        <v>2796</v>
      </c>
      <c r="M11" s="440" t="s">
        <v>2561</v>
      </c>
    </row>
    <row r="12" spans="1:14" ht="60" x14ac:dyDescent="0.25">
      <c r="A12" s="434" t="s">
        <v>4</v>
      </c>
      <c r="B12" s="434" t="s">
        <v>494</v>
      </c>
      <c r="C12" s="8" t="s">
        <v>495</v>
      </c>
      <c r="D12" s="434" t="s">
        <v>494</v>
      </c>
      <c r="E12" s="436" t="s">
        <v>2334</v>
      </c>
      <c r="F12" s="445">
        <v>0</v>
      </c>
      <c r="G12" s="445">
        <v>0.2</v>
      </c>
      <c r="H12" s="445">
        <v>0.01</v>
      </c>
      <c r="I12" s="418" t="s">
        <v>496</v>
      </c>
      <c r="J12" s="2" t="s">
        <v>2339</v>
      </c>
      <c r="K12" s="438" t="s">
        <v>497</v>
      </c>
      <c r="L12" s="418" t="s">
        <v>498</v>
      </c>
      <c r="M12" s="446" t="s">
        <v>499</v>
      </c>
    </row>
    <row r="13" spans="1:14" ht="210" x14ac:dyDescent="0.25">
      <c r="A13" s="436" t="s">
        <v>4</v>
      </c>
      <c r="B13" s="436" t="s">
        <v>3118</v>
      </c>
      <c r="C13" s="8" t="s">
        <v>3119</v>
      </c>
      <c r="D13" s="436" t="s">
        <v>3118</v>
      </c>
      <c r="E13" s="436" t="s">
        <v>3120</v>
      </c>
      <c r="F13" s="443">
        <v>0</v>
      </c>
      <c r="G13" s="443">
        <f>-ROUND(MaxBoundCalculations!$B$206,2)</f>
        <v>0.26</v>
      </c>
      <c r="H13" s="443">
        <v>0.01</v>
      </c>
      <c r="I13" s="438" t="s">
        <v>3121</v>
      </c>
      <c r="J13" s="2" t="s">
        <v>3495</v>
      </c>
      <c r="K13" s="438" t="s">
        <v>201</v>
      </c>
      <c r="L13" s="418" t="s">
        <v>202</v>
      </c>
      <c r="M13" s="447" t="s">
        <v>3365</v>
      </c>
    </row>
    <row r="14" spans="1:14" ht="198.95" customHeight="1" x14ac:dyDescent="0.25">
      <c r="A14" s="436" t="s">
        <v>72</v>
      </c>
      <c r="B14" s="436" t="s">
        <v>15</v>
      </c>
      <c r="C14" s="8" t="s">
        <v>2551</v>
      </c>
      <c r="D14" s="436" t="s">
        <v>15</v>
      </c>
      <c r="E14" s="436" t="s">
        <v>2550</v>
      </c>
      <c r="F14" s="442">
        <v>0</v>
      </c>
      <c r="G14" s="442">
        <v>1</v>
      </c>
      <c r="H14" s="442">
        <v>0.01</v>
      </c>
      <c r="I14" s="438" t="s">
        <v>115</v>
      </c>
      <c r="J14" s="573"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K14" s="438" t="s">
        <v>203</v>
      </c>
      <c r="L14" s="418" t="s">
        <v>204</v>
      </c>
      <c r="M14" s="444" t="s">
        <v>3347</v>
      </c>
    </row>
    <row r="15" spans="1:14" ht="409.5" x14ac:dyDescent="0.25">
      <c r="A15" s="436" t="s">
        <v>72</v>
      </c>
      <c r="B15" s="436" t="s">
        <v>101</v>
      </c>
      <c r="C15" s="8" t="s">
        <v>316</v>
      </c>
      <c r="D15" s="436" t="s">
        <v>101</v>
      </c>
      <c r="E15" s="436" t="s">
        <v>2333</v>
      </c>
      <c r="F15" s="442">
        <v>0</v>
      </c>
      <c r="G15" s="442">
        <v>0.75</v>
      </c>
      <c r="H15" s="442">
        <v>0.01</v>
      </c>
      <c r="I15" s="438" t="s">
        <v>31</v>
      </c>
      <c r="J15" s="573"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38" t="s">
        <v>205</v>
      </c>
      <c r="L15" s="418" t="s">
        <v>206</v>
      </c>
      <c r="M15" s="444" t="s">
        <v>152</v>
      </c>
      <c r="N15" s="438" t="s">
        <v>452</v>
      </c>
    </row>
    <row r="16" spans="1:14" ht="60" x14ac:dyDescent="0.25">
      <c r="A16" s="436" t="s">
        <v>72</v>
      </c>
      <c r="B16" s="436" t="s">
        <v>14</v>
      </c>
      <c r="C16" s="8" t="s">
        <v>7</v>
      </c>
      <c r="D16" s="436" t="s">
        <v>14</v>
      </c>
      <c r="E16" s="436" t="s">
        <v>2332</v>
      </c>
      <c r="F16" s="448">
        <v>0</v>
      </c>
      <c r="G16" s="448">
        <v>1</v>
      </c>
      <c r="H16" s="448">
        <v>1</v>
      </c>
      <c r="I16" s="438" t="s">
        <v>30</v>
      </c>
      <c r="J16" s="2" t="s">
        <v>2345</v>
      </c>
      <c r="K16" s="438" t="s">
        <v>207</v>
      </c>
      <c r="L16" s="418" t="s">
        <v>208</v>
      </c>
    </row>
    <row r="17" spans="1:14" ht="45" x14ac:dyDescent="0.25">
      <c r="A17" s="436" t="s">
        <v>72</v>
      </c>
      <c r="B17" s="436" t="s">
        <v>274</v>
      </c>
      <c r="C17" s="8" t="s">
        <v>317</v>
      </c>
      <c r="D17" s="441" t="s">
        <v>367</v>
      </c>
      <c r="E17" s="436" t="s">
        <v>2331</v>
      </c>
      <c r="F17" s="448">
        <v>0</v>
      </c>
      <c r="G17" s="443">
        <f>ROUND(MaxBoundCalculations!B172,2)</f>
        <v>0.24</v>
      </c>
      <c r="H17" s="449">
        <v>5.0000000000000001E-3</v>
      </c>
      <c r="I17" s="438" t="s">
        <v>275</v>
      </c>
      <c r="J17" s="2" t="s">
        <v>3869</v>
      </c>
      <c r="K17" s="438" t="s">
        <v>276</v>
      </c>
      <c r="L17" s="418" t="s">
        <v>277</v>
      </c>
      <c r="M17" s="446" t="s">
        <v>322</v>
      </c>
      <c r="N17" s="418" t="s">
        <v>417</v>
      </c>
    </row>
    <row r="18" spans="1:14" ht="45" x14ac:dyDescent="0.25">
      <c r="A18" s="436" t="s">
        <v>72</v>
      </c>
      <c r="B18" s="436" t="s">
        <v>278</v>
      </c>
      <c r="C18" s="8" t="s">
        <v>281</v>
      </c>
      <c r="D18" s="441" t="s">
        <v>367</v>
      </c>
      <c r="E18" s="436" t="s">
        <v>2330</v>
      </c>
      <c r="F18" s="448">
        <v>0</v>
      </c>
      <c r="G18" s="442">
        <v>0.5</v>
      </c>
      <c r="H18" s="443">
        <v>0.01</v>
      </c>
      <c r="I18" s="438" t="s">
        <v>282</v>
      </c>
      <c r="J18" s="2" t="s">
        <v>2346</v>
      </c>
      <c r="K18" s="438" t="s">
        <v>279</v>
      </c>
      <c r="L18" s="418" t="s">
        <v>280</v>
      </c>
      <c r="M18" s="446" t="s">
        <v>323</v>
      </c>
      <c r="N18" s="450"/>
    </row>
    <row r="19" spans="1:14" ht="45" x14ac:dyDescent="0.25">
      <c r="A19" s="436" t="s">
        <v>72</v>
      </c>
      <c r="B19" s="436" t="s">
        <v>13</v>
      </c>
      <c r="C19" s="8" t="s">
        <v>128</v>
      </c>
      <c r="D19" s="436" t="s">
        <v>13</v>
      </c>
      <c r="E19" s="436" t="s">
        <v>2329</v>
      </c>
      <c r="F19" s="448">
        <v>0</v>
      </c>
      <c r="G19" s="448">
        <v>1</v>
      </c>
      <c r="H19" s="448">
        <v>1</v>
      </c>
      <c r="I19" s="438" t="s">
        <v>30</v>
      </c>
      <c r="J19" s="2" t="s">
        <v>3060</v>
      </c>
      <c r="K19" s="438" t="s">
        <v>209</v>
      </c>
      <c r="L19" s="418" t="s">
        <v>210</v>
      </c>
      <c r="M19" s="446" t="s">
        <v>75</v>
      </c>
      <c r="N19" s="450"/>
    </row>
    <row r="20" spans="1:14" ht="60" x14ac:dyDescent="0.25">
      <c r="A20" s="436" t="s">
        <v>72</v>
      </c>
      <c r="B20" s="436" t="s">
        <v>2525</v>
      </c>
      <c r="C20" s="8" t="s">
        <v>2524</v>
      </c>
      <c r="D20" s="436" t="s">
        <v>16</v>
      </c>
      <c r="E20" s="436" t="s">
        <v>2328</v>
      </c>
      <c r="F20" s="442">
        <v>0</v>
      </c>
      <c r="G20" s="442">
        <v>0.5</v>
      </c>
      <c r="H20" s="442">
        <v>0.01</v>
      </c>
      <c r="I20" s="438" t="s">
        <v>2526</v>
      </c>
      <c r="J20" s="2" t="s">
        <v>3348</v>
      </c>
      <c r="K20" s="438" t="s">
        <v>211</v>
      </c>
      <c r="L20" s="418" t="s">
        <v>212</v>
      </c>
      <c r="M20" s="444" t="s">
        <v>158</v>
      </c>
    </row>
    <row r="21" spans="1:14" ht="30" x14ac:dyDescent="0.25">
      <c r="A21" s="436" t="s">
        <v>72</v>
      </c>
      <c r="B21" s="436" t="s">
        <v>12</v>
      </c>
      <c r="C21" s="8" t="s">
        <v>6</v>
      </c>
      <c r="D21" s="436" t="s">
        <v>12</v>
      </c>
      <c r="E21" s="436" t="s">
        <v>2327</v>
      </c>
      <c r="F21" s="448">
        <v>0</v>
      </c>
      <c r="G21" s="448">
        <v>1</v>
      </c>
      <c r="H21" s="448">
        <v>1</v>
      </c>
      <c r="I21" s="438" t="s">
        <v>30</v>
      </c>
      <c r="J21" s="2" t="s">
        <v>3349</v>
      </c>
      <c r="K21" s="438" t="s">
        <v>213</v>
      </c>
      <c r="L21" s="418" t="s">
        <v>214</v>
      </c>
    </row>
    <row r="22" spans="1:14" ht="60" customHeight="1" x14ac:dyDescent="0.25">
      <c r="A22" s="434" t="s">
        <v>8</v>
      </c>
      <c r="B22" s="577" t="s">
        <v>350</v>
      </c>
      <c r="C22" s="8" t="s">
        <v>351</v>
      </c>
      <c r="D22" s="434" t="s">
        <v>350</v>
      </c>
      <c r="E22" s="436" t="s">
        <v>2326</v>
      </c>
      <c r="F22" s="451">
        <v>0</v>
      </c>
      <c r="G22" s="451">
        <v>1</v>
      </c>
      <c r="H22" s="451">
        <v>1</v>
      </c>
      <c r="I22" s="418" t="s">
        <v>30</v>
      </c>
      <c r="J22" s="185" t="s">
        <v>3870</v>
      </c>
      <c r="K22" s="438" t="s">
        <v>352</v>
      </c>
      <c r="L22" s="418" t="s">
        <v>353</v>
      </c>
    </row>
    <row r="23" spans="1:14" ht="60" x14ac:dyDescent="0.25">
      <c r="A23" s="434" t="s">
        <v>8</v>
      </c>
      <c r="B23" s="434" t="s">
        <v>27</v>
      </c>
      <c r="C23" s="8" t="s">
        <v>3157</v>
      </c>
      <c r="D23" s="438" t="s">
        <v>3276</v>
      </c>
      <c r="E23" s="434" t="s">
        <v>3158</v>
      </c>
      <c r="F23" s="437">
        <v>0</v>
      </c>
      <c r="G23" s="437">
        <v>1</v>
      </c>
      <c r="H23" s="437">
        <v>0.01</v>
      </c>
      <c r="I23" s="418" t="s">
        <v>2923</v>
      </c>
      <c r="J23" s="2" t="s">
        <v>3159</v>
      </c>
      <c r="K23" s="438" t="s">
        <v>251</v>
      </c>
      <c r="L23" s="418" t="s">
        <v>252</v>
      </c>
    </row>
    <row r="24" spans="1:14" ht="164.1" customHeight="1" x14ac:dyDescent="0.25">
      <c r="A24" s="436" t="s">
        <v>8</v>
      </c>
      <c r="B24" s="580" t="s">
        <v>3277</v>
      </c>
      <c r="C24" s="8" t="s">
        <v>2841</v>
      </c>
      <c r="D24" s="438" t="s">
        <v>3277</v>
      </c>
      <c r="E24" s="436" t="s">
        <v>2315</v>
      </c>
      <c r="F24" s="442">
        <v>0</v>
      </c>
      <c r="G24" s="443">
        <v>1</v>
      </c>
      <c r="H24" s="443">
        <v>0.01</v>
      </c>
      <c r="I24" s="438" t="s">
        <v>35</v>
      </c>
      <c r="J24" s="185" t="s">
        <v>3871</v>
      </c>
      <c r="K24" s="438" t="s">
        <v>2509</v>
      </c>
      <c r="L24" s="418" t="s">
        <v>2510</v>
      </c>
      <c r="M24" s="446" t="s">
        <v>156</v>
      </c>
    </row>
    <row r="25" spans="1:14" ht="45" x14ac:dyDescent="0.25">
      <c r="A25" s="434" t="s">
        <v>8</v>
      </c>
      <c r="B25" s="577" t="s">
        <v>283</v>
      </c>
      <c r="C25" s="8" t="s">
        <v>286</v>
      </c>
      <c r="D25" s="434" t="s">
        <v>368</v>
      </c>
      <c r="E25" s="436" t="s">
        <v>2325</v>
      </c>
      <c r="F25" s="445">
        <v>-0.5</v>
      </c>
      <c r="G25" s="445">
        <v>1</v>
      </c>
      <c r="H25" s="445">
        <v>0.02</v>
      </c>
      <c r="I25" s="418" t="s">
        <v>287</v>
      </c>
      <c r="J25" s="185" t="s">
        <v>3872</v>
      </c>
      <c r="K25" s="438" t="s">
        <v>289</v>
      </c>
      <c r="L25" s="418" t="s">
        <v>291</v>
      </c>
      <c r="M25" s="446" t="s">
        <v>324</v>
      </c>
    </row>
    <row r="26" spans="1:14" ht="45" x14ac:dyDescent="0.25">
      <c r="A26" s="434" t="s">
        <v>8</v>
      </c>
      <c r="B26" s="577" t="s">
        <v>284</v>
      </c>
      <c r="C26" s="8" t="s">
        <v>285</v>
      </c>
      <c r="D26" s="434" t="s">
        <v>368</v>
      </c>
      <c r="E26" s="436" t="s">
        <v>2324</v>
      </c>
      <c r="F26" s="445">
        <v>-0.5</v>
      </c>
      <c r="G26" s="445">
        <v>1</v>
      </c>
      <c r="H26" s="445">
        <v>0.02</v>
      </c>
      <c r="I26" s="418" t="s">
        <v>288</v>
      </c>
      <c r="J26" s="185" t="s">
        <v>3873</v>
      </c>
      <c r="K26" s="438" t="s">
        <v>290</v>
      </c>
      <c r="L26" s="418" t="s">
        <v>291</v>
      </c>
      <c r="M26" s="446" t="s">
        <v>324</v>
      </c>
    </row>
    <row r="27" spans="1:14" x14ac:dyDescent="0.25">
      <c r="A27" s="436" t="s">
        <v>8</v>
      </c>
      <c r="B27" s="436" t="s">
        <v>319</v>
      </c>
      <c r="C27" s="8" t="s">
        <v>318</v>
      </c>
      <c r="D27" s="436" t="s">
        <v>319</v>
      </c>
      <c r="E27" s="436" t="s">
        <v>2323</v>
      </c>
      <c r="F27" s="448">
        <v>0</v>
      </c>
      <c r="G27" s="448">
        <v>1</v>
      </c>
      <c r="H27" s="448">
        <v>1</v>
      </c>
      <c r="I27" s="438" t="s">
        <v>30</v>
      </c>
      <c r="J27" s="2"/>
    </row>
    <row r="28" spans="1:14" ht="90" x14ac:dyDescent="0.25">
      <c r="A28" s="436" t="s">
        <v>8</v>
      </c>
      <c r="B28" s="581" t="s">
        <v>17</v>
      </c>
      <c r="C28" s="8" t="s">
        <v>28</v>
      </c>
      <c r="D28" s="436" t="s">
        <v>17</v>
      </c>
      <c r="E28" s="436" t="s">
        <v>2322</v>
      </c>
      <c r="F28" s="442">
        <v>0</v>
      </c>
      <c r="G28" s="443">
        <v>1</v>
      </c>
      <c r="H28" s="443">
        <v>0.01</v>
      </c>
      <c r="I28" s="438" t="s">
        <v>34</v>
      </c>
      <c r="J28" s="185" t="s">
        <v>3874</v>
      </c>
      <c r="K28" s="438" t="s">
        <v>215</v>
      </c>
      <c r="L28" s="418" t="s">
        <v>216</v>
      </c>
      <c r="M28" s="444" t="s">
        <v>158</v>
      </c>
    </row>
    <row r="29" spans="1:14" ht="120" x14ac:dyDescent="0.25">
      <c r="A29" s="436" t="s">
        <v>8</v>
      </c>
      <c r="B29" s="436" t="s">
        <v>130</v>
      </c>
      <c r="C29" s="8" t="s">
        <v>129</v>
      </c>
      <c r="D29" s="436" t="s">
        <v>130</v>
      </c>
      <c r="E29" s="436" t="s">
        <v>2321</v>
      </c>
      <c r="F29" s="452">
        <v>0</v>
      </c>
      <c r="G29" s="452">
        <v>25000</v>
      </c>
      <c r="H29" s="452">
        <v>500</v>
      </c>
      <c r="I29" s="438" t="s">
        <v>193</v>
      </c>
      <c r="J29" s="582" t="s">
        <v>3350</v>
      </c>
      <c r="K29" s="438" t="s">
        <v>217</v>
      </c>
      <c r="L29" s="418" t="s">
        <v>218</v>
      </c>
      <c r="M29" s="444" t="s">
        <v>153</v>
      </c>
      <c r="N29" s="438" t="s">
        <v>194</v>
      </c>
    </row>
    <row r="30" spans="1:14" ht="75" x14ac:dyDescent="0.25">
      <c r="A30" s="436" t="s">
        <v>8</v>
      </c>
      <c r="B30" s="581" t="s">
        <v>19</v>
      </c>
      <c r="C30" s="8" t="s">
        <v>3102</v>
      </c>
      <c r="D30" s="436" t="s">
        <v>19</v>
      </c>
      <c r="E30" s="436" t="s">
        <v>2320</v>
      </c>
      <c r="F30" s="442">
        <v>0</v>
      </c>
      <c r="G30" s="442">
        <v>1</v>
      </c>
      <c r="H30" s="442">
        <v>0.01</v>
      </c>
      <c r="I30" s="438" t="s">
        <v>34</v>
      </c>
      <c r="J30" s="584" t="s">
        <v>3875</v>
      </c>
      <c r="K30" s="438" t="s">
        <v>219</v>
      </c>
      <c r="L30" s="418" t="s">
        <v>220</v>
      </c>
      <c r="M30" s="583" t="s">
        <v>3876</v>
      </c>
      <c r="N30" s="438"/>
    </row>
    <row r="31" spans="1:14" ht="60" x14ac:dyDescent="0.25">
      <c r="A31" s="436" t="s">
        <v>8</v>
      </c>
      <c r="B31" s="436" t="s">
        <v>134</v>
      </c>
      <c r="C31" s="8" t="s">
        <v>297</v>
      </c>
      <c r="D31" s="436" t="s">
        <v>134</v>
      </c>
      <c r="E31" s="436" t="s">
        <v>2319</v>
      </c>
      <c r="F31" s="442">
        <v>0</v>
      </c>
      <c r="G31" s="442">
        <f>ROUND(MaxBoundCalculations!B181,2)</f>
        <v>1.1299999999999999</v>
      </c>
      <c r="H31" s="442">
        <v>0.01</v>
      </c>
      <c r="I31" s="438" t="s">
        <v>135</v>
      </c>
      <c r="J31" s="2" t="s">
        <v>3877</v>
      </c>
      <c r="K31" s="438" t="s">
        <v>221</v>
      </c>
      <c r="L31" s="418" t="s">
        <v>222</v>
      </c>
      <c r="M31" s="444" t="s">
        <v>154</v>
      </c>
      <c r="N31" s="438" t="s">
        <v>422</v>
      </c>
    </row>
    <row r="32" spans="1:14" ht="60" x14ac:dyDescent="0.25">
      <c r="A32" s="436" t="s">
        <v>8</v>
      </c>
      <c r="B32" s="436" t="s">
        <v>3155</v>
      </c>
      <c r="C32" s="8" t="s">
        <v>3156</v>
      </c>
      <c r="D32" s="436" t="s">
        <v>3155</v>
      </c>
      <c r="E32" s="453"/>
      <c r="F32" s="448">
        <v>0</v>
      </c>
      <c r="G32" s="448">
        <v>1</v>
      </c>
      <c r="H32" s="448">
        <v>1</v>
      </c>
      <c r="I32" s="438" t="s">
        <v>30</v>
      </c>
      <c r="J32" s="2" t="s">
        <v>3351</v>
      </c>
    </row>
    <row r="33" spans="1:14" ht="30" x14ac:dyDescent="0.25">
      <c r="A33" s="436" t="s">
        <v>8</v>
      </c>
      <c r="B33" s="436" t="s">
        <v>60</v>
      </c>
      <c r="C33" s="8" t="s">
        <v>131</v>
      </c>
      <c r="D33" s="436" t="s">
        <v>60</v>
      </c>
      <c r="E33" s="453"/>
      <c r="F33" s="448">
        <v>0</v>
      </c>
      <c r="G33" s="448">
        <v>1</v>
      </c>
      <c r="H33" s="448">
        <v>1</v>
      </c>
      <c r="I33" s="438" t="s">
        <v>30</v>
      </c>
      <c r="J33" s="2" t="s">
        <v>3878</v>
      </c>
    </row>
    <row r="34" spans="1:14" x14ac:dyDescent="0.25">
      <c r="A34" s="436" t="s">
        <v>8</v>
      </c>
      <c r="B34" s="436" t="s">
        <v>379</v>
      </c>
      <c r="C34" s="8" t="s">
        <v>380</v>
      </c>
      <c r="D34" s="436" t="s">
        <v>379</v>
      </c>
      <c r="E34" s="436" t="s">
        <v>2318</v>
      </c>
      <c r="F34" s="448">
        <v>0</v>
      </c>
      <c r="G34" s="448">
        <v>1</v>
      </c>
      <c r="H34" s="448">
        <v>1</v>
      </c>
      <c r="I34" s="438" t="s">
        <v>30</v>
      </c>
      <c r="J34" s="2"/>
    </row>
    <row r="35" spans="1:14" x14ac:dyDescent="0.25">
      <c r="A35" s="436" t="s">
        <v>8</v>
      </c>
      <c r="B35" s="436" t="s">
        <v>2292</v>
      </c>
      <c r="C35" s="8" t="s">
        <v>2291</v>
      </c>
      <c r="D35" s="436" t="s">
        <v>2293</v>
      </c>
      <c r="E35" s="453"/>
      <c r="F35" s="454">
        <v>0</v>
      </c>
      <c r="G35" s="448">
        <v>20</v>
      </c>
      <c r="H35" s="448">
        <v>1</v>
      </c>
      <c r="I35" s="418" t="s">
        <v>132</v>
      </c>
      <c r="J35" s="2" t="s">
        <v>2917</v>
      </c>
      <c r="K35" s="438" t="s">
        <v>223</v>
      </c>
      <c r="L35" s="418" t="s">
        <v>2294</v>
      </c>
      <c r="M35" s="446" t="s">
        <v>155</v>
      </c>
      <c r="N35" s="418" t="s">
        <v>155</v>
      </c>
    </row>
    <row r="36" spans="1:14" ht="195" x14ac:dyDescent="0.25">
      <c r="A36" s="434" t="s">
        <v>8</v>
      </c>
      <c r="B36" s="434" t="s">
        <v>266</v>
      </c>
      <c r="C36" s="8" t="s">
        <v>267</v>
      </c>
      <c r="D36" s="434" t="s">
        <v>266</v>
      </c>
      <c r="E36" s="436" t="s">
        <v>2317</v>
      </c>
      <c r="F36" s="445">
        <v>0</v>
      </c>
      <c r="G36" s="445">
        <v>0.6</v>
      </c>
      <c r="H36" s="445">
        <v>0.01</v>
      </c>
      <c r="I36" s="418" t="s">
        <v>271</v>
      </c>
      <c r="J36" s="2" t="s">
        <v>3352</v>
      </c>
      <c r="K36" s="418" t="s">
        <v>2273</v>
      </c>
      <c r="L36" s="418" t="s">
        <v>272</v>
      </c>
      <c r="M36" s="444" t="s">
        <v>3364</v>
      </c>
    </row>
    <row r="37" spans="1:14" ht="60" x14ac:dyDescent="0.25">
      <c r="A37" s="434" t="s">
        <v>8</v>
      </c>
      <c r="B37" s="455" t="s">
        <v>2371</v>
      </c>
      <c r="C37" s="8" t="s">
        <v>2372</v>
      </c>
      <c r="D37" s="455" t="s">
        <v>2371</v>
      </c>
      <c r="E37" s="434" t="s">
        <v>2373</v>
      </c>
      <c r="F37" s="445">
        <v>0</v>
      </c>
      <c r="G37" s="445">
        <v>0.9</v>
      </c>
      <c r="H37" s="445">
        <v>0.01</v>
      </c>
      <c r="I37" s="418" t="s">
        <v>2374</v>
      </c>
      <c r="J37" s="2" t="s">
        <v>3353</v>
      </c>
      <c r="K37" s="418" t="s">
        <v>2432</v>
      </c>
      <c r="L37" s="418" t="s">
        <v>2431</v>
      </c>
    </row>
    <row r="38" spans="1:14" ht="45" x14ac:dyDescent="0.25">
      <c r="A38" s="434" t="s">
        <v>8</v>
      </c>
      <c r="B38" s="434" t="s">
        <v>263</v>
      </c>
      <c r="C38" s="8" t="s">
        <v>298</v>
      </c>
      <c r="D38" s="434" t="s">
        <v>369</v>
      </c>
      <c r="E38" s="436" t="s">
        <v>2316</v>
      </c>
      <c r="F38" s="445">
        <v>0</v>
      </c>
      <c r="G38" s="445">
        <v>0.4</v>
      </c>
      <c r="H38" s="445">
        <v>0.01</v>
      </c>
      <c r="I38" s="418" t="s">
        <v>264</v>
      </c>
      <c r="J38" s="2" t="s">
        <v>3879</v>
      </c>
      <c r="K38" s="418" t="s">
        <v>2274</v>
      </c>
      <c r="L38" s="418" t="s">
        <v>265</v>
      </c>
      <c r="M38" s="446" t="s">
        <v>325</v>
      </c>
    </row>
    <row r="39" spans="1:14" ht="210" x14ac:dyDescent="0.25">
      <c r="A39" s="434" t="s">
        <v>8</v>
      </c>
      <c r="B39" s="585" t="s">
        <v>2892</v>
      </c>
      <c r="C39" s="8" t="s">
        <v>2894</v>
      </c>
      <c r="D39" s="436" t="s">
        <v>2892</v>
      </c>
      <c r="E39" s="436" t="s">
        <v>2895</v>
      </c>
      <c r="F39" s="445">
        <v>0</v>
      </c>
      <c r="G39" s="445">
        <v>0.95</v>
      </c>
      <c r="H39" s="445">
        <v>0.01</v>
      </c>
      <c r="I39" s="418" t="s">
        <v>2896</v>
      </c>
      <c r="J39" s="573"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K39" s="438" t="s">
        <v>224</v>
      </c>
      <c r="L39" s="418"/>
      <c r="M39" s="444" t="s">
        <v>3363</v>
      </c>
    </row>
    <row r="40" spans="1:14" ht="225" x14ac:dyDescent="0.25">
      <c r="A40" s="436" t="s">
        <v>8</v>
      </c>
      <c r="B40" s="436" t="s">
        <v>18</v>
      </c>
      <c r="C40" s="8" t="s">
        <v>133</v>
      </c>
      <c r="D40" s="436" t="s">
        <v>18</v>
      </c>
      <c r="E40" s="436" t="s">
        <v>2893</v>
      </c>
      <c r="F40" s="451">
        <v>0</v>
      </c>
      <c r="G40" s="451">
        <v>60</v>
      </c>
      <c r="H40" s="451">
        <v>1</v>
      </c>
      <c r="I40" s="456" t="str">
        <f>UnitControlCenter!$B$45</f>
        <v>$/MWh</v>
      </c>
      <c r="J40" s="573"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38" t="s">
        <v>224</v>
      </c>
      <c r="L40" s="418" t="s">
        <v>225</v>
      </c>
      <c r="M40" s="444" t="s">
        <v>157</v>
      </c>
    </row>
    <row r="41" spans="1:14" ht="120" x14ac:dyDescent="0.25">
      <c r="A41" s="436" t="s">
        <v>9</v>
      </c>
      <c r="B41" s="436" t="s">
        <v>3383</v>
      </c>
      <c r="C41" s="8" t="s">
        <v>3341</v>
      </c>
      <c r="D41" s="436" t="s">
        <v>3383</v>
      </c>
      <c r="E41" s="436" t="s">
        <v>3342</v>
      </c>
      <c r="F41" s="445">
        <v>0</v>
      </c>
      <c r="G41" s="445">
        <v>0.5</v>
      </c>
      <c r="H41" s="445">
        <v>0.01</v>
      </c>
      <c r="I41" s="418" t="s">
        <v>3340</v>
      </c>
      <c r="J41" s="574" t="s">
        <v>3384</v>
      </c>
    </row>
    <row r="42" spans="1:14" ht="75" x14ac:dyDescent="0.25">
      <c r="A42" s="436" t="s">
        <v>9</v>
      </c>
      <c r="B42" s="436" t="s">
        <v>27</v>
      </c>
      <c r="C42" s="8" t="s">
        <v>3161</v>
      </c>
      <c r="D42" s="436" t="s">
        <v>3162</v>
      </c>
      <c r="E42" s="436" t="s">
        <v>3160</v>
      </c>
      <c r="F42" s="442">
        <v>0</v>
      </c>
      <c r="G42" s="443">
        <v>1</v>
      </c>
      <c r="H42" s="443">
        <v>0.01</v>
      </c>
      <c r="I42" s="438" t="s">
        <v>2923</v>
      </c>
      <c r="J42" s="2" t="s">
        <v>3163</v>
      </c>
      <c r="K42" s="438" t="s">
        <v>251</v>
      </c>
      <c r="L42" s="418" t="s">
        <v>252</v>
      </c>
    </row>
    <row r="43" spans="1:14" ht="30" x14ac:dyDescent="0.25">
      <c r="A43" s="436" t="s">
        <v>9</v>
      </c>
      <c r="B43" s="436" t="s">
        <v>21</v>
      </c>
      <c r="C43" s="8" t="s">
        <v>2874</v>
      </c>
      <c r="D43" s="436" t="s">
        <v>21</v>
      </c>
      <c r="E43" s="436" t="s">
        <v>2875</v>
      </c>
      <c r="F43" s="442">
        <v>0</v>
      </c>
      <c r="G43" s="443">
        <v>1</v>
      </c>
      <c r="H43" s="443">
        <v>0.01</v>
      </c>
      <c r="I43" s="438" t="s">
        <v>34</v>
      </c>
      <c r="J43" s="2" t="s">
        <v>2444</v>
      </c>
      <c r="K43" s="438" t="s">
        <v>226</v>
      </c>
      <c r="L43" s="418" t="s">
        <v>227</v>
      </c>
      <c r="M43" s="444" t="s">
        <v>2445</v>
      </c>
    </row>
    <row r="44" spans="1:14" ht="45" x14ac:dyDescent="0.25">
      <c r="A44" s="436" t="s">
        <v>9</v>
      </c>
      <c r="B44" s="436" t="s">
        <v>25</v>
      </c>
      <c r="C44" s="8" t="s">
        <v>299</v>
      </c>
      <c r="D44" s="436" t="s">
        <v>25</v>
      </c>
      <c r="E44" s="436" t="s">
        <v>2314</v>
      </c>
      <c r="F44" s="442">
        <v>0</v>
      </c>
      <c r="G44" s="443">
        <v>1</v>
      </c>
      <c r="H44" s="443">
        <v>0.01</v>
      </c>
      <c r="I44" s="438" t="s">
        <v>34</v>
      </c>
      <c r="J44" s="2" t="s">
        <v>2340</v>
      </c>
      <c r="K44" s="438" t="s">
        <v>228</v>
      </c>
      <c r="L44" s="418" t="s">
        <v>229</v>
      </c>
      <c r="M44" s="444" t="s">
        <v>158</v>
      </c>
    </row>
    <row r="45" spans="1:14" ht="60" x14ac:dyDescent="0.25">
      <c r="A45" s="436" t="s">
        <v>9</v>
      </c>
      <c r="B45" s="436" t="s">
        <v>23</v>
      </c>
      <c r="C45" s="8" t="s">
        <v>59</v>
      </c>
      <c r="D45" s="436" t="s">
        <v>23</v>
      </c>
      <c r="E45" s="436" t="s">
        <v>2313</v>
      </c>
      <c r="F45" s="442">
        <v>0</v>
      </c>
      <c r="G45" s="443">
        <v>1</v>
      </c>
      <c r="H45" s="443">
        <v>0.01</v>
      </c>
      <c r="I45" s="438" t="s">
        <v>34</v>
      </c>
      <c r="J45" s="2" t="s">
        <v>2341</v>
      </c>
      <c r="K45" s="438" t="s">
        <v>230</v>
      </c>
      <c r="L45" s="418" t="s">
        <v>231</v>
      </c>
      <c r="M45" s="444" t="s">
        <v>158</v>
      </c>
    </row>
    <row r="46" spans="1:14" ht="75" x14ac:dyDescent="0.25">
      <c r="A46" s="436" t="s">
        <v>9</v>
      </c>
      <c r="B46" s="436" t="s">
        <v>102</v>
      </c>
      <c r="C46" s="8" t="s">
        <v>300</v>
      </c>
      <c r="D46" s="436" t="s">
        <v>102</v>
      </c>
      <c r="E46" s="436" t="s">
        <v>2312</v>
      </c>
      <c r="F46" s="443">
        <v>0</v>
      </c>
      <c r="G46" s="443">
        <v>0.25</v>
      </c>
      <c r="H46" s="443">
        <v>0.01</v>
      </c>
      <c r="I46" s="438" t="s">
        <v>31</v>
      </c>
      <c r="J46" s="2" t="s">
        <v>3167</v>
      </c>
      <c r="K46" s="438" t="s">
        <v>232</v>
      </c>
      <c r="L46" s="418" t="s">
        <v>233</v>
      </c>
      <c r="M46" s="446" t="s">
        <v>2286</v>
      </c>
      <c r="N46" s="418" t="s">
        <v>2286</v>
      </c>
    </row>
    <row r="47" spans="1:14" ht="45" x14ac:dyDescent="0.25">
      <c r="A47" s="436" t="s">
        <v>9</v>
      </c>
      <c r="B47" s="436" t="s">
        <v>24</v>
      </c>
      <c r="C47" s="8" t="s">
        <v>301</v>
      </c>
      <c r="D47" s="436" t="s">
        <v>24</v>
      </c>
      <c r="E47" s="436" t="s">
        <v>2311</v>
      </c>
      <c r="F47" s="442">
        <v>0</v>
      </c>
      <c r="G47" s="443">
        <v>1</v>
      </c>
      <c r="H47" s="443">
        <v>0.01</v>
      </c>
      <c r="I47" s="438" t="s">
        <v>34</v>
      </c>
      <c r="J47" s="2" t="s">
        <v>2342</v>
      </c>
      <c r="K47" s="438" t="s">
        <v>234</v>
      </c>
      <c r="L47" s="418" t="s">
        <v>235</v>
      </c>
      <c r="M47" s="444" t="s">
        <v>158</v>
      </c>
    </row>
    <row r="48" spans="1:14" ht="120" x14ac:dyDescent="0.25">
      <c r="A48" s="436" t="s">
        <v>9</v>
      </c>
      <c r="B48" s="436" t="s">
        <v>2787</v>
      </c>
      <c r="C48" s="8" t="s">
        <v>2453</v>
      </c>
      <c r="D48" s="436" t="s">
        <v>2787</v>
      </c>
      <c r="E48" s="436" t="s">
        <v>2467</v>
      </c>
      <c r="F48" s="442">
        <v>0</v>
      </c>
      <c r="G48" s="442">
        <v>1</v>
      </c>
      <c r="H48" s="443">
        <v>0.01</v>
      </c>
      <c r="I48" s="438" t="s">
        <v>2466</v>
      </c>
      <c r="J48" s="2" t="s">
        <v>3239</v>
      </c>
      <c r="K48" s="438" t="s">
        <v>236</v>
      </c>
      <c r="L48" s="418" t="s">
        <v>2802</v>
      </c>
      <c r="M48" s="444"/>
    </row>
    <row r="49" spans="1:14" ht="30" x14ac:dyDescent="0.25">
      <c r="A49" s="434" t="s">
        <v>9</v>
      </c>
      <c r="B49" s="434" t="s">
        <v>2879</v>
      </c>
      <c r="C49" s="8" t="s">
        <v>2882</v>
      </c>
      <c r="D49" s="434" t="s">
        <v>2886</v>
      </c>
      <c r="E49" s="434" t="s">
        <v>2887</v>
      </c>
      <c r="F49" s="437">
        <v>0</v>
      </c>
      <c r="G49" s="445">
        <v>1</v>
      </c>
      <c r="H49" s="445">
        <v>0.01</v>
      </c>
      <c r="I49" s="418" t="s">
        <v>34</v>
      </c>
      <c r="J49" s="2" t="s">
        <v>3440</v>
      </c>
      <c r="K49" s="418" t="s">
        <v>2289</v>
      </c>
      <c r="L49" s="418" t="s">
        <v>2290</v>
      </c>
      <c r="M49" s="446" t="s">
        <v>158</v>
      </c>
    </row>
    <row r="50" spans="1:14" ht="45" x14ac:dyDescent="0.25">
      <c r="A50" s="434" t="s">
        <v>9</v>
      </c>
      <c r="B50" s="434" t="s">
        <v>2880</v>
      </c>
      <c r="C50" s="8" t="s">
        <v>2883</v>
      </c>
      <c r="D50" s="434" t="s">
        <v>2886</v>
      </c>
      <c r="E50" s="434" t="s">
        <v>2888</v>
      </c>
      <c r="F50" s="437">
        <v>0</v>
      </c>
      <c r="G50" s="445">
        <v>1</v>
      </c>
      <c r="H50" s="445">
        <v>0.01</v>
      </c>
      <c r="I50" s="418" t="s">
        <v>34</v>
      </c>
      <c r="J50" s="2" t="s">
        <v>3443</v>
      </c>
      <c r="K50" s="418" t="s">
        <v>2289</v>
      </c>
      <c r="L50" s="418" t="s">
        <v>2290</v>
      </c>
      <c r="M50" s="446"/>
    </row>
    <row r="51" spans="1:14" ht="45" x14ac:dyDescent="0.25">
      <c r="A51" s="434" t="s">
        <v>9</v>
      </c>
      <c r="B51" s="434" t="s">
        <v>2881</v>
      </c>
      <c r="C51" s="8" t="s">
        <v>2884</v>
      </c>
      <c r="D51" s="434" t="s">
        <v>2886</v>
      </c>
      <c r="E51" s="434" t="s">
        <v>2889</v>
      </c>
      <c r="F51" s="437">
        <v>0</v>
      </c>
      <c r="G51" s="445">
        <v>1</v>
      </c>
      <c r="H51" s="445">
        <v>0.01</v>
      </c>
      <c r="I51" s="418" t="s">
        <v>34</v>
      </c>
      <c r="J51" s="2" t="s">
        <v>3441</v>
      </c>
      <c r="K51" s="418" t="s">
        <v>2289</v>
      </c>
      <c r="L51" s="418" t="s">
        <v>2290</v>
      </c>
      <c r="M51" s="446"/>
    </row>
    <row r="52" spans="1:14" ht="45" x14ac:dyDescent="0.25">
      <c r="A52" s="434" t="s">
        <v>9</v>
      </c>
      <c r="B52" s="434" t="s">
        <v>2891</v>
      </c>
      <c r="C52" s="8" t="s">
        <v>2885</v>
      </c>
      <c r="D52" s="434" t="s">
        <v>2886</v>
      </c>
      <c r="E52" s="434" t="s">
        <v>2890</v>
      </c>
      <c r="F52" s="437">
        <v>0</v>
      </c>
      <c r="G52" s="445">
        <v>1</v>
      </c>
      <c r="H52" s="445">
        <v>0.01</v>
      </c>
      <c r="I52" s="418" t="s">
        <v>34</v>
      </c>
      <c r="J52" s="2" t="s">
        <v>3442</v>
      </c>
      <c r="K52" s="418" t="s">
        <v>2289</v>
      </c>
      <c r="L52" s="418" t="s">
        <v>2290</v>
      </c>
      <c r="M52" s="446"/>
    </row>
    <row r="53" spans="1:14" ht="225" x14ac:dyDescent="0.25">
      <c r="A53" s="436" t="s">
        <v>9</v>
      </c>
      <c r="B53" s="436" t="s">
        <v>2494</v>
      </c>
      <c r="C53" s="8" t="s">
        <v>2493</v>
      </c>
      <c r="D53" s="436" t="s">
        <v>2494</v>
      </c>
      <c r="E53" s="436" t="s">
        <v>2496</v>
      </c>
      <c r="F53" s="442">
        <v>0</v>
      </c>
      <c r="G53" s="443">
        <v>1</v>
      </c>
      <c r="H53" s="443">
        <v>0.01</v>
      </c>
      <c r="I53" s="438" t="s">
        <v>2497</v>
      </c>
      <c r="J53" s="2" t="s">
        <v>3354</v>
      </c>
      <c r="K53" s="438"/>
      <c r="L53" s="418" t="s">
        <v>2797</v>
      </c>
      <c r="M53" s="444" t="s">
        <v>3362</v>
      </c>
    </row>
    <row r="54" spans="1:14" ht="30" x14ac:dyDescent="0.25">
      <c r="A54" s="436" t="s">
        <v>9</v>
      </c>
      <c r="B54" s="436" t="s">
        <v>22</v>
      </c>
      <c r="C54" s="8" t="s">
        <v>302</v>
      </c>
      <c r="D54" s="441" t="s">
        <v>370</v>
      </c>
      <c r="E54" s="436" t="s">
        <v>2310</v>
      </c>
      <c r="F54" s="442">
        <v>0</v>
      </c>
      <c r="G54" s="443">
        <v>1</v>
      </c>
      <c r="H54" s="443">
        <v>0.01</v>
      </c>
      <c r="I54" s="438" t="s">
        <v>34</v>
      </c>
      <c r="J54" s="2" t="s">
        <v>3355</v>
      </c>
      <c r="K54" s="438" t="s">
        <v>237</v>
      </c>
      <c r="L54" s="418" t="s">
        <v>238</v>
      </c>
      <c r="M54" s="444"/>
    </row>
    <row r="55" spans="1:14" ht="30" x14ac:dyDescent="0.25">
      <c r="A55" s="436" t="s">
        <v>9</v>
      </c>
      <c r="B55" s="436" t="s">
        <v>20</v>
      </c>
      <c r="C55" s="8" t="s">
        <v>303</v>
      </c>
      <c r="D55" s="441" t="s">
        <v>370</v>
      </c>
      <c r="E55" s="436" t="s">
        <v>2309</v>
      </c>
      <c r="F55" s="442">
        <v>0</v>
      </c>
      <c r="G55" s="443">
        <v>1</v>
      </c>
      <c r="H55" s="443">
        <v>0.01</v>
      </c>
      <c r="I55" s="438" t="s">
        <v>34</v>
      </c>
      <c r="J55" s="2" t="s">
        <v>3356</v>
      </c>
      <c r="K55" s="438" t="s">
        <v>239</v>
      </c>
      <c r="L55" s="418" t="s">
        <v>240</v>
      </c>
      <c r="M55" s="444"/>
    </row>
    <row r="56" spans="1:14" ht="30" x14ac:dyDescent="0.25">
      <c r="A56" s="436" t="s">
        <v>9</v>
      </c>
      <c r="B56" s="436" t="s">
        <v>3391</v>
      </c>
      <c r="C56" s="8" t="s">
        <v>3392</v>
      </c>
      <c r="D56" s="436" t="s">
        <v>3391</v>
      </c>
      <c r="E56" s="436" t="s">
        <v>3393</v>
      </c>
      <c r="F56" s="442">
        <v>0</v>
      </c>
      <c r="G56" s="443">
        <v>1</v>
      </c>
      <c r="H56" s="443">
        <v>0.01</v>
      </c>
      <c r="I56" s="438" t="s">
        <v>34</v>
      </c>
      <c r="J56" s="257" t="s">
        <v>3394</v>
      </c>
      <c r="K56" s="438"/>
      <c r="L56" s="418"/>
      <c r="M56" s="444"/>
    </row>
    <row r="57" spans="1:14" ht="90" x14ac:dyDescent="0.25">
      <c r="A57" s="436" t="s">
        <v>9</v>
      </c>
      <c r="B57" s="436" t="s">
        <v>2555</v>
      </c>
      <c r="C57" s="8" t="s">
        <v>2556</v>
      </c>
      <c r="D57" s="436" t="s">
        <v>2556</v>
      </c>
      <c r="E57" s="436" t="s">
        <v>2557</v>
      </c>
      <c r="F57" s="442">
        <v>0</v>
      </c>
      <c r="G57" s="443">
        <v>1</v>
      </c>
      <c r="H57" s="443">
        <v>0.01</v>
      </c>
      <c r="I57" s="438" t="s">
        <v>2558</v>
      </c>
      <c r="J57" s="2" t="s">
        <v>3357</v>
      </c>
      <c r="K57" s="438"/>
      <c r="L57" s="418" t="s">
        <v>2798</v>
      </c>
      <c r="M57" s="444" t="s">
        <v>158</v>
      </c>
    </row>
    <row r="58" spans="1:14" ht="45" x14ac:dyDescent="0.25">
      <c r="A58" s="436" t="s">
        <v>137</v>
      </c>
      <c r="B58" s="436" t="s">
        <v>139</v>
      </c>
      <c r="C58" s="8" t="s">
        <v>453</v>
      </c>
      <c r="D58" s="436" t="s">
        <v>139</v>
      </c>
      <c r="E58" s="436" t="s">
        <v>2308</v>
      </c>
      <c r="F58" s="442">
        <v>0</v>
      </c>
      <c r="G58" s="443">
        <v>1</v>
      </c>
      <c r="H58" s="443">
        <v>0.01</v>
      </c>
      <c r="I58" s="438" t="s">
        <v>34</v>
      </c>
      <c r="J58" s="573"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c r="K58" s="438" t="s">
        <v>241</v>
      </c>
      <c r="L58" s="418" t="s">
        <v>242</v>
      </c>
      <c r="M58" s="444" t="s">
        <v>158</v>
      </c>
      <c r="N58" s="438" t="s">
        <v>191</v>
      </c>
    </row>
    <row r="59" spans="1:14" ht="45" x14ac:dyDescent="0.25">
      <c r="A59" s="436" t="s">
        <v>137</v>
      </c>
      <c r="B59" s="436" t="s">
        <v>273</v>
      </c>
      <c r="C59" s="8" t="s">
        <v>462</v>
      </c>
      <c r="D59" s="436" t="s">
        <v>273</v>
      </c>
      <c r="E59" s="436" t="s">
        <v>2307</v>
      </c>
      <c r="F59" s="442">
        <v>0</v>
      </c>
      <c r="G59" s="443">
        <v>1</v>
      </c>
      <c r="H59" s="443">
        <v>0.01</v>
      </c>
      <c r="I59" s="438" t="s">
        <v>34</v>
      </c>
      <c r="J59" s="2" t="s">
        <v>3496</v>
      </c>
      <c r="K59" s="438" t="s">
        <v>333</v>
      </c>
      <c r="L59" s="418" t="s">
        <v>334</v>
      </c>
      <c r="M59" s="444"/>
      <c r="N59" s="438"/>
    </row>
    <row r="60" spans="1:14" x14ac:dyDescent="0.25">
      <c r="A60" s="436" t="s">
        <v>137</v>
      </c>
      <c r="B60" s="436" t="s">
        <v>458</v>
      </c>
      <c r="C60" s="8" t="s">
        <v>459</v>
      </c>
      <c r="D60" s="436" t="s">
        <v>458</v>
      </c>
      <c r="E60" s="436" t="s">
        <v>2306</v>
      </c>
      <c r="F60" s="442">
        <v>0</v>
      </c>
      <c r="G60" s="443">
        <v>1</v>
      </c>
      <c r="H60" s="443">
        <v>0.01</v>
      </c>
      <c r="I60" s="438" t="s">
        <v>34</v>
      </c>
      <c r="J60" s="2"/>
      <c r="K60" s="438"/>
      <c r="L60" s="418" t="s">
        <v>2803</v>
      </c>
      <c r="M60" s="444"/>
      <c r="N60" s="438"/>
    </row>
    <row r="61" spans="1:14" ht="45" x14ac:dyDescent="0.25">
      <c r="A61" s="436" t="s">
        <v>137</v>
      </c>
      <c r="B61" s="436" t="s">
        <v>192</v>
      </c>
      <c r="C61" s="8" t="s">
        <v>454</v>
      </c>
      <c r="D61" s="436" t="s">
        <v>192</v>
      </c>
      <c r="E61" s="436" t="s">
        <v>2305</v>
      </c>
      <c r="F61" s="442">
        <v>0</v>
      </c>
      <c r="G61" s="443">
        <v>1</v>
      </c>
      <c r="H61" s="443">
        <v>0.01</v>
      </c>
      <c r="I61" s="438" t="s">
        <v>34</v>
      </c>
      <c r="J61" s="2" t="s">
        <v>2343</v>
      </c>
      <c r="K61" s="438" t="s">
        <v>243</v>
      </c>
      <c r="L61" s="418" t="s">
        <v>244</v>
      </c>
      <c r="M61" s="444" t="s">
        <v>158</v>
      </c>
      <c r="N61" s="438"/>
    </row>
    <row r="62" spans="1:14" ht="60" x14ac:dyDescent="0.25">
      <c r="A62" s="436" t="s">
        <v>137</v>
      </c>
      <c r="B62" s="436" t="s">
        <v>2876</v>
      </c>
      <c r="C62" s="8" t="s">
        <v>2877</v>
      </c>
      <c r="D62" s="436" t="s">
        <v>2876</v>
      </c>
      <c r="E62" s="436" t="s">
        <v>2878</v>
      </c>
      <c r="F62" s="442">
        <v>0</v>
      </c>
      <c r="G62" s="443">
        <v>1</v>
      </c>
      <c r="H62" s="443">
        <v>0.01</v>
      </c>
      <c r="I62" s="438" t="s">
        <v>34</v>
      </c>
      <c r="J62" s="2" t="s">
        <v>2897</v>
      </c>
      <c r="K62" s="438" t="s">
        <v>245</v>
      </c>
      <c r="L62" s="418" t="s">
        <v>246</v>
      </c>
      <c r="M62" s="444" t="s">
        <v>158</v>
      </c>
      <c r="N62" s="438"/>
    </row>
    <row r="63" spans="1:14" ht="45" x14ac:dyDescent="0.25">
      <c r="A63" s="436" t="s">
        <v>137</v>
      </c>
      <c r="B63" s="436" t="s">
        <v>140</v>
      </c>
      <c r="C63" s="8" t="s">
        <v>455</v>
      </c>
      <c r="D63" s="436" t="s">
        <v>140</v>
      </c>
      <c r="E63" s="436" t="s">
        <v>2304</v>
      </c>
      <c r="F63" s="442">
        <v>0</v>
      </c>
      <c r="G63" s="443">
        <v>1</v>
      </c>
      <c r="H63" s="443">
        <v>0.01</v>
      </c>
      <c r="I63" s="438" t="s">
        <v>34</v>
      </c>
      <c r="J63" s="2" t="s">
        <v>3497</v>
      </c>
      <c r="K63" s="438" t="s">
        <v>247</v>
      </c>
      <c r="L63" s="418" t="s">
        <v>248</v>
      </c>
      <c r="M63" s="444" t="s">
        <v>158</v>
      </c>
      <c r="N63" s="438"/>
    </row>
    <row r="64" spans="1:14" ht="45" x14ac:dyDescent="0.25">
      <c r="A64" s="436" t="s">
        <v>137</v>
      </c>
      <c r="B64" s="436" t="s">
        <v>138</v>
      </c>
      <c r="C64" s="8" t="s">
        <v>2911</v>
      </c>
      <c r="D64" s="436" t="s">
        <v>138</v>
      </c>
      <c r="E64" s="436" t="s">
        <v>2303</v>
      </c>
      <c r="F64" s="442">
        <v>0</v>
      </c>
      <c r="G64" s="443">
        <v>1</v>
      </c>
      <c r="H64" s="443">
        <v>0.01</v>
      </c>
      <c r="I64" s="438" t="s">
        <v>34</v>
      </c>
      <c r="J64" s="2" t="s">
        <v>2898</v>
      </c>
      <c r="K64" s="438" t="s">
        <v>249</v>
      </c>
      <c r="L64" s="418" t="s">
        <v>250</v>
      </c>
      <c r="M64" s="444" t="s">
        <v>158</v>
      </c>
      <c r="N64" s="438"/>
    </row>
    <row r="65" spans="1:14" x14ac:dyDescent="0.25">
      <c r="A65" s="436" t="s">
        <v>137</v>
      </c>
      <c r="B65" s="436" t="s">
        <v>456</v>
      </c>
      <c r="C65" s="8" t="s">
        <v>457</v>
      </c>
      <c r="D65" s="436" t="s">
        <v>456</v>
      </c>
      <c r="E65" s="436" t="s">
        <v>2302</v>
      </c>
      <c r="F65" s="442">
        <v>0</v>
      </c>
      <c r="G65" s="443">
        <v>1</v>
      </c>
      <c r="H65" s="443">
        <v>0.01</v>
      </c>
      <c r="I65" s="438" t="s">
        <v>34</v>
      </c>
      <c r="J65" s="2"/>
      <c r="K65" s="438"/>
      <c r="L65" s="418" t="s">
        <v>2804</v>
      </c>
      <c r="M65" s="444"/>
      <c r="N65" s="438"/>
    </row>
    <row r="66" spans="1:14" ht="120" x14ac:dyDescent="0.25">
      <c r="A66" s="436" t="s">
        <v>137</v>
      </c>
      <c r="B66" s="436" t="s">
        <v>2498</v>
      </c>
      <c r="C66" s="8" t="s">
        <v>2499</v>
      </c>
      <c r="D66" s="436" t="s">
        <v>2498</v>
      </c>
      <c r="E66" s="436" t="s">
        <v>2500</v>
      </c>
      <c r="F66" s="442">
        <v>0</v>
      </c>
      <c r="G66" s="443">
        <v>1</v>
      </c>
      <c r="H66" s="443">
        <v>0.01</v>
      </c>
      <c r="I66" s="438" t="s">
        <v>2501</v>
      </c>
      <c r="J66" s="2" t="s">
        <v>3395</v>
      </c>
      <c r="K66" s="438"/>
      <c r="L66" s="418" t="s">
        <v>2799</v>
      </c>
      <c r="M66" s="433" t="s">
        <v>2502</v>
      </c>
      <c r="N66" s="438"/>
    </row>
    <row r="67" spans="1:14" ht="60" x14ac:dyDescent="0.25">
      <c r="A67" s="434" t="s">
        <v>2541</v>
      </c>
      <c r="B67" s="434" t="s">
        <v>2545</v>
      </c>
      <c r="C67" s="8" t="s">
        <v>304</v>
      </c>
      <c r="D67" s="434" t="s">
        <v>2544</v>
      </c>
      <c r="E67" s="436" t="s">
        <v>2301</v>
      </c>
      <c r="F67" s="445">
        <v>0</v>
      </c>
      <c r="G67" s="445">
        <v>1</v>
      </c>
      <c r="H67" s="445">
        <v>0.01</v>
      </c>
      <c r="I67" s="418" t="s">
        <v>58</v>
      </c>
      <c r="J67" s="2" t="s">
        <v>2344</v>
      </c>
      <c r="K67" s="418" t="s">
        <v>255</v>
      </c>
      <c r="L67" s="418" t="s">
        <v>256</v>
      </c>
      <c r="M67" s="444" t="s">
        <v>158</v>
      </c>
      <c r="N67" s="418"/>
    </row>
    <row r="68" spans="1:14" ht="60" x14ac:dyDescent="0.25">
      <c r="A68" s="434" t="s">
        <v>2541</v>
      </c>
      <c r="B68" s="434" t="s">
        <v>2840</v>
      </c>
      <c r="C68" s="8" t="s">
        <v>2839</v>
      </c>
      <c r="D68" s="434" t="s">
        <v>371</v>
      </c>
      <c r="E68" s="436" t="s">
        <v>2837</v>
      </c>
      <c r="F68" s="445">
        <v>0</v>
      </c>
      <c r="G68" s="445">
        <v>1</v>
      </c>
      <c r="H68" s="445">
        <v>0.01</v>
      </c>
      <c r="I68" s="438" t="s">
        <v>2838</v>
      </c>
      <c r="J68" s="2" t="s">
        <v>3061</v>
      </c>
      <c r="K68" s="418" t="s">
        <v>364</v>
      </c>
      <c r="L68" s="418" t="s">
        <v>2800</v>
      </c>
      <c r="M68" s="444" t="s">
        <v>158</v>
      </c>
      <c r="N68" s="418"/>
    </row>
    <row r="69" spans="1:14" ht="60" x14ac:dyDescent="0.25">
      <c r="A69" s="434" t="s">
        <v>2541</v>
      </c>
      <c r="B69" s="434" t="s">
        <v>2542</v>
      </c>
      <c r="C69" s="8" t="s">
        <v>2543</v>
      </c>
      <c r="D69" s="434" t="s">
        <v>2546</v>
      </c>
      <c r="E69" s="436" t="s">
        <v>2547</v>
      </c>
      <c r="F69" s="445">
        <v>0</v>
      </c>
      <c r="G69" s="445">
        <v>1</v>
      </c>
      <c r="H69" s="445">
        <v>0.01</v>
      </c>
      <c r="I69" s="438" t="s">
        <v>2548</v>
      </c>
      <c r="J69" s="2" t="s">
        <v>2549</v>
      </c>
      <c r="K69" s="418"/>
      <c r="L69" s="418" t="s">
        <v>2801</v>
      </c>
      <c r="M69" s="444"/>
      <c r="N69" s="418"/>
    </row>
    <row r="70" spans="1:14" ht="90" x14ac:dyDescent="0.25">
      <c r="A70" s="436" t="s">
        <v>10</v>
      </c>
      <c r="B70" s="436" t="s">
        <v>3275</v>
      </c>
      <c r="C70" s="8" t="s">
        <v>2468</v>
      </c>
      <c r="D70" s="436" t="s">
        <v>3275</v>
      </c>
      <c r="E70" s="436" t="s">
        <v>2300</v>
      </c>
      <c r="F70" s="448">
        <v>0</v>
      </c>
      <c r="G70" s="448">
        <v>300</v>
      </c>
      <c r="H70" s="448">
        <v>5</v>
      </c>
      <c r="I70" s="453" t="str">
        <f>UnitControlCenter!$B$44</f>
        <v>$/metric ton CO2e</v>
      </c>
      <c r="J70" s="2" t="s">
        <v>3358</v>
      </c>
      <c r="K70" s="438" t="s">
        <v>253</v>
      </c>
      <c r="L70" s="418" t="s">
        <v>254</v>
      </c>
      <c r="M70" s="446" t="s">
        <v>2442</v>
      </c>
      <c r="N70" s="418" t="s">
        <v>419</v>
      </c>
    </row>
    <row r="71" spans="1:14" ht="60" x14ac:dyDescent="0.25">
      <c r="A71" s="436" t="s">
        <v>10</v>
      </c>
      <c r="B71" s="436" t="s">
        <v>26</v>
      </c>
      <c r="C71" s="8" t="s">
        <v>144</v>
      </c>
      <c r="D71" s="436" t="s">
        <v>26</v>
      </c>
      <c r="E71" s="436" t="s">
        <v>2299</v>
      </c>
      <c r="F71" s="445">
        <v>0</v>
      </c>
      <c r="G71" s="445">
        <v>1</v>
      </c>
      <c r="H71" s="445">
        <v>0.01</v>
      </c>
      <c r="I71" s="438" t="s">
        <v>146</v>
      </c>
      <c r="J71" s="2" t="s">
        <v>3359</v>
      </c>
      <c r="K71" s="418" t="s">
        <v>257</v>
      </c>
      <c r="L71" s="418" t="s">
        <v>258</v>
      </c>
      <c r="M71" s="444" t="s">
        <v>158</v>
      </c>
    </row>
    <row r="72" spans="1:14" x14ac:dyDescent="0.25">
      <c r="A72" s="434" t="s">
        <v>10</v>
      </c>
      <c r="B72" s="434" t="s">
        <v>2503</v>
      </c>
      <c r="C72" s="8" t="s">
        <v>2505</v>
      </c>
      <c r="D72" s="434" t="s">
        <v>2506</v>
      </c>
      <c r="E72" s="434" t="s">
        <v>2508</v>
      </c>
      <c r="F72" s="448">
        <v>0</v>
      </c>
      <c r="G72" s="448">
        <v>1</v>
      </c>
      <c r="H72" s="448">
        <v>1</v>
      </c>
      <c r="I72" s="438" t="s">
        <v>30</v>
      </c>
      <c r="J72" s="2"/>
    </row>
    <row r="73" spans="1:14" ht="30" x14ac:dyDescent="0.25">
      <c r="A73" s="434" t="s">
        <v>10</v>
      </c>
      <c r="B73" s="434" t="s">
        <v>3105</v>
      </c>
      <c r="C73" s="8" t="s">
        <v>2504</v>
      </c>
      <c r="D73" s="434" t="s">
        <v>2655</v>
      </c>
      <c r="E73" s="434" t="s">
        <v>2507</v>
      </c>
      <c r="F73" s="448">
        <v>0</v>
      </c>
      <c r="G73" s="448">
        <v>1</v>
      </c>
      <c r="H73" s="448">
        <v>1</v>
      </c>
      <c r="I73" s="438" t="s">
        <v>30</v>
      </c>
      <c r="J73" s="2" t="s">
        <v>3106</v>
      </c>
      <c r="K73" s="438" t="s">
        <v>253</v>
      </c>
      <c r="L73" s="418" t="s">
        <v>254</v>
      </c>
    </row>
    <row r="74" spans="1:14" x14ac:dyDescent="0.25">
      <c r="A74" s="434" t="s">
        <v>10</v>
      </c>
      <c r="B74" s="434" t="s">
        <v>2814</v>
      </c>
      <c r="C74" s="8" t="s">
        <v>2813</v>
      </c>
      <c r="D74" s="434" t="s">
        <v>2814</v>
      </c>
      <c r="E74" s="436" t="s">
        <v>2815</v>
      </c>
      <c r="F74" s="448">
        <v>0</v>
      </c>
      <c r="G74" s="448">
        <v>1</v>
      </c>
      <c r="H74" s="448">
        <v>1</v>
      </c>
      <c r="I74" s="438" t="s">
        <v>30</v>
      </c>
      <c r="J74" s="2"/>
    </row>
    <row r="75" spans="1:14" ht="45" x14ac:dyDescent="0.25">
      <c r="A75" s="434" t="s">
        <v>10</v>
      </c>
      <c r="B75" s="434" t="s">
        <v>2862</v>
      </c>
      <c r="C75" s="8" t="s">
        <v>2862</v>
      </c>
      <c r="D75" s="434" t="s">
        <v>2862</v>
      </c>
      <c r="E75" s="434" t="s">
        <v>2863</v>
      </c>
      <c r="F75" s="445">
        <v>0</v>
      </c>
      <c r="G75" s="445">
        <v>1</v>
      </c>
      <c r="H75" s="445">
        <v>0.01</v>
      </c>
      <c r="I75" s="438" t="s">
        <v>2864</v>
      </c>
      <c r="J75" s="2" t="s">
        <v>3360</v>
      </c>
      <c r="K75" s="418" t="s">
        <v>3025</v>
      </c>
    </row>
    <row r="76" spans="1:14" ht="60" x14ac:dyDescent="0.25">
      <c r="A76" s="436" t="s">
        <v>10</v>
      </c>
      <c r="B76" s="436" t="s">
        <v>3450</v>
      </c>
      <c r="C76" s="8" t="s">
        <v>3449</v>
      </c>
      <c r="D76" s="436" t="s">
        <v>3450</v>
      </c>
      <c r="E76" s="436" t="s">
        <v>2298</v>
      </c>
      <c r="F76" s="442">
        <v>-0.5</v>
      </c>
      <c r="G76" s="442">
        <v>0.5</v>
      </c>
      <c r="H76" s="445">
        <v>0.01</v>
      </c>
      <c r="I76" s="438" t="s">
        <v>147</v>
      </c>
      <c r="J76" s="2" t="s">
        <v>3451</v>
      </c>
      <c r="K76" s="418" t="s">
        <v>259</v>
      </c>
      <c r="L76" s="418" t="s">
        <v>260</v>
      </c>
      <c r="M76" s="446" t="s">
        <v>159</v>
      </c>
    </row>
    <row r="77" spans="1:14" ht="105" x14ac:dyDescent="0.25">
      <c r="A77" s="436" t="s">
        <v>2757</v>
      </c>
      <c r="B77" s="453" t="s">
        <v>335</v>
      </c>
      <c r="C77" s="457" t="s">
        <v>305</v>
      </c>
      <c r="D77" s="436" t="s">
        <v>372</v>
      </c>
      <c r="E77" s="436" t="s">
        <v>2297</v>
      </c>
      <c r="F77" s="443">
        <v>0</v>
      </c>
      <c r="G77" s="443">
        <v>0.4</v>
      </c>
      <c r="H77" s="442">
        <v>0.01</v>
      </c>
      <c r="I77" s="438" t="s">
        <v>32</v>
      </c>
      <c r="J77" s="2" t="s">
        <v>3361</v>
      </c>
      <c r="K77" s="438" t="s">
        <v>261</v>
      </c>
      <c r="L77" s="418" t="s">
        <v>262</v>
      </c>
      <c r="M77" s="444"/>
    </row>
    <row r="78" spans="1:14" ht="105" x14ac:dyDescent="0.25">
      <c r="A78" s="458" t="str">
        <f>A$77</f>
        <v>Research and Development</v>
      </c>
      <c r="B78" s="458" t="str">
        <f t="shared" ref="B78:B81" si="0">B$77</f>
        <v>Capital Cost Reduction</v>
      </c>
      <c r="C78" s="436" t="s">
        <v>306</v>
      </c>
      <c r="D78" s="458" t="str">
        <f t="shared" ref="D78:L81" si="1">D$77</f>
        <v>R&amp;D Capital Cost Reductions</v>
      </c>
      <c r="E78" s="8" t="s">
        <v>3375</v>
      </c>
      <c r="F78" s="459">
        <f t="shared" si="1"/>
        <v>0</v>
      </c>
      <c r="G78" s="459">
        <f t="shared" si="1"/>
        <v>0.4</v>
      </c>
      <c r="H78" s="459">
        <f t="shared" si="1"/>
        <v>0.01</v>
      </c>
      <c r="I78" s="458" t="str">
        <f t="shared" si="1"/>
        <v>% reduction in cost</v>
      </c>
      <c r="J78"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58" t="str">
        <f t="shared" si="1"/>
        <v>architectural-design.html#rnd</v>
      </c>
      <c r="L78" s="458" t="str">
        <f t="shared" si="1"/>
        <v>research-and-development.html</v>
      </c>
      <c r="M78" s="444"/>
    </row>
    <row r="79" spans="1:14" ht="105" x14ac:dyDescent="0.25">
      <c r="A79" s="458" t="str">
        <f t="shared" ref="A79:A81" si="2">A$77</f>
        <v>Research and Development</v>
      </c>
      <c r="B79" s="458" t="str">
        <f t="shared" si="0"/>
        <v>Capital Cost Reduction</v>
      </c>
      <c r="C79" s="436" t="s">
        <v>307</v>
      </c>
      <c r="D79" s="458" t="str">
        <f t="shared" si="1"/>
        <v>R&amp;D Capital Cost Reductions</v>
      </c>
      <c r="E79" s="8" t="s">
        <v>3376</v>
      </c>
      <c r="F79" s="459">
        <f t="shared" si="1"/>
        <v>0</v>
      </c>
      <c r="G79" s="459">
        <f t="shared" si="1"/>
        <v>0.4</v>
      </c>
      <c r="H79" s="459">
        <f t="shared" si="1"/>
        <v>0.01</v>
      </c>
      <c r="I79" s="458" t="str">
        <f t="shared" si="1"/>
        <v>% reduction in cost</v>
      </c>
      <c r="J79"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58" t="str">
        <f t="shared" si="1"/>
        <v>architectural-design.html#rnd</v>
      </c>
      <c r="L79" s="458" t="str">
        <f t="shared" si="1"/>
        <v>research-and-development.html</v>
      </c>
      <c r="M79" s="444"/>
    </row>
    <row r="80" spans="1:14" ht="105" x14ac:dyDescent="0.25">
      <c r="A80" s="458" t="str">
        <f t="shared" si="2"/>
        <v>Research and Development</v>
      </c>
      <c r="B80" s="458" t="str">
        <f t="shared" si="0"/>
        <v>Capital Cost Reduction</v>
      </c>
      <c r="C80" s="436" t="s">
        <v>308</v>
      </c>
      <c r="D80" s="458" t="str">
        <f t="shared" si="1"/>
        <v>R&amp;D Capital Cost Reductions</v>
      </c>
      <c r="E80" s="8" t="s">
        <v>3377</v>
      </c>
      <c r="F80" s="459">
        <f t="shared" si="1"/>
        <v>0</v>
      </c>
      <c r="G80" s="459">
        <f t="shared" si="1"/>
        <v>0.4</v>
      </c>
      <c r="H80" s="459">
        <f t="shared" si="1"/>
        <v>0.01</v>
      </c>
      <c r="I80" s="458" t="str">
        <f t="shared" si="1"/>
        <v>% reduction in cost</v>
      </c>
      <c r="J80"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58" t="str">
        <f t="shared" si="1"/>
        <v>architectural-design.html#rnd</v>
      </c>
      <c r="L80" s="458" t="str">
        <f t="shared" si="1"/>
        <v>research-and-development.html</v>
      </c>
      <c r="M80" s="444"/>
    </row>
    <row r="81" spans="1:13" ht="105" x14ac:dyDescent="0.25">
      <c r="A81" s="458" t="str">
        <f t="shared" si="2"/>
        <v>Research and Development</v>
      </c>
      <c r="B81" s="458" t="str">
        <f t="shared" si="0"/>
        <v>Capital Cost Reduction</v>
      </c>
      <c r="C81" s="434" t="s">
        <v>309</v>
      </c>
      <c r="D81" s="458" t="str">
        <f t="shared" si="1"/>
        <v>R&amp;D Capital Cost Reductions</v>
      </c>
      <c r="E81" s="8" t="s">
        <v>3378</v>
      </c>
      <c r="F81" s="459">
        <f t="shared" si="1"/>
        <v>0</v>
      </c>
      <c r="G81" s="459">
        <f t="shared" si="1"/>
        <v>0.4</v>
      </c>
      <c r="H81" s="459">
        <f t="shared" si="1"/>
        <v>0.01</v>
      </c>
      <c r="I81" s="458" t="str">
        <f t="shared" si="1"/>
        <v>% reduction in cost</v>
      </c>
      <c r="J81"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58" t="str">
        <f t="shared" si="1"/>
        <v>architectural-design.html#rnd</v>
      </c>
      <c r="L81" s="458" t="str">
        <f t="shared" si="1"/>
        <v>research-and-development.html</v>
      </c>
      <c r="M81" s="444"/>
    </row>
    <row r="82" spans="1:13" ht="135" x14ac:dyDescent="0.25">
      <c r="A82" s="434" t="s">
        <v>2757</v>
      </c>
      <c r="B82" s="434" t="s">
        <v>2909</v>
      </c>
      <c r="C82" s="8" t="s">
        <v>2910</v>
      </c>
      <c r="D82" s="434" t="s">
        <v>2909</v>
      </c>
      <c r="E82" s="437" t="s">
        <v>2912</v>
      </c>
      <c r="F82" s="443">
        <v>0</v>
      </c>
      <c r="G82" s="443">
        <v>1</v>
      </c>
      <c r="H82" s="442">
        <v>0.01</v>
      </c>
      <c r="I82" s="438" t="s">
        <v>34</v>
      </c>
      <c r="J82" s="2" t="s">
        <v>2914</v>
      </c>
      <c r="K82" s="418" t="s">
        <v>2916</v>
      </c>
      <c r="L82" s="418" t="s">
        <v>2915</v>
      </c>
      <c r="M82" s="446" t="s">
        <v>2913</v>
      </c>
    </row>
    <row r="83" spans="1:13" ht="105" x14ac:dyDescent="0.25">
      <c r="A83" s="436" t="s">
        <v>2757</v>
      </c>
      <c r="B83" s="453" t="s">
        <v>349</v>
      </c>
      <c r="C83" s="8" t="s">
        <v>310</v>
      </c>
      <c r="D83" s="436" t="s">
        <v>373</v>
      </c>
      <c r="E83" s="436" t="s">
        <v>2296</v>
      </c>
      <c r="F83" s="443">
        <v>0</v>
      </c>
      <c r="G83" s="443">
        <v>0.4</v>
      </c>
      <c r="H83" s="442">
        <v>0.01</v>
      </c>
      <c r="I83" s="438" t="s">
        <v>33</v>
      </c>
      <c r="J83" s="2" t="s">
        <v>3366</v>
      </c>
      <c r="K83" s="438" t="s">
        <v>261</v>
      </c>
      <c r="L83" s="418" t="s">
        <v>262</v>
      </c>
    </row>
    <row r="84" spans="1:13" ht="105" x14ac:dyDescent="0.25">
      <c r="A84" s="460" t="str">
        <f>A$83</f>
        <v>Research and Development</v>
      </c>
      <c r="B84" s="460" t="str">
        <f>B$83</f>
        <v>Fuel Use Reduction</v>
      </c>
      <c r="C84" s="8" t="s">
        <v>311</v>
      </c>
      <c r="D84" s="460" t="str">
        <f t="shared" ref="D84:L87" si="3">D$83</f>
        <v>R&amp;D Fuel Use Reductions</v>
      </c>
      <c r="E84" s="8" t="s">
        <v>3379</v>
      </c>
      <c r="F84" s="339">
        <f t="shared" si="3"/>
        <v>0</v>
      </c>
      <c r="G84" s="339">
        <f t="shared" si="3"/>
        <v>0.4</v>
      </c>
      <c r="H84" s="339">
        <f t="shared" si="3"/>
        <v>0.01</v>
      </c>
      <c r="I84" s="460" t="str">
        <f t="shared" si="3"/>
        <v>% reduction in fuel use</v>
      </c>
      <c r="J84"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60" t="str">
        <f t="shared" si="3"/>
        <v>architectural-design.html#rnd</v>
      </c>
      <c r="L84" s="460" t="str">
        <f t="shared" si="3"/>
        <v>research-and-development.html</v>
      </c>
    </row>
    <row r="85" spans="1:13" ht="105" x14ac:dyDescent="0.25">
      <c r="A85" s="460" t="str">
        <f t="shared" ref="A85:B87" si="4">A$83</f>
        <v>Research and Development</v>
      </c>
      <c r="B85" s="460" t="str">
        <f t="shared" si="4"/>
        <v>Fuel Use Reduction</v>
      </c>
      <c r="C85" s="8" t="s">
        <v>312</v>
      </c>
      <c r="D85" s="460" t="str">
        <f t="shared" si="3"/>
        <v>R&amp;D Fuel Use Reductions</v>
      </c>
      <c r="E85" s="8" t="s">
        <v>3380</v>
      </c>
      <c r="F85" s="339">
        <f t="shared" si="3"/>
        <v>0</v>
      </c>
      <c r="G85" s="339">
        <f t="shared" si="3"/>
        <v>0.4</v>
      </c>
      <c r="H85" s="339">
        <f t="shared" si="3"/>
        <v>0.01</v>
      </c>
      <c r="I85" s="460" t="str">
        <f t="shared" si="3"/>
        <v>% reduction in fuel use</v>
      </c>
      <c r="J85"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60" t="str">
        <f t="shared" si="3"/>
        <v>architectural-design.html#rnd</v>
      </c>
      <c r="L85" s="460" t="str">
        <f t="shared" si="3"/>
        <v>research-and-development.html</v>
      </c>
    </row>
    <row r="86" spans="1:13" ht="105" x14ac:dyDescent="0.25">
      <c r="A86" s="460" t="str">
        <f t="shared" si="4"/>
        <v>Research and Development</v>
      </c>
      <c r="B86" s="460" t="str">
        <f t="shared" si="4"/>
        <v>Fuel Use Reduction</v>
      </c>
      <c r="C86" s="8" t="s">
        <v>313</v>
      </c>
      <c r="D86" s="460" t="str">
        <f t="shared" si="3"/>
        <v>R&amp;D Fuel Use Reductions</v>
      </c>
      <c r="E86" s="8" t="s">
        <v>3381</v>
      </c>
      <c r="F86" s="339">
        <f t="shared" si="3"/>
        <v>0</v>
      </c>
      <c r="G86" s="339">
        <f t="shared" si="3"/>
        <v>0.4</v>
      </c>
      <c r="H86" s="339">
        <f t="shared" si="3"/>
        <v>0.01</v>
      </c>
      <c r="I86" s="460" t="str">
        <f t="shared" si="3"/>
        <v>% reduction in fuel use</v>
      </c>
      <c r="J86"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60" t="str">
        <f t="shared" si="3"/>
        <v>architectural-design.html#rnd</v>
      </c>
      <c r="L86" s="460" t="str">
        <f t="shared" si="3"/>
        <v>research-and-development.html</v>
      </c>
    </row>
    <row r="87" spans="1:13" ht="105" x14ac:dyDescent="0.25">
      <c r="A87" s="460" t="str">
        <f t="shared" si="4"/>
        <v>Research and Development</v>
      </c>
      <c r="B87" s="460" t="str">
        <f t="shared" si="4"/>
        <v>Fuel Use Reduction</v>
      </c>
      <c r="C87" s="8" t="s">
        <v>314</v>
      </c>
      <c r="D87" s="460" t="str">
        <f t="shared" si="3"/>
        <v>R&amp;D Fuel Use Reductions</v>
      </c>
      <c r="E87" s="8" t="s">
        <v>3382</v>
      </c>
      <c r="F87" s="339">
        <f t="shared" si="3"/>
        <v>0</v>
      </c>
      <c r="G87" s="339">
        <f t="shared" si="3"/>
        <v>0.4</v>
      </c>
      <c r="H87" s="339">
        <f t="shared" si="3"/>
        <v>0.01</v>
      </c>
      <c r="I87" s="460" t="str">
        <f t="shared" si="3"/>
        <v>% reduction in fuel use</v>
      </c>
      <c r="J87"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60" t="str">
        <f t="shared" si="3"/>
        <v>architectural-design.html#rnd</v>
      </c>
      <c r="L87" s="460" t="str">
        <f t="shared" si="3"/>
        <v>research-and-development.html</v>
      </c>
    </row>
    <row r="88" spans="1:13" ht="165" x14ac:dyDescent="0.25">
      <c r="A88" s="8" t="s">
        <v>3063</v>
      </c>
      <c r="B88" s="8" t="s">
        <v>3064</v>
      </c>
      <c r="C88" s="8" t="s">
        <v>3071</v>
      </c>
      <c r="D88" s="453"/>
      <c r="E88" s="436" t="s">
        <v>3109</v>
      </c>
      <c r="F88" s="461">
        <v>0</v>
      </c>
      <c r="G88" s="8">
        <v>10</v>
      </c>
      <c r="H88" s="8">
        <v>1</v>
      </c>
      <c r="I88" s="8" t="s">
        <v>3038</v>
      </c>
      <c r="J88" s="2" t="s">
        <v>3367</v>
      </c>
      <c r="K88" s="8" t="s">
        <v>3039</v>
      </c>
    </row>
    <row r="89" spans="1:13" ht="165" x14ac:dyDescent="0.25">
      <c r="A89" s="8" t="s">
        <v>3063</v>
      </c>
      <c r="B89" s="8" t="s">
        <v>3065</v>
      </c>
      <c r="C89" s="8" t="s">
        <v>3072</v>
      </c>
      <c r="D89" s="453"/>
      <c r="E89" s="436" t="s">
        <v>3110</v>
      </c>
      <c r="F89" s="461">
        <v>0</v>
      </c>
      <c r="G89" s="8">
        <v>10</v>
      </c>
      <c r="H89" s="8">
        <v>1</v>
      </c>
      <c r="I89" s="8" t="s">
        <v>3038</v>
      </c>
      <c r="J89" s="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60" t="str">
        <f t="shared" ref="K89:K96" si="5">K$88</f>
        <v>io-model.html</v>
      </c>
      <c r="L89" s="24"/>
    </row>
    <row r="90" spans="1:13" ht="165" x14ac:dyDescent="0.25">
      <c r="A90" s="8" t="s">
        <v>3063</v>
      </c>
      <c r="B90" s="8" t="s">
        <v>483</v>
      </c>
      <c r="C90" s="8" t="s">
        <v>3073</v>
      </c>
      <c r="D90" s="453"/>
      <c r="E90" s="436" t="s">
        <v>3111</v>
      </c>
      <c r="F90" s="461">
        <v>0</v>
      </c>
      <c r="G90" s="8">
        <v>10</v>
      </c>
      <c r="H90" s="8">
        <v>1</v>
      </c>
      <c r="I90" s="8" t="s">
        <v>3038</v>
      </c>
      <c r="J90" s="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60" t="str">
        <f t="shared" si="5"/>
        <v>io-model.html</v>
      </c>
    </row>
    <row r="91" spans="1:13" ht="165" x14ac:dyDescent="0.25">
      <c r="A91" s="8" t="s">
        <v>3063</v>
      </c>
      <c r="B91" s="8" t="s">
        <v>3066</v>
      </c>
      <c r="C91" s="8" t="s">
        <v>3074</v>
      </c>
      <c r="D91" s="453"/>
      <c r="E91" s="436" t="s">
        <v>3112</v>
      </c>
      <c r="F91" s="461">
        <v>0</v>
      </c>
      <c r="G91" s="8">
        <v>10</v>
      </c>
      <c r="H91" s="8">
        <v>1</v>
      </c>
      <c r="I91" s="8" t="s">
        <v>3038</v>
      </c>
      <c r="J91"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60" t="str">
        <f t="shared" si="5"/>
        <v>io-model.html</v>
      </c>
    </row>
    <row r="92" spans="1:13" ht="165" x14ac:dyDescent="0.25">
      <c r="A92" s="8" t="s">
        <v>3063</v>
      </c>
      <c r="B92" s="8" t="s">
        <v>3067</v>
      </c>
      <c r="C92" s="8" t="s">
        <v>3075</v>
      </c>
      <c r="D92" s="453"/>
      <c r="E92" s="436" t="s">
        <v>3113</v>
      </c>
      <c r="F92" s="461">
        <v>0</v>
      </c>
      <c r="G92" s="8">
        <v>10</v>
      </c>
      <c r="H92" s="8">
        <v>1</v>
      </c>
      <c r="I92" s="8" t="s">
        <v>3038</v>
      </c>
      <c r="J92"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60" t="str">
        <f t="shared" si="5"/>
        <v>io-model.html</v>
      </c>
    </row>
    <row r="93" spans="1:13" ht="165" x14ac:dyDescent="0.25">
      <c r="A93" s="8" t="s">
        <v>3063</v>
      </c>
      <c r="B93" s="8" t="s">
        <v>278</v>
      </c>
      <c r="C93" s="8" t="s">
        <v>3076</v>
      </c>
      <c r="D93" s="453"/>
      <c r="E93" s="436" t="s">
        <v>3114</v>
      </c>
      <c r="F93" s="461">
        <v>0</v>
      </c>
      <c r="G93" s="8">
        <v>10</v>
      </c>
      <c r="H93" s="8">
        <v>1</v>
      </c>
      <c r="I93" s="8" t="s">
        <v>3038</v>
      </c>
      <c r="J93"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60" t="str">
        <f t="shared" si="5"/>
        <v>io-model.html</v>
      </c>
    </row>
    <row r="94" spans="1:13" ht="165" x14ac:dyDescent="0.25">
      <c r="A94" s="8" t="s">
        <v>3063</v>
      </c>
      <c r="B94" s="8" t="s">
        <v>3068</v>
      </c>
      <c r="C94" s="8" t="s">
        <v>3077</v>
      </c>
      <c r="D94" s="453"/>
      <c r="E94" s="436" t="s">
        <v>3115</v>
      </c>
      <c r="F94" s="461">
        <v>0</v>
      </c>
      <c r="G94" s="8">
        <v>10</v>
      </c>
      <c r="H94" s="8">
        <v>1</v>
      </c>
      <c r="I94" s="8" t="s">
        <v>3038</v>
      </c>
      <c r="J94"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60" t="str">
        <f t="shared" si="5"/>
        <v>io-model.html</v>
      </c>
    </row>
    <row r="95" spans="1:13" ht="165" x14ac:dyDescent="0.25">
      <c r="A95" s="8" t="s">
        <v>3063</v>
      </c>
      <c r="B95" s="8" t="s">
        <v>3069</v>
      </c>
      <c r="C95" s="8" t="s">
        <v>3078</v>
      </c>
      <c r="D95" s="453"/>
      <c r="E95" s="436" t="s">
        <v>3116</v>
      </c>
      <c r="F95" s="461">
        <v>0</v>
      </c>
      <c r="G95" s="8">
        <v>10</v>
      </c>
      <c r="H95" s="8">
        <v>1</v>
      </c>
      <c r="I95" s="8" t="s">
        <v>3038</v>
      </c>
      <c r="J95"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60" t="str">
        <f t="shared" si="5"/>
        <v>io-model.html</v>
      </c>
    </row>
    <row r="96" spans="1:13" ht="165" x14ac:dyDescent="0.25">
      <c r="A96" s="8" t="s">
        <v>3063</v>
      </c>
      <c r="B96" s="8" t="s">
        <v>3070</v>
      </c>
      <c r="C96" s="8" t="s">
        <v>3079</v>
      </c>
      <c r="D96" s="453"/>
      <c r="E96" s="436" t="s">
        <v>3117</v>
      </c>
      <c r="F96" s="461">
        <v>0</v>
      </c>
      <c r="G96" s="8">
        <v>10</v>
      </c>
      <c r="H96" s="8">
        <v>1</v>
      </c>
      <c r="I96" s="8" t="s">
        <v>3038</v>
      </c>
      <c r="J96"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60" t="str">
        <f t="shared" si="5"/>
        <v>io-model.html</v>
      </c>
    </row>
    <row r="97" spans="1:13" ht="75" x14ac:dyDescent="0.25">
      <c r="A97" s="8" t="s">
        <v>2932</v>
      </c>
      <c r="B97" s="8" t="s">
        <v>2933</v>
      </c>
      <c r="C97" s="8" t="s">
        <v>2937</v>
      </c>
      <c r="D97" s="453"/>
      <c r="E97" s="8" t="s">
        <v>2934</v>
      </c>
      <c r="F97" s="16">
        <v>-0.08</v>
      </c>
      <c r="G97" s="16">
        <v>0.02</v>
      </c>
      <c r="H97" s="462">
        <v>1E-3</v>
      </c>
      <c r="I97" s="8" t="s">
        <v>2940</v>
      </c>
      <c r="J97" s="2" t="s">
        <v>3147</v>
      </c>
      <c r="L97" s="421"/>
      <c r="M97" s="463" t="s">
        <v>2935</v>
      </c>
    </row>
    <row r="98" spans="1:13" ht="135" x14ac:dyDescent="0.25">
      <c r="A98" s="8" t="s">
        <v>2932</v>
      </c>
      <c r="B98" s="8" t="s">
        <v>3464</v>
      </c>
      <c r="C98" s="8" t="s">
        <v>3462</v>
      </c>
      <c r="D98" s="453"/>
      <c r="E98" s="453"/>
      <c r="F98" s="461">
        <v>0</v>
      </c>
      <c r="G98" s="8">
        <v>1</v>
      </c>
      <c r="H98" s="8">
        <v>1</v>
      </c>
      <c r="I98" s="438" t="s">
        <v>30</v>
      </c>
      <c r="J98" s="4" t="s">
        <v>3463</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40625" defaultRowHeight="15" x14ac:dyDescent="0.25"/>
  <cols>
    <col min="1" max="1" width="9.140625" style="465"/>
    <col min="2" max="2" width="12.140625" style="181" customWidth="1"/>
    <col min="3" max="3" width="16.5703125" style="181" customWidth="1"/>
    <col min="4" max="4" width="47.28515625" style="181" bestFit="1" customWidth="1"/>
    <col min="5" max="5" width="16.7109375" style="181" hidden="1" customWidth="1"/>
    <col min="6" max="6" width="23.85546875" style="181" hidden="1" customWidth="1"/>
    <col min="7" max="9" width="0" style="181" hidden="1" customWidth="1"/>
    <col min="10" max="10" width="21.42578125" style="181" bestFit="1" customWidth="1"/>
    <col min="11" max="11" width="97.28515625" style="181" customWidth="1"/>
    <col min="12" max="19" width="9.140625" style="181" customWidth="1"/>
    <col min="20" max="20" width="92.28515625" style="181" customWidth="1"/>
    <col min="21" max="16384" width="9.140625" style="181"/>
  </cols>
  <sheetData>
    <row r="1" spans="1:11" x14ac:dyDescent="0.25">
      <c r="A1" s="464" t="s">
        <v>3604</v>
      </c>
      <c r="B1" s="262"/>
      <c r="C1" s="262"/>
      <c r="D1" s="262"/>
      <c r="E1" s="262"/>
      <c r="F1" s="262"/>
      <c r="G1" s="262"/>
      <c r="H1" s="262"/>
      <c r="I1" s="262"/>
      <c r="J1" s="262"/>
      <c r="K1" s="262"/>
    </row>
    <row r="3" spans="1:11" x14ac:dyDescent="0.25">
      <c r="B3" s="466" t="s">
        <v>3</v>
      </c>
      <c r="C3" s="466" t="s">
        <v>0</v>
      </c>
      <c r="D3" s="466" t="s">
        <v>1</v>
      </c>
      <c r="E3" s="467" t="s">
        <v>365</v>
      </c>
      <c r="F3" s="466" t="s">
        <v>2295</v>
      </c>
      <c r="G3" s="468" t="s">
        <v>70</v>
      </c>
      <c r="H3" s="468" t="s">
        <v>71</v>
      </c>
      <c r="I3" s="468" t="s">
        <v>82</v>
      </c>
      <c r="J3" s="466" t="s">
        <v>29</v>
      </c>
      <c r="K3" s="469" t="s">
        <v>2</v>
      </c>
    </row>
    <row r="4" spans="1:11" ht="28.5" customHeight="1" x14ac:dyDescent="0.25">
      <c r="A4" s="465">
        <v>1</v>
      </c>
      <c r="B4" s="470" t="s">
        <v>4</v>
      </c>
      <c r="C4" s="470" t="s">
        <v>3151</v>
      </c>
      <c r="D4" s="181" t="s">
        <v>490</v>
      </c>
      <c r="E4" s="470" t="s">
        <v>3152</v>
      </c>
      <c r="F4" s="181" t="s">
        <v>2338</v>
      </c>
      <c r="G4" s="471">
        <v>0</v>
      </c>
      <c r="H4" s="471">
        <v>1</v>
      </c>
      <c r="I4" s="471">
        <v>0.01</v>
      </c>
      <c r="J4" s="470" t="s">
        <v>491</v>
      </c>
      <c r="K4" s="472"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465">
        <v>2</v>
      </c>
      <c r="B5" s="470" t="s">
        <v>4</v>
      </c>
      <c r="C5" s="470" t="s">
        <v>489</v>
      </c>
      <c r="D5" s="181" t="s">
        <v>484</v>
      </c>
      <c r="E5" s="470" t="s">
        <v>483</v>
      </c>
      <c r="F5" s="181" t="s">
        <v>2337</v>
      </c>
      <c r="G5" s="471">
        <v>0</v>
      </c>
      <c r="H5" s="471">
        <v>0.5</v>
      </c>
      <c r="I5" s="471">
        <v>0.01</v>
      </c>
      <c r="J5" s="470" t="s">
        <v>485</v>
      </c>
      <c r="K5" s="469"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25">
      <c r="A6" s="465">
        <v>3</v>
      </c>
      <c r="B6" s="181" t="s">
        <v>72</v>
      </c>
      <c r="C6" s="181" t="s">
        <v>15</v>
      </c>
      <c r="D6" s="181" t="s">
        <v>2551</v>
      </c>
      <c r="E6" s="181" t="s">
        <v>15</v>
      </c>
      <c r="F6" s="181" t="s">
        <v>2550</v>
      </c>
      <c r="G6" s="471">
        <v>0</v>
      </c>
      <c r="H6" s="471">
        <v>1</v>
      </c>
      <c r="I6" s="471">
        <v>0.01</v>
      </c>
      <c r="J6" s="470" t="s">
        <v>115</v>
      </c>
      <c r="K6" s="469"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25">
      <c r="A7" s="465">
        <v>4</v>
      </c>
      <c r="B7" s="181" t="s">
        <v>72</v>
      </c>
      <c r="C7" s="181" t="s">
        <v>101</v>
      </c>
      <c r="D7" s="181" t="s">
        <v>316</v>
      </c>
      <c r="E7" s="181" t="s">
        <v>101</v>
      </c>
      <c r="F7" s="181" t="s">
        <v>2333</v>
      </c>
      <c r="G7" s="471">
        <v>0</v>
      </c>
      <c r="H7" s="471">
        <v>0.75</v>
      </c>
      <c r="I7" s="471">
        <v>0.01</v>
      </c>
      <c r="J7" s="470" t="s">
        <v>31</v>
      </c>
      <c r="K7" s="469"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465">
        <v>5</v>
      </c>
      <c r="B8" s="470" t="s">
        <v>8</v>
      </c>
      <c r="C8" s="470" t="s">
        <v>350</v>
      </c>
      <c r="D8" s="181" t="s">
        <v>351</v>
      </c>
      <c r="E8" s="470" t="s">
        <v>350</v>
      </c>
      <c r="F8" s="181" t="s">
        <v>2326</v>
      </c>
      <c r="G8" s="471">
        <v>0</v>
      </c>
      <c r="H8" s="471">
        <v>1</v>
      </c>
      <c r="I8" s="471">
        <v>1</v>
      </c>
      <c r="J8" s="470" t="s">
        <v>30</v>
      </c>
      <c r="K8" s="469" t="str">
        <f>T86</f>
        <v>**Description:** This policy prevents new capacity of the selected type(s) from being built or deployed.//**Guidance for setting values: **//**Hard Coal : **No new coal is planned in California.//**Natural Gas Nonpeaker : **//**Nuclear : **//**Hydro : **//**Lignite : **</v>
      </c>
    </row>
    <row r="9" spans="1:11" x14ac:dyDescent="0.25">
      <c r="A9" s="465">
        <v>6</v>
      </c>
      <c r="B9" s="181" t="s">
        <v>8</v>
      </c>
      <c r="C9" s="473" t="s">
        <v>3277</v>
      </c>
      <c r="D9" s="181" t="s">
        <v>2841</v>
      </c>
      <c r="E9" s="473" t="s">
        <v>3277</v>
      </c>
      <c r="F9" s="181" t="s">
        <v>2315</v>
      </c>
      <c r="G9" s="471">
        <v>0</v>
      </c>
      <c r="H9" s="471">
        <v>1</v>
      </c>
      <c r="I9" s="471">
        <v>0.01</v>
      </c>
      <c r="J9" s="470" t="s">
        <v>35</v>
      </c>
      <c r="K9" s="469"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465">
        <v>7</v>
      </c>
      <c r="B10" s="470" t="s">
        <v>8</v>
      </c>
      <c r="C10" s="470" t="s">
        <v>283</v>
      </c>
      <c r="D10" s="181" t="s">
        <v>286</v>
      </c>
      <c r="E10" s="470" t="s">
        <v>368</v>
      </c>
      <c r="F10" s="181" t="s">
        <v>2325</v>
      </c>
      <c r="G10" s="471">
        <v>-0.5</v>
      </c>
      <c r="H10" s="471">
        <v>1</v>
      </c>
      <c r="I10" s="471">
        <v>0.02</v>
      </c>
      <c r="J10" s="470" t="s">
        <v>287</v>
      </c>
      <c r="K10" s="469"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25">
      <c r="A11" s="465">
        <v>8</v>
      </c>
      <c r="B11" s="470" t="s">
        <v>8</v>
      </c>
      <c r="C11" s="470" t="s">
        <v>284</v>
      </c>
      <c r="D11" s="181" t="s">
        <v>285</v>
      </c>
      <c r="E11" s="470" t="s">
        <v>368</v>
      </c>
      <c r="F11" s="181" t="s">
        <v>2324</v>
      </c>
      <c r="G11" s="471">
        <v>-0.5</v>
      </c>
      <c r="H11" s="471">
        <v>1</v>
      </c>
      <c r="I11" s="471">
        <v>0.02</v>
      </c>
      <c r="J11" s="470" t="s">
        <v>288</v>
      </c>
      <c r="K11" s="469"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25">
      <c r="A12" s="465">
        <v>9</v>
      </c>
      <c r="B12" s="181" t="s">
        <v>8</v>
      </c>
      <c r="C12" s="181" t="s">
        <v>17</v>
      </c>
      <c r="D12" s="181" t="s">
        <v>28</v>
      </c>
      <c r="E12" s="181" t="s">
        <v>17</v>
      </c>
      <c r="F12" s="181" t="s">
        <v>2322</v>
      </c>
      <c r="G12" s="471">
        <v>0</v>
      </c>
      <c r="H12" s="471">
        <v>1</v>
      </c>
      <c r="I12" s="471">
        <v>0.01</v>
      </c>
      <c r="J12" s="470" t="s">
        <v>34</v>
      </c>
      <c r="K12" s="469"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25">
      <c r="A13" s="465">
        <v>10</v>
      </c>
      <c r="B13" s="181" t="s">
        <v>8</v>
      </c>
      <c r="C13" s="181" t="s">
        <v>19</v>
      </c>
      <c r="D13" s="181" t="s">
        <v>3102</v>
      </c>
      <c r="E13" s="181" t="s">
        <v>19</v>
      </c>
      <c r="F13" s="181" t="s">
        <v>2320</v>
      </c>
      <c r="G13" s="471">
        <v>0</v>
      </c>
      <c r="H13" s="471">
        <v>1</v>
      </c>
      <c r="I13" s="471">
        <v>0.01</v>
      </c>
      <c r="J13" s="470" t="s">
        <v>34</v>
      </c>
      <c r="K13" s="469"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25">
      <c r="A14" s="465">
        <v>11</v>
      </c>
      <c r="B14" s="470" t="s">
        <v>8</v>
      </c>
      <c r="C14" s="181" t="s">
        <v>2892</v>
      </c>
      <c r="D14" s="181" t="s">
        <v>2894</v>
      </c>
      <c r="E14" s="181" t="s">
        <v>2892</v>
      </c>
      <c r="F14" s="181" t="s">
        <v>2895</v>
      </c>
      <c r="G14" s="471">
        <v>0</v>
      </c>
      <c r="H14" s="471">
        <v>0.95</v>
      </c>
      <c r="I14" s="471">
        <v>0.01</v>
      </c>
      <c r="J14" s="470" t="s">
        <v>2896</v>
      </c>
      <c r="K14" s="469"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25">
      <c r="A15" s="465">
        <v>12</v>
      </c>
      <c r="B15" s="181" t="s">
        <v>8</v>
      </c>
      <c r="C15" s="181" t="s">
        <v>18</v>
      </c>
      <c r="D15" s="181" t="s">
        <v>133</v>
      </c>
      <c r="E15" s="181" t="s">
        <v>18</v>
      </c>
      <c r="F15" s="181" t="s">
        <v>2893</v>
      </c>
      <c r="G15" s="471">
        <v>0</v>
      </c>
      <c r="H15" s="471">
        <v>60</v>
      </c>
      <c r="I15" s="471">
        <v>1</v>
      </c>
      <c r="J15" s="470" t="s">
        <v>145</v>
      </c>
      <c r="K15" s="469"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465">
        <v>13</v>
      </c>
      <c r="B16" s="181" t="s">
        <v>137</v>
      </c>
      <c r="C16" s="181" t="s">
        <v>139</v>
      </c>
      <c r="D16" s="181" t="s">
        <v>453</v>
      </c>
      <c r="E16" s="181" t="s">
        <v>139</v>
      </c>
      <c r="F16" s="181" t="s">
        <v>2308</v>
      </c>
      <c r="G16" s="471">
        <v>0</v>
      </c>
      <c r="H16" s="471">
        <v>1</v>
      </c>
      <c r="I16" s="471">
        <v>0.01</v>
      </c>
      <c r="J16" s="470" t="s">
        <v>34</v>
      </c>
      <c r="K16" s="469"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75" x14ac:dyDescent="0.25">
      <c r="A19" s="474" t="s">
        <v>172</v>
      </c>
      <c r="B19" s="475"/>
      <c r="C19" s="475"/>
      <c r="D19" s="475"/>
      <c r="E19" s="475"/>
      <c r="F19" s="475"/>
      <c r="G19" s="475"/>
      <c r="H19" s="475"/>
      <c r="I19" s="475"/>
      <c r="J19" s="475"/>
      <c r="K19" s="475"/>
      <c r="L19" s="475"/>
      <c r="M19" s="475"/>
      <c r="N19" s="475"/>
      <c r="O19" s="475"/>
      <c r="P19" s="475"/>
      <c r="Q19" s="475"/>
      <c r="R19" s="475"/>
      <c r="S19" s="475"/>
      <c r="T19" s="475"/>
      <c r="U19" s="475"/>
    </row>
    <row r="20" spans="1:21" x14ac:dyDescent="0.25">
      <c r="B20" s="466" t="s">
        <v>3</v>
      </c>
      <c r="C20" s="466" t="s">
        <v>0</v>
      </c>
      <c r="D20" s="466" t="s">
        <v>1</v>
      </c>
      <c r="E20" s="466" t="s">
        <v>36</v>
      </c>
      <c r="F20" s="466" t="s">
        <v>37</v>
      </c>
      <c r="G20" s="466" t="s">
        <v>83</v>
      </c>
      <c r="H20" s="466" t="s">
        <v>84</v>
      </c>
      <c r="I20" s="466" t="s">
        <v>481</v>
      </c>
      <c r="J20" s="466" t="s">
        <v>69</v>
      </c>
      <c r="K20" s="466" t="s">
        <v>3605</v>
      </c>
      <c r="L20" s="466"/>
      <c r="M20" s="466" t="s">
        <v>3606</v>
      </c>
      <c r="N20" s="466" t="s">
        <v>3607</v>
      </c>
      <c r="O20" s="466" t="s">
        <v>3608</v>
      </c>
      <c r="P20" s="466" t="s">
        <v>3609</v>
      </c>
      <c r="Q20" s="466" t="s">
        <v>3610</v>
      </c>
      <c r="R20" s="466"/>
      <c r="S20" s="466" t="s">
        <v>3611</v>
      </c>
      <c r="T20" s="466"/>
      <c r="U20" s="466"/>
    </row>
    <row r="21" spans="1:21" ht="27.75" customHeight="1" x14ac:dyDescent="0.25">
      <c r="A21" s="465">
        <v>1</v>
      </c>
      <c r="B21" s="476" t="s">
        <v>4</v>
      </c>
      <c r="C21" s="476" t="s">
        <v>3612</v>
      </c>
      <c r="D21" s="476" t="str">
        <f>D22</f>
        <v>Additional Minimum Required EV Sales Percentage</v>
      </c>
      <c r="E21" s="476"/>
      <c r="F21" s="476"/>
      <c r="G21" s="476"/>
      <c r="H21" s="476"/>
      <c r="I21" s="476"/>
      <c r="J21" s="476"/>
      <c r="K21" s="476"/>
      <c r="L21" s="477"/>
      <c r="M21" s="478" t="s">
        <v>3613</v>
      </c>
      <c r="N21" s="478"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79" t="s">
        <v>3614</v>
      </c>
      <c r="P21" s="479" t="s">
        <v>44</v>
      </c>
      <c r="Q21" s="476"/>
      <c r="R21" s="479" t="str">
        <f t="shared" ref="R21:R33" si="0">IF(Q21="","","//**"&amp;Q21&amp;": **")</f>
        <v/>
      </c>
      <c r="S21" s="479" t="str">
        <f t="shared" ref="S21:S33" si="1">IF(J21="Yes",R21&amp;K21,"")</f>
        <v/>
      </c>
      <c r="T21" s="48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79"/>
    </row>
    <row r="22" spans="1:21" x14ac:dyDescent="0.25">
      <c r="B22" s="470" t="s">
        <v>4</v>
      </c>
      <c r="C22" s="470" t="s">
        <v>3151</v>
      </c>
      <c r="D22" s="470" t="s">
        <v>490</v>
      </c>
      <c r="E22" s="473" t="s">
        <v>46</v>
      </c>
      <c r="F22" s="473" t="s">
        <v>38</v>
      </c>
      <c r="G22" s="473" t="s">
        <v>85</v>
      </c>
      <c r="H22" s="473" t="s">
        <v>38</v>
      </c>
      <c r="I22" s="481"/>
      <c r="J22" s="473" t="s">
        <v>44</v>
      </c>
      <c r="K22" s="482"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83"/>
      <c r="M22" s="484" t="s">
        <v>3613</v>
      </c>
      <c r="N22" s="484"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85" t="s">
        <v>3614</v>
      </c>
      <c r="P22" s="485" t="s">
        <v>44</v>
      </c>
      <c r="Q22" s="485" t="str">
        <f t="shared" ref="Q22:Q33" si="2">G22&amp;" "&amp;H22</f>
        <v>Passenger LDVs</v>
      </c>
      <c r="R22" s="485" t="str">
        <f t="shared" si="0"/>
        <v>//**Passenger LDVs: **</v>
      </c>
      <c r="S22" s="486"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87"/>
      <c r="U22" s="486"/>
    </row>
    <row r="23" spans="1:21" x14ac:dyDescent="0.25">
      <c r="B23" s="488" t="s">
        <v>4</v>
      </c>
      <c r="C23" s="488" t="s">
        <v>3151</v>
      </c>
      <c r="D23" s="488" t="s">
        <v>490</v>
      </c>
      <c r="E23" s="470" t="s">
        <v>43</v>
      </c>
      <c r="F23" s="470" t="s">
        <v>38</v>
      </c>
      <c r="G23" s="470" t="s">
        <v>86</v>
      </c>
      <c r="H23" s="470" t="s">
        <v>38</v>
      </c>
      <c r="I23" s="481"/>
      <c r="J23" s="489" t="s">
        <v>44</v>
      </c>
      <c r="K23" s="490" t="s">
        <v>3615</v>
      </c>
      <c r="L23" s="483"/>
      <c r="M23" s="484" t="s">
        <v>3613</v>
      </c>
      <c r="N23" s="484"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85" t="s">
        <v>3614</v>
      </c>
      <c r="P23" s="485" t="s">
        <v>44</v>
      </c>
      <c r="Q23" s="485" t="str">
        <f t="shared" si="2"/>
        <v>Freight LDVs</v>
      </c>
      <c r="R23" s="485" t="str">
        <f t="shared" si="0"/>
        <v>//**Freight LDVs: **</v>
      </c>
      <c r="S23" s="486"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87"/>
      <c r="U23" s="486"/>
    </row>
    <row r="24" spans="1:21" x14ac:dyDescent="0.25">
      <c r="B24" s="488" t="s">
        <v>4</v>
      </c>
      <c r="C24" s="488" t="s">
        <v>3151</v>
      </c>
      <c r="D24" s="488" t="s">
        <v>490</v>
      </c>
      <c r="E24" s="470" t="s">
        <v>46</v>
      </c>
      <c r="F24" s="470" t="s">
        <v>39</v>
      </c>
      <c r="G24" s="470" t="s">
        <v>85</v>
      </c>
      <c r="H24" s="470" t="s">
        <v>39</v>
      </c>
      <c r="I24" s="481"/>
      <c r="J24" s="473" t="s">
        <v>44</v>
      </c>
      <c r="K24" s="490" t="s">
        <v>3616</v>
      </c>
      <c r="L24" s="483"/>
      <c r="M24" s="484" t="s">
        <v>3613</v>
      </c>
      <c r="N24" s="484"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85" t="s">
        <v>3614</v>
      </c>
      <c r="P24" s="485" t="s">
        <v>44</v>
      </c>
      <c r="Q24" s="485" t="str">
        <f t="shared" si="2"/>
        <v>Passenger HDVs</v>
      </c>
      <c r="R24" s="485" t="str">
        <f t="shared" si="0"/>
        <v>//**Passenger HDVs: **</v>
      </c>
      <c r="S24" s="486" t="str">
        <f t="shared" si="1"/>
        <v>//**Passenger HDVs: ** Electric bus manufacturer Proterra believes all new transit bus sales could be electric as early as 2030, but transit buses make up roughly 15% of the US bus fleet.</v>
      </c>
      <c r="T24" s="487"/>
      <c r="U24" s="486"/>
    </row>
    <row r="25" spans="1:21" x14ac:dyDescent="0.25">
      <c r="B25" s="488" t="s">
        <v>4</v>
      </c>
      <c r="C25" s="488" t="s">
        <v>3151</v>
      </c>
      <c r="D25" s="488" t="s">
        <v>490</v>
      </c>
      <c r="E25" s="470" t="s">
        <v>43</v>
      </c>
      <c r="F25" s="470" t="s">
        <v>39</v>
      </c>
      <c r="G25" s="470" t="s">
        <v>86</v>
      </c>
      <c r="H25" s="470" t="s">
        <v>39</v>
      </c>
      <c r="I25" s="481"/>
      <c r="J25" s="473" t="s">
        <v>44</v>
      </c>
      <c r="K25" s="490" t="s">
        <v>3615</v>
      </c>
      <c r="L25" s="483"/>
      <c r="M25" s="484" t="s">
        <v>3613</v>
      </c>
      <c r="N25" s="484"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85" t="s">
        <v>3614</v>
      </c>
      <c r="P25" s="485" t="s">
        <v>44</v>
      </c>
      <c r="Q25" s="485" t="str">
        <f t="shared" si="2"/>
        <v>Freight HDVs</v>
      </c>
      <c r="R25" s="485" t="str">
        <f t="shared" si="0"/>
        <v>//**Freight HDVs: **</v>
      </c>
      <c r="S25" s="486"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87"/>
      <c r="U25" s="486"/>
    </row>
    <row r="26" spans="1:21" x14ac:dyDescent="0.25">
      <c r="B26" s="488" t="s">
        <v>4</v>
      </c>
      <c r="C26" s="488" t="s">
        <v>3151</v>
      </c>
      <c r="D26" s="488" t="s">
        <v>490</v>
      </c>
      <c r="E26" s="470" t="s">
        <v>46</v>
      </c>
      <c r="F26" s="470" t="s">
        <v>40</v>
      </c>
      <c r="G26" s="470" t="s">
        <v>85</v>
      </c>
      <c r="H26" s="470" t="s">
        <v>3617</v>
      </c>
      <c r="I26" s="481"/>
      <c r="J26" s="473" t="s">
        <v>44</v>
      </c>
      <c r="K26" s="490" t="s">
        <v>3618</v>
      </c>
      <c r="L26" s="483"/>
      <c r="M26" s="484" t="s">
        <v>3613</v>
      </c>
      <c r="N26" s="484"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85" t="s">
        <v>3614</v>
      </c>
      <c r="P26" s="485" t="s">
        <v>44</v>
      </c>
      <c r="Q26" s="485" t="str">
        <f t="shared" si="2"/>
        <v>Passenger Aircraft</v>
      </c>
      <c r="R26" s="485" t="str">
        <f t="shared" si="0"/>
        <v>//**Passenger Aircraft: **</v>
      </c>
      <c r="S26" s="486"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87"/>
      <c r="U26" s="486"/>
    </row>
    <row r="27" spans="1:21" x14ac:dyDescent="0.25">
      <c r="B27" s="488" t="s">
        <v>4</v>
      </c>
      <c r="C27" s="488" t="s">
        <v>3151</v>
      </c>
      <c r="D27" s="488" t="s">
        <v>490</v>
      </c>
      <c r="E27" s="470" t="s">
        <v>43</v>
      </c>
      <c r="F27" s="470" t="s">
        <v>40</v>
      </c>
      <c r="G27" s="470" t="s">
        <v>86</v>
      </c>
      <c r="H27" s="470" t="s">
        <v>3617</v>
      </c>
      <c r="I27" s="481"/>
      <c r="J27" s="473" t="s">
        <v>44</v>
      </c>
      <c r="K27" s="490" t="s">
        <v>3618</v>
      </c>
      <c r="L27" s="483"/>
      <c r="M27" s="484" t="s">
        <v>3613</v>
      </c>
      <c r="N27" s="484"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85" t="s">
        <v>3614</v>
      </c>
      <c r="P27" s="485" t="s">
        <v>44</v>
      </c>
      <c r="Q27" s="485" t="str">
        <f t="shared" si="2"/>
        <v>Freight Aircraft</v>
      </c>
      <c r="R27" s="485" t="str">
        <f t="shared" si="0"/>
        <v>//**Freight Aircraft: **</v>
      </c>
      <c r="S27" s="486"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87"/>
      <c r="U27" s="486"/>
    </row>
    <row r="28" spans="1:21" x14ac:dyDescent="0.25">
      <c r="B28" s="488" t="s">
        <v>4</v>
      </c>
      <c r="C28" s="488" t="s">
        <v>3151</v>
      </c>
      <c r="D28" s="488" t="s">
        <v>490</v>
      </c>
      <c r="E28" s="470" t="s">
        <v>46</v>
      </c>
      <c r="F28" s="470" t="s">
        <v>41</v>
      </c>
      <c r="G28" s="470" t="s">
        <v>85</v>
      </c>
      <c r="H28" s="470" t="s">
        <v>87</v>
      </c>
      <c r="I28" s="481"/>
      <c r="J28" s="473" t="s">
        <v>44</v>
      </c>
      <c r="K28" s="482"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83"/>
      <c r="M28" s="484" t="s">
        <v>3613</v>
      </c>
      <c r="N28" s="484"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85" t="s">
        <v>3614</v>
      </c>
      <c r="P28" s="485" t="s">
        <v>44</v>
      </c>
      <c r="Q28" s="485" t="str">
        <f t="shared" si="2"/>
        <v>Passenger Rail</v>
      </c>
      <c r="R28" s="485" t="str">
        <f t="shared" si="0"/>
        <v>//**Passenger Rail: **</v>
      </c>
      <c r="S28" s="486"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87"/>
      <c r="U28" s="486"/>
    </row>
    <row r="29" spans="1:21" x14ac:dyDescent="0.25">
      <c r="B29" s="488" t="s">
        <v>4</v>
      </c>
      <c r="C29" s="488" t="s">
        <v>3151</v>
      </c>
      <c r="D29" s="488" t="s">
        <v>490</v>
      </c>
      <c r="E29" s="470" t="s">
        <v>43</v>
      </c>
      <c r="F29" s="470" t="s">
        <v>41</v>
      </c>
      <c r="G29" s="470" t="s">
        <v>86</v>
      </c>
      <c r="H29" s="470" t="s">
        <v>87</v>
      </c>
      <c r="I29" s="481"/>
      <c r="J29" s="473" t="s">
        <v>44</v>
      </c>
      <c r="K29" s="482"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83"/>
      <c r="M29" s="484" t="s">
        <v>3613</v>
      </c>
      <c r="N29" s="484"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85" t="s">
        <v>3614</v>
      </c>
      <c r="P29" s="485" t="s">
        <v>44</v>
      </c>
      <c r="Q29" s="485" t="str">
        <f t="shared" si="2"/>
        <v>Freight Rail</v>
      </c>
      <c r="R29" s="485" t="str">
        <f t="shared" si="0"/>
        <v>//**Freight Rail: **</v>
      </c>
      <c r="S29" s="486"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87"/>
      <c r="U29" s="486"/>
    </row>
    <row r="30" spans="1:21" x14ac:dyDescent="0.25">
      <c r="B30" s="488" t="s">
        <v>4</v>
      </c>
      <c r="C30" s="488" t="s">
        <v>3151</v>
      </c>
      <c r="D30" s="488" t="s">
        <v>490</v>
      </c>
      <c r="E30" s="470" t="s">
        <v>46</v>
      </c>
      <c r="F30" s="470" t="s">
        <v>42</v>
      </c>
      <c r="G30" s="470" t="s">
        <v>85</v>
      </c>
      <c r="H30" s="470" t="s">
        <v>3619</v>
      </c>
      <c r="I30" s="481"/>
      <c r="J30" s="473" t="s">
        <v>44</v>
      </c>
      <c r="K30" s="490" t="s">
        <v>3620</v>
      </c>
      <c r="L30" s="483"/>
      <c r="M30" s="484" t="s">
        <v>3613</v>
      </c>
      <c r="N30" s="484"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85" t="s">
        <v>3614</v>
      </c>
      <c r="P30" s="485" t="s">
        <v>44</v>
      </c>
      <c r="Q30" s="485" t="str">
        <f t="shared" si="2"/>
        <v>Passenger Ships</v>
      </c>
      <c r="R30" s="485" t="str">
        <f t="shared" si="0"/>
        <v>//**Passenger Ships: **</v>
      </c>
      <c r="S30" s="486"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87"/>
      <c r="U30" s="486"/>
    </row>
    <row r="31" spans="1:21" x14ac:dyDescent="0.25">
      <c r="B31" s="488" t="s">
        <v>4</v>
      </c>
      <c r="C31" s="488" t="s">
        <v>3151</v>
      </c>
      <c r="D31" s="488" t="s">
        <v>490</v>
      </c>
      <c r="E31" s="470" t="s">
        <v>43</v>
      </c>
      <c r="F31" s="470" t="s">
        <v>42</v>
      </c>
      <c r="G31" s="470" t="s">
        <v>86</v>
      </c>
      <c r="H31" s="470" t="s">
        <v>3619</v>
      </c>
      <c r="I31" s="481"/>
      <c r="J31" s="473" t="s">
        <v>44</v>
      </c>
      <c r="K31" s="490" t="s">
        <v>3621</v>
      </c>
      <c r="L31" s="483"/>
      <c r="M31" s="484" t="s">
        <v>3613</v>
      </c>
      <c r="N31" s="484"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85" t="s">
        <v>3614</v>
      </c>
      <c r="P31" s="485" t="s">
        <v>44</v>
      </c>
      <c r="Q31" s="485" t="str">
        <f t="shared" si="2"/>
        <v>Freight Ships</v>
      </c>
      <c r="R31" s="485" t="str">
        <f t="shared" si="0"/>
        <v>//**Freight Ships: **</v>
      </c>
      <c r="S31" s="486"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87"/>
      <c r="U31" s="486"/>
    </row>
    <row r="32" spans="1:21" x14ac:dyDescent="0.25">
      <c r="B32" s="488" t="s">
        <v>4</v>
      </c>
      <c r="C32" s="488" t="s">
        <v>3151</v>
      </c>
      <c r="D32" s="488" t="s">
        <v>490</v>
      </c>
      <c r="E32" s="470" t="s">
        <v>46</v>
      </c>
      <c r="F32" s="470" t="s">
        <v>114</v>
      </c>
      <c r="G32" s="470" t="s">
        <v>85</v>
      </c>
      <c r="H32" s="470" t="s">
        <v>148</v>
      </c>
      <c r="I32" s="481"/>
      <c r="J32" s="473" t="s">
        <v>44</v>
      </c>
      <c r="K32" s="490" t="s">
        <v>3622</v>
      </c>
      <c r="L32" s="483"/>
      <c r="M32" s="484" t="s">
        <v>3613</v>
      </c>
      <c r="N32" s="484"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85" t="s">
        <v>3614</v>
      </c>
      <c r="P32" s="485" t="s">
        <v>44</v>
      </c>
      <c r="Q32" s="485" t="str">
        <f t="shared" si="2"/>
        <v>Passenger Motorbikes</v>
      </c>
      <c r="R32" s="485" t="str">
        <f t="shared" si="0"/>
        <v>//**Passenger Motorbikes: **</v>
      </c>
      <c r="S32" s="486"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87"/>
      <c r="U32" s="486"/>
    </row>
    <row r="33" spans="1:21" x14ac:dyDescent="0.25">
      <c r="B33" s="488" t="s">
        <v>4</v>
      </c>
      <c r="C33" s="488" t="s">
        <v>3151</v>
      </c>
      <c r="D33" s="488" t="s">
        <v>490</v>
      </c>
      <c r="E33" s="470" t="s">
        <v>43</v>
      </c>
      <c r="F33" s="470" t="s">
        <v>114</v>
      </c>
      <c r="G33" s="470" t="s">
        <v>86</v>
      </c>
      <c r="H33" s="470" t="s">
        <v>148</v>
      </c>
      <c r="I33" s="481"/>
      <c r="J33" s="489" t="s">
        <v>45</v>
      </c>
      <c r="K33" s="490"/>
      <c r="L33" s="483"/>
      <c r="M33" s="484" t="s">
        <v>3613</v>
      </c>
      <c r="N33" s="484"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85" t="s">
        <v>3614</v>
      </c>
      <c r="P33" s="485" t="s">
        <v>44</v>
      </c>
      <c r="Q33" s="485" t="str">
        <f t="shared" si="2"/>
        <v>Freight Motorbikes</v>
      </c>
      <c r="R33" s="485" t="str">
        <f t="shared" si="0"/>
        <v>//**Freight Motorbikes: **</v>
      </c>
      <c r="S33" s="486" t="str">
        <f t="shared" si="1"/>
        <v/>
      </c>
      <c r="T33" s="487"/>
      <c r="U33" s="486"/>
    </row>
    <row r="35" spans="1:21" x14ac:dyDescent="0.25">
      <c r="A35" s="465">
        <v>2</v>
      </c>
      <c r="B35" s="476" t="s">
        <v>4</v>
      </c>
      <c r="C35" s="479" t="s">
        <v>489</v>
      </c>
      <c r="D35" s="479" t="str">
        <f>D36</f>
        <v>Additional EV Subsidy Percentage</v>
      </c>
      <c r="E35" s="479"/>
      <c r="F35" s="479"/>
      <c r="G35" s="479"/>
      <c r="H35" s="479"/>
      <c r="I35" s="479"/>
      <c r="J35" s="479"/>
      <c r="K35" s="479"/>
      <c r="L35" s="483"/>
      <c r="M35" s="478" t="s">
        <v>3613</v>
      </c>
      <c r="N35" s="478"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79" t="s">
        <v>3614</v>
      </c>
      <c r="P35" s="479" t="s">
        <v>44</v>
      </c>
      <c r="Q35" s="479"/>
      <c r="R35" s="479" t="str">
        <f t="shared" ref="R35:R47" si="3">IF(Q35="","","//**"&amp;Q35&amp;": **")</f>
        <v/>
      </c>
      <c r="S35" s="479" t="str">
        <f t="shared" ref="S35:S47" si="4">IF(J35="Yes",R35&amp;K35,"")</f>
        <v/>
      </c>
      <c r="T35" s="480"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25">
      <c r="B36" s="470" t="s">
        <v>4</v>
      </c>
      <c r="C36" s="470" t="s">
        <v>489</v>
      </c>
      <c r="D36" s="470" t="s">
        <v>484</v>
      </c>
      <c r="E36" s="473" t="s">
        <v>46</v>
      </c>
      <c r="F36" s="473" t="s">
        <v>38</v>
      </c>
      <c r="G36" s="473" t="s">
        <v>85</v>
      </c>
      <c r="H36" s="473" t="s">
        <v>38</v>
      </c>
      <c r="I36" s="481">
        <v>189</v>
      </c>
      <c r="J36" s="473" t="s">
        <v>44</v>
      </c>
      <c r="K36" s="491"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83"/>
      <c r="M36" s="484" t="s">
        <v>3613</v>
      </c>
      <c r="N36" s="478"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85" t="s">
        <v>3614</v>
      </c>
      <c r="P36" s="485" t="s">
        <v>44</v>
      </c>
      <c r="Q36" s="485" t="str">
        <f t="shared" ref="Q36:Q47" si="5">G36&amp;" "&amp;H36</f>
        <v>Passenger LDVs</v>
      </c>
      <c r="R36" s="485" t="str">
        <f t="shared" si="3"/>
        <v>//**Passenger LDVs: **</v>
      </c>
      <c r="S36" s="486"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92"/>
    </row>
    <row r="37" spans="1:21" x14ac:dyDescent="0.25">
      <c r="B37" s="488" t="s">
        <v>4</v>
      </c>
      <c r="C37" s="488" t="s">
        <v>489</v>
      </c>
      <c r="D37" s="488" t="s">
        <v>484</v>
      </c>
      <c r="E37" s="470" t="s">
        <v>43</v>
      </c>
      <c r="F37" s="470" t="s">
        <v>38</v>
      </c>
      <c r="G37" s="470" t="s">
        <v>86</v>
      </c>
      <c r="H37" s="470" t="s">
        <v>38</v>
      </c>
      <c r="I37" s="196">
        <v>592</v>
      </c>
      <c r="J37" s="489" t="s">
        <v>45</v>
      </c>
      <c r="K37" s="493"/>
      <c r="L37" s="483"/>
      <c r="M37" s="484" t="s">
        <v>3613</v>
      </c>
      <c r="N37" s="478"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85" t="s">
        <v>3614</v>
      </c>
      <c r="P37" s="485" t="s">
        <v>44</v>
      </c>
      <c r="Q37" s="485" t="str">
        <f t="shared" si="5"/>
        <v>Freight LDVs</v>
      </c>
      <c r="R37" s="485" t="str">
        <f t="shared" si="3"/>
        <v>//**Freight LDVs: **</v>
      </c>
      <c r="S37" s="486" t="str">
        <f t="shared" si="4"/>
        <v/>
      </c>
      <c r="T37" s="492"/>
    </row>
    <row r="38" spans="1:21" x14ac:dyDescent="0.25">
      <c r="B38" s="488" t="s">
        <v>4</v>
      </c>
      <c r="C38" s="488" t="s">
        <v>489</v>
      </c>
      <c r="D38" s="488" t="s">
        <v>484</v>
      </c>
      <c r="E38" s="470" t="s">
        <v>46</v>
      </c>
      <c r="F38" s="470" t="s">
        <v>39</v>
      </c>
      <c r="G38" s="470" t="s">
        <v>85</v>
      </c>
      <c r="H38" s="470" t="s">
        <v>39</v>
      </c>
      <c r="I38" s="196">
        <v>593</v>
      </c>
      <c r="J38" s="489" t="s">
        <v>45</v>
      </c>
      <c r="K38" s="493"/>
      <c r="L38" s="483"/>
      <c r="M38" s="484" t="s">
        <v>3613</v>
      </c>
      <c r="N38" s="478"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85" t="s">
        <v>3614</v>
      </c>
      <c r="P38" s="485" t="s">
        <v>44</v>
      </c>
      <c r="Q38" s="485" t="str">
        <f t="shared" si="5"/>
        <v>Passenger HDVs</v>
      </c>
      <c r="R38" s="485" t="str">
        <f t="shared" si="3"/>
        <v>//**Passenger HDVs: **</v>
      </c>
      <c r="S38" s="486" t="str">
        <f t="shared" si="4"/>
        <v/>
      </c>
      <c r="T38" s="492"/>
    </row>
    <row r="39" spans="1:21" x14ac:dyDescent="0.25">
      <c r="B39" s="488" t="s">
        <v>4</v>
      </c>
      <c r="C39" s="488" t="s">
        <v>489</v>
      </c>
      <c r="D39" s="488" t="s">
        <v>484</v>
      </c>
      <c r="E39" s="470" t="s">
        <v>43</v>
      </c>
      <c r="F39" s="470" t="s">
        <v>39</v>
      </c>
      <c r="G39" s="470" t="s">
        <v>86</v>
      </c>
      <c r="H39" s="470" t="s">
        <v>39</v>
      </c>
      <c r="I39" s="196">
        <v>594</v>
      </c>
      <c r="J39" s="489" t="s">
        <v>45</v>
      </c>
      <c r="K39" s="493"/>
      <c r="L39" s="483"/>
      <c r="M39" s="484" t="s">
        <v>3613</v>
      </c>
      <c r="N39" s="478"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85" t="s">
        <v>3614</v>
      </c>
      <c r="P39" s="485" t="s">
        <v>44</v>
      </c>
      <c r="Q39" s="485" t="str">
        <f t="shared" si="5"/>
        <v>Freight HDVs</v>
      </c>
      <c r="R39" s="485" t="str">
        <f t="shared" si="3"/>
        <v>//**Freight HDVs: **</v>
      </c>
      <c r="S39" s="486" t="str">
        <f t="shared" si="4"/>
        <v/>
      </c>
      <c r="T39" s="492"/>
    </row>
    <row r="40" spans="1:21" x14ac:dyDescent="0.25">
      <c r="B40" s="488" t="s">
        <v>4</v>
      </c>
      <c r="C40" s="488" t="s">
        <v>489</v>
      </c>
      <c r="D40" s="488" t="s">
        <v>484</v>
      </c>
      <c r="E40" s="470" t="s">
        <v>46</v>
      </c>
      <c r="F40" s="470" t="s">
        <v>40</v>
      </c>
      <c r="G40" s="470" t="s">
        <v>85</v>
      </c>
      <c r="H40" s="470" t="s">
        <v>3617</v>
      </c>
      <c r="I40" s="196">
        <v>595</v>
      </c>
      <c r="J40" s="489" t="s">
        <v>45</v>
      </c>
      <c r="K40" s="493"/>
      <c r="L40" s="483"/>
      <c r="M40" s="484" t="s">
        <v>3613</v>
      </c>
      <c r="N40" s="478"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85" t="s">
        <v>3614</v>
      </c>
      <c r="P40" s="485" t="s">
        <v>44</v>
      </c>
      <c r="Q40" s="485" t="str">
        <f t="shared" si="5"/>
        <v>Passenger Aircraft</v>
      </c>
      <c r="R40" s="485" t="str">
        <f t="shared" si="3"/>
        <v>//**Passenger Aircraft: **</v>
      </c>
      <c r="S40" s="486" t="str">
        <f t="shared" si="4"/>
        <v/>
      </c>
      <c r="T40" s="492"/>
    </row>
    <row r="41" spans="1:21" x14ac:dyDescent="0.25">
      <c r="B41" s="488" t="s">
        <v>4</v>
      </c>
      <c r="C41" s="488" t="s">
        <v>489</v>
      </c>
      <c r="D41" s="488" t="s">
        <v>484</v>
      </c>
      <c r="E41" s="470" t="s">
        <v>43</v>
      </c>
      <c r="F41" s="470" t="s">
        <v>40</v>
      </c>
      <c r="G41" s="470" t="s">
        <v>86</v>
      </c>
      <c r="H41" s="470" t="s">
        <v>3617</v>
      </c>
      <c r="I41" s="196">
        <v>596</v>
      </c>
      <c r="J41" s="489" t="s">
        <v>45</v>
      </c>
      <c r="K41" s="493"/>
      <c r="L41" s="483"/>
      <c r="M41" s="484" t="s">
        <v>3613</v>
      </c>
      <c r="N41" s="478"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85" t="s">
        <v>3614</v>
      </c>
      <c r="P41" s="485" t="s">
        <v>44</v>
      </c>
      <c r="Q41" s="485" t="str">
        <f t="shared" si="5"/>
        <v>Freight Aircraft</v>
      </c>
      <c r="R41" s="485" t="str">
        <f t="shared" si="3"/>
        <v>//**Freight Aircraft: **</v>
      </c>
      <c r="S41" s="486" t="str">
        <f t="shared" si="4"/>
        <v/>
      </c>
      <c r="T41" s="492"/>
    </row>
    <row r="42" spans="1:21" x14ac:dyDescent="0.25">
      <c r="B42" s="488" t="s">
        <v>4</v>
      </c>
      <c r="C42" s="488" t="s">
        <v>489</v>
      </c>
      <c r="D42" s="488" t="s">
        <v>484</v>
      </c>
      <c r="E42" s="470" t="s">
        <v>46</v>
      </c>
      <c r="F42" s="470" t="s">
        <v>41</v>
      </c>
      <c r="G42" s="470" t="s">
        <v>85</v>
      </c>
      <c r="H42" s="470" t="s">
        <v>87</v>
      </c>
      <c r="I42" s="196">
        <v>597</v>
      </c>
      <c r="J42" s="489" t="s">
        <v>45</v>
      </c>
      <c r="K42" s="493"/>
      <c r="L42" s="483"/>
      <c r="M42" s="484" t="s">
        <v>3613</v>
      </c>
      <c r="N42" s="478"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85" t="s">
        <v>3614</v>
      </c>
      <c r="P42" s="485" t="s">
        <v>44</v>
      </c>
      <c r="Q42" s="485" t="str">
        <f t="shared" si="5"/>
        <v>Passenger Rail</v>
      </c>
      <c r="R42" s="485" t="str">
        <f t="shared" si="3"/>
        <v>//**Passenger Rail: **</v>
      </c>
      <c r="S42" s="486" t="str">
        <f t="shared" si="4"/>
        <v/>
      </c>
      <c r="T42" s="492"/>
    </row>
    <row r="43" spans="1:21" x14ac:dyDescent="0.25">
      <c r="B43" s="488" t="s">
        <v>4</v>
      </c>
      <c r="C43" s="488" t="s">
        <v>489</v>
      </c>
      <c r="D43" s="488" t="s">
        <v>484</v>
      </c>
      <c r="E43" s="470" t="s">
        <v>43</v>
      </c>
      <c r="F43" s="470" t="s">
        <v>41</v>
      </c>
      <c r="G43" s="470" t="s">
        <v>86</v>
      </c>
      <c r="H43" s="470" t="s">
        <v>87</v>
      </c>
      <c r="I43" s="196">
        <v>598</v>
      </c>
      <c r="J43" s="489" t="s">
        <v>45</v>
      </c>
      <c r="K43" s="493"/>
      <c r="L43" s="483"/>
      <c r="M43" s="484" t="s">
        <v>3613</v>
      </c>
      <c r="N43" s="478"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85" t="s">
        <v>3614</v>
      </c>
      <c r="P43" s="485" t="s">
        <v>44</v>
      </c>
      <c r="Q43" s="485" t="str">
        <f t="shared" si="5"/>
        <v>Freight Rail</v>
      </c>
      <c r="R43" s="485" t="str">
        <f t="shared" si="3"/>
        <v>//**Freight Rail: **</v>
      </c>
      <c r="S43" s="486" t="str">
        <f t="shared" si="4"/>
        <v/>
      </c>
      <c r="T43" s="492"/>
    </row>
    <row r="44" spans="1:21" x14ac:dyDescent="0.25">
      <c r="B44" s="488" t="s">
        <v>4</v>
      </c>
      <c r="C44" s="488" t="s">
        <v>489</v>
      </c>
      <c r="D44" s="488" t="s">
        <v>484</v>
      </c>
      <c r="E44" s="470" t="s">
        <v>46</v>
      </c>
      <c r="F44" s="470" t="s">
        <v>42</v>
      </c>
      <c r="G44" s="470" t="s">
        <v>85</v>
      </c>
      <c r="H44" s="470" t="s">
        <v>3619</v>
      </c>
      <c r="I44" s="196">
        <v>599</v>
      </c>
      <c r="J44" s="489" t="s">
        <v>45</v>
      </c>
      <c r="K44" s="493"/>
      <c r="L44" s="483"/>
      <c r="M44" s="484" t="s">
        <v>3613</v>
      </c>
      <c r="N44" s="478"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85" t="s">
        <v>3614</v>
      </c>
      <c r="P44" s="485" t="s">
        <v>44</v>
      </c>
      <c r="Q44" s="485" t="str">
        <f t="shared" si="5"/>
        <v>Passenger Ships</v>
      </c>
      <c r="R44" s="485" t="str">
        <f t="shared" si="3"/>
        <v>//**Passenger Ships: **</v>
      </c>
      <c r="S44" s="486" t="str">
        <f t="shared" si="4"/>
        <v/>
      </c>
      <c r="T44" s="492"/>
    </row>
    <row r="45" spans="1:21" x14ac:dyDescent="0.25">
      <c r="B45" s="488" t="s">
        <v>4</v>
      </c>
      <c r="C45" s="488" t="s">
        <v>489</v>
      </c>
      <c r="D45" s="488" t="s">
        <v>484</v>
      </c>
      <c r="E45" s="470" t="s">
        <v>43</v>
      </c>
      <c r="F45" s="470" t="s">
        <v>42</v>
      </c>
      <c r="G45" s="470" t="s">
        <v>86</v>
      </c>
      <c r="H45" s="470" t="s">
        <v>3619</v>
      </c>
      <c r="I45" s="196">
        <v>600</v>
      </c>
      <c r="J45" s="489" t="s">
        <v>45</v>
      </c>
      <c r="K45" s="493"/>
      <c r="L45" s="483"/>
      <c r="M45" s="484" t="s">
        <v>3613</v>
      </c>
      <c r="N45" s="478"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85" t="s">
        <v>3614</v>
      </c>
      <c r="P45" s="485" t="s">
        <v>44</v>
      </c>
      <c r="Q45" s="485" t="str">
        <f t="shared" si="5"/>
        <v>Freight Ships</v>
      </c>
      <c r="R45" s="485" t="str">
        <f t="shared" si="3"/>
        <v>//**Freight Ships: **</v>
      </c>
      <c r="S45" s="486" t="str">
        <f t="shared" si="4"/>
        <v/>
      </c>
      <c r="T45" s="492"/>
    </row>
    <row r="46" spans="1:21" x14ac:dyDescent="0.25">
      <c r="B46" s="488" t="s">
        <v>4</v>
      </c>
      <c r="C46" s="488" t="s">
        <v>489</v>
      </c>
      <c r="D46" s="488" t="s">
        <v>484</v>
      </c>
      <c r="E46" s="470" t="s">
        <v>46</v>
      </c>
      <c r="F46" s="470" t="s">
        <v>114</v>
      </c>
      <c r="G46" s="470" t="s">
        <v>85</v>
      </c>
      <c r="H46" s="470" t="s">
        <v>148</v>
      </c>
      <c r="I46" s="196">
        <v>601</v>
      </c>
      <c r="J46" s="489" t="s">
        <v>45</v>
      </c>
      <c r="K46" s="493"/>
      <c r="L46" s="483"/>
      <c r="M46" s="484" t="s">
        <v>3613</v>
      </c>
      <c r="N46" s="478"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85" t="s">
        <v>3614</v>
      </c>
      <c r="P46" s="485" t="s">
        <v>44</v>
      </c>
      <c r="Q46" s="485" t="str">
        <f t="shared" si="5"/>
        <v>Passenger Motorbikes</v>
      </c>
      <c r="R46" s="485" t="str">
        <f t="shared" si="3"/>
        <v>//**Passenger Motorbikes: **</v>
      </c>
      <c r="S46" s="486" t="str">
        <f t="shared" si="4"/>
        <v/>
      </c>
      <c r="T46" s="492"/>
    </row>
    <row r="47" spans="1:21" x14ac:dyDescent="0.25">
      <c r="B47" s="488" t="s">
        <v>4</v>
      </c>
      <c r="C47" s="488" t="s">
        <v>489</v>
      </c>
      <c r="D47" s="488" t="s">
        <v>484</v>
      </c>
      <c r="E47" s="470" t="s">
        <v>43</v>
      </c>
      <c r="F47" s="470" t="s">
        <v>114</v>
      </c>
      <c r="G47" s="470" t="s">
        <v>86</v>
      </c>
      <c r="H47" s="470" t="s">
        <v>148</v>
      </c>
      <c r="I47" s="196">
        <v>602</v>
      </c>
      <c r="J47" s="489" t="s">
        <v>45</v>
      </c>
      <c r="K47" s="493"/>
      <c r="L47" s="483"/>
      <c r="M47" s="484" t="s">
        <v>3613</v>
      </c>
      <c r="N47" s="478"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85" t="s">
        <v>3614</v>
      </c>
      <c r="P47" s="485" t="s">
        <v>44</v>
      </c>
      <c r="Q47" s="485" t="str">
        <f t="shared" si="5"/>
        <v>Freight Motorbikes</v>
      </c>
      <c r="R47" s="485" t="str">
        <f t="shared" si="3"/>
        <v>//**Freight Motorbikes: **</v>
      </c>
      <c r="S47" s="486" t="str">
        <f t="shared" si="4"/>
        <v/>
      </c>
      <c r="T47" s="492"/>
    </row>
    <row r="49" spans="1:20" x14ac:dyDescent="0.25">
      <c r="A49" s="465">
        <v>3</v>
      </c>
      <c r="B49" s="479" t="s">
        <v>72</v>
      </c>
      <c r="C49" s="479" t="s">
        <v>15</v>
      </c>
      <c r="D49" s="479" t="str">
        <f>D50</f>
        <v>Fraction of New Bldg Components Shifted to Other Fuels</v>
      </c>
      <c r="E49" s="479"/>
      <c r="F49" s="479"/>
      <c r="G49" s="479"/>
      <c r="H49" s="479"/>
      <c r="I49" s="479"/>
      <c r="J49" s="479"/>
      <c r="K49" s="479"/>
      <c r="L49" s="483"/>
      <c r="M49" s="478" t="s">
        <v>3613</v>
      </c>
      <c r="N49" s="478"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79" t="s">
        <v>3614</v>
      </c>
      <c r="P49" s="479" t="s">
        <v>44</v>
      </c>
      <c r="Q49" s="479"/>
      <c r="R49" s="479" t="str">
        <f t="shared" ref="R49:R64" si="6">IF(Q49="","","//**"&amp;Q49&amp;": **")</f>
        <v/>
      </c>
      <c r="S49" s="479" t="str">
        <f t="shared" ref="S49:S64" si="7">IF(J49="Yes",R49&amp;K49,"")</f>
        <v/>
      </c>
      <c r="T49" s="48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25">
      <c r="B50" s="181" t="s">
        <v>72</v>
      </c>
      <c r="C50" s="181" t="s">
        <v>15</v>
      </c>
      <c r="D50" s="181" t="s">
        <v>2551</v>
      </c>
      <c r="E50" s="473" t="s">
        <v>116</v>
      </c>
      <c r="F50" s="473" t="s">
        <v>292</v>
      </c>
      <c r="G50" s="473" t="s">
        <v>296</v>
      </c>
      <c r="H50" s="473" t="s">
        <v>122</v>
      </c>
      <c r="I50" s="196">
        <v>435</v>
      </c>
      <c r="J50" s="473" t="s">
        <v>44</v>
      </c>
      <c r="K50" s="494"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83"/>
      <c r="M50" s="484" t="s">
        <v>3613</v>
      </c>
      <c r="N50" s="478"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85" t="s">
        <v>3614</v>
      </c>
      <c r="P50" s="485" t="s">
        <v>44</v>
      </c>
      <c r="Q50" s="485" t="str">
        <f t="shared" ref="Q50:Q64" si="8">G50&amp;" "&amp;H50</f>
        <v>Urban Residential Heating</v>
      </c>
      <c r="R50" s="485" t="str">
        <f t="shared" si="6"/>
        <v>//**Urban Residential Heating: **</v>
      </c>
      <c r="S50" s="486" t="str">
        <f t="shared" si="7"/>
        <v>//**Urban Residential Heating: **In the BAU case, in California, the share of electricity among fuels used for heating in urban, residential buildings will rise from 5.4% to 12.2% through 2050.</v>
      </c>
      <c r="T50" s="492"/>
    </row>
    <row r="51" spans="1:20" x14ac:dyDescent="0.25">
      <c r="B51" s="488" t="s">
        <v>72</v>
      </c>
      <c r="C51" s="488" t="s">
        <v>15</v>
      </c>
      <c r="D51" s="488" t="s">
        <v>2551</v>
      </c>
      <c r="E51" s="473" t="s">
        <v>117</v>
      </c>
      <c r="F51" s="473" t="s">
        <v>292</v>
      </c>
      <c r="G51" s="473" t="s">
        <v>296</v>
      </c>
      <c r="H51" s="473" t="s">
        <v>123</v>
      </c>
      <c r="I51" s="196">
        <v>436</v>
      </c>
      <c r="J51" s="473" t="s">
        <v>45</v>
      </c>
      <c r="K51" s="490"/>
      <c r="L51" s="483"/>
      <c r="M51" s="484" t="s">
        <v>3613</v>
      </c>
      <c r="N51" s="478"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85" t="s">
        <v>3614</v>
      </c>
      <c r="P51" s="485" t="s">
        <v>44</v>
      </c>
      <c r="Q51" s="485" t="str">
        <f t="shared" si="8"/>
        <v>Urban Residential Cooling and Ventilation</v>
      </c>
      <c r="R51" s="485" t="str">
        <f t="shared" si="6"/>
        <v>//**Urban Residential Cooling and Ventilation: **</v>
      </c>
      <c r="S51" s="486" t="str">
        <f t="shared" si="7"/>
        <v/>
      </c>
      <c r="T51" s="492"/>
    </row>
    <row r="52" spans="1:20" x14ac:dyDescent="0.25">
      <c r="B52" s="488" t="s">
        <v>72</v>
      </c>
      <c r="C52" s="488" t="s">
        <v>15</v>
      </c>
      <c r="D52" s="488" t="s">
        <v>2551</v>
      </c>
      <c r="E52" s="473" t="s">
        <v>119</v>
      </c>
      <c r="F52" s="473" t="s">
        <v>292</v>
      </c>
      <c r="G52" s="473" t="s">
        <v>296</v>
      </c>
      <c r="H52" s="473" t="s">
        <v>125</v>
      </c>
      <c r="I52" s="196">
        <v>437</v>
      </c>
      <c r="J52" s="473" t="s">
        <v>45</v>
      </c>
      <c r="K52" s="490"/>
      <c r="L52" s="483"/>
      <c r="M52" s="484" t="s">
        <v>3613</v>
      </c>
      <c r="N52" s="478"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85" t="s">
        <v>3614</v>
      </c>
      <c r="P52" s="485" t="s">
        <v>44</v>
      </c>
      <c r="Q52" s="485" t="str">
        <f t="shared" si="8"/>
        <v>Urban Residential Lighting</v>
      </c>
      <c r="R52" s="485" t="str">
        <f t="shared" si="6"/>
        <v>//**Urban Residential Lighting: **</v>
      </c>
      <c r="S52" s="486" t="str">
        <f t="shared" si="7"/>
        <v/>
      </c>
      <c r="T52" s="492"/>
    </row>
    <row r="53" spans="1:20" x14ac:dyDescent="0.25">
      <c r="B53" s="488" t="s">
        <v>72</v>
      </c>
      <c r="C53" s="488" t="s">
        <v>15</v>
      </c>
      <c r="D53" s="488" t="s">
        <v>2551</v>
      </c>
      <c r="E53" s="473" t="s">
        <v>120</v>
      </c>
      <c r="F53" s="473" t="s">
        <v>292</v>
      </c>
      <c r="G53" s="473" t="s">
        <v>296</v>
      </c>
      <c r="H53" s="473" t="s">
        <v>126</v>
      </c>
      <c r="I53" s="196">
        <v>438</v>
      </c>
      <c r="J53" s="473" t="s">
        <v>44</v>
      </c>
      <c r="K53" s="495"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83"/>
      <c r="M53" s="484" t="s">
        <v>3613</v>
      </c>
      <c r="N53" s="478"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85" t="s">
        <v>3614</v>
      </c>
      <c r="P53" s="485" t="s">
        <v>44</v>
      </c>
      <c r="Q53" s="485" t="str">
        <f t="shared" si="8"/>
        <v>Urban Residential Appliances</v>
      </c>
      <c r="R53" s="485" t="str">
        <f t="shared" si="6"/>
        <v>//**Urban Residential Appliances: **</v>
      </c>
      <c r="S53" s="486" t="str">
        <f t="shared" si="7"/>
        <v>//**Urban Residential Appliances: **In the BAU case, in California, the share of electricity among fuels used by appliances in urban, residential buildings will rise from 47.4% to 55.9% through 2050.</v>
      </c>
      <c r="T53" s="492"/>
    </row>
    <row r="54" spans="1:20" x14ac:dyDescent="0.25">
      <c r="B54" s="488" t="s">
        <v>72</v>
      </c>
      <c r="C54" s="488" t="s">
        <v>15</v>
      </c>
      <c r="D54" s="488" t="s">
        <v>2551</v>
      </c>
      <c r="E54" s="473" t="s">
        <v>121</v>
      </c>
      <c r="F54" s="473" t="s">
        <v>292</v>
      </c>
      <c r="G54" s="473" t="s">
        <v>296</v>
      </c>
      <c r="H54" s="473" t="s">
        <v>127</v>
      </c>
      <c r="I54" s="196">
        <v>439</v>
      </c>
      <c r="J54" s="473" t="s">
        <v>44</v>
      </c>
      <c r="K54" s="490" t="s">
        <v>3623</v>
      </c>
      <c r="L54" s="483"/>
      <c r="M54" s="484" t="s">
        <v>3613</v>
      </c>
      <c r="N54" s="478"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85" t="s">
        <v>3614</v>
      </c>
      <c r="P54" s="485" t="s">
        <v>44</v>
      </c>
      <c r="Q54" s="485" t="str">
        <f t="shared" si="8"/>
        <v>Urban Residential Other Components</v>
      </c>
      <c r="R54" s="485" t="str">
        <f t="shared" si="6"/>
        <v>//**Urban Residential Other Components: **</v>
      </c>
      <c r="S54" s="486" t="str">
        <f t="shared" si="7"/>
        <v>//**Urban Residential Other Components: ** In the BAU case, the share of electricity among fuels used by other components in urban, residential buildings is 100%.</v>
      </c>
      <c r="T54" s="492"/>
    </row>
    <row r="55" spans="1:20" x14ac:dyDescent="0.25">
      <c r="B55" s="488" t="s">
        <v>72</v>
      </c>
      <c r="C55" s="488" t="s">
        <v>15</v>
      </c>
      <c r="D55" s="488" t="s">
        <v>2551</v>
      </c>
      <c r="E55" s="473" t="s">
        <v>116</v>
      </c>
      <c r="F55" s="473" t="s">
        <v>293</v>
      </c>
      <c r="G55" s="473" t="s">
        <v>295</v>
      </c>
      <c r="H55" s="473" t="s">
        <v>122</v>
      </c>
      <c r="I55" s="196">
        <v>440</v>
      </c>
      <c r="J55" s="473" t="s">
        <v>44</v>
      </c>
      <c r="K55" s="495"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83"/>
      <c r="M55" s="484" t="s">
        <v>3613</v>
      </c>
      <c r="N55" s="478"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85" t="s">
        <v>3614</v>
      </c>
      <c r="P55" s="485" t="s">
        <v>44</v>
      </c>
      <c r="Q55" s="485" t="str">
        <f t="shared" si="8"/>
        <v>Rural Residential Heating</v>
      </c>
      <c r="R55" s="485" t="str">
        <f t="shared" si="6"/>
        <v>//**Rural Residential Heating: **</v>
      </c>
      <c r="S55" s="486" t="str">
        <f t="shared" si="7"/>
        <v>//**Rural Residential Heating: **In the BAU case, in California, the share of electricity among fuels used for heating in rural, residential buildings will rise from 5.4% to 12.2% through 2050.</v>
      </c>
      <c r="T55" s="492"/>
    </row>
    <row r="56" spans="1:20" x14ac:dyDescent="0.25">
      <c r="B56" s="488" t="s">
        <v>72</v>
      </c>
      <c r="C56" s="488" t="s">
        <v>15</v>
      </c>
      <c r="D56" s="488" t="s">
        <v>2551</v>
      </c>
      <c r="E56" s="473" t="s">
        <v>117</v>
      </c>
      <c r="F56" s="473" t="s">
        <v>293</v>
      </c>
      <c r="G56" s="473" t="s">
        <v>295</v>
      </c>
      <c r="H56" s="473" t="s">
        <v>123</v>
      </c>
      <c r="I56" s="196">
        <v>441</v>
      </c>
      <c r="J56" s="473" t="s">
        <v>45</v>
      </c>
      <c r="K56" s="490"/>
      <c r="L56" s="483"/>
      <c r="M56" s="484" t="s">
        <v>3613</v>
      </c>
      <c r="N56" s="478"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85" t="s">
        <v>3614</v>
      </c>
      <c r="P56" s="485" t="s">
        <v>44</v>
      </c>
      <c r="Q56" s="485" t="str">
        <f t="shared" si="8"/>
        <v>Rural Residential Cooling and Ventilation</v>
      </c>
      <c r="R56" s="485" t="str">
        <f t="shared" si="6"/>
        <v>//**Rural Residential Cooling and Ventilation: **</v>
      </c>
      <c r="S56" s="486" t="str">
        <f t="shared" si="7"/>
        <v/>
      </c>
      <c r="T56" s="492"/>
    </row>
    <row r="57" spans="1:20" x14ac:dyDescent="0.25">
      <c r="B57" s="488" t="s">
        <v>72</v>
      </c>
      <c r="C57" s="488" t="s">
        <v>15</v>
      </c>
      <c r="D57" s="488" t="s">
        <v>2551</v>
      </c>
      <c r="E57" s="473" t="s">
        <v>119</v>
      </c>
      <c r="F57" s="473" t="s">
        <v>293</v>
      </c>
      <c r="G57" s="473" t="s">
        <v>295</v>
      </c>
      <c r="H57" s="473" t="s">
        <v>125</v>
      </c>
      <c r="I57" s="196">
        <v>442</v>
      </c>
      <c r="J57" s="473" t="s">
        <v>45</v>
      </c>
      <c r="K57" s="490"/>
      <c r="L57" s="483"/>
      <c r="M57" s="484" t="s">
        <v>3613</v>
      </c>
      <c r="N57" s="478"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85" t="s">
        <v>3614</v>
      </c>
      <c r="P57" s="485" t="s">
        <v>44</v>
      </c>
      <c r="Q57" s="485" t="str">
        <f t="shared" si="8"/>
        <v>Rural Residential Lighting</v>
      </c>
      <c r="R57" s="485" t="str">
        <f t="shared" si="6"/>
        <v>//**Rural Residential Lighting: **</v>
      </c>
      <c r="S57" s="486" t="str">
        <f t="shared" si="7"/>
        <v/>
      </c>
      <c r="T57" s="492"/>
    </row>
    <row r="58" spans="1:20" x14ac:dyDescent="0.25">
      <c r="B58" s="488" t="s">
        <v>72</v>
      </c>
      <c r="C58" s="488" t="s">
        <v>15</v>
      </c>
      <c r="D58" s="488" t="s">
        <v>2551</v>
      </c>
      <c r="E58" s="473" t="s">
        <v>120</v>
      </c>
      <c r="F58" s="473" t="s">
        <v>293</v>
      </c>
      <c r="G58" s="473" t="s">
        <v>295</v>
      </c>
      <c r="H58" s="473" t="s">
        <v>126</v>
      </c>
      <c r="I58" s="196">
        <v>443</v>
      </c>
      <c r="J58" s="473" t="s">
        <v>44</v>
      </c>
      <c r="K58" s="495"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83"/>
      <c r="M58" s="484" t="s">
        <v>3613</v>
      </c>
      <c r="N58" s="478"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85" t="s">
        <v>3614</v>
      </c>
      <c r="P58" s="485" t="s">
        <v>44</v>
      </c>
      <c r="Q58" s="485" t="str">
        <f t="shared" si="8"/>
        <v>Rural Residential Appliances</v>
      </c>
      <c r="R58" s="485" t="str">
        <f t="shared" si="6"/>
        <v>//**Rural Residential Appliances: **</v>
      </c>
      <c r="S58" s="486" t="str">
        <f t="shared" si="7"/>
        <v>//**Rural Residential Appliances: **In the BAU case, in , the share of electricity among fuels used by appliances in rural, residential buildings will rise from 47.4% to 55.9% through 2050.</v>
      </c>
      <c r="T58" s="492"/>
    </row>
    <row r="59" spans="1:20" x14ac:dyDescent="0.25">
      <c r="B59" s="488" t="s">
        <v>72</v>
      </c>
      <c r="C59" s="488" t="s">
        <v>15</v>
      </c>
      <c r="D59" s="488" t="s">
        <v>2551</v>
      </c>
      <c r="E59" s="473" t="s">
        <v>121</v>
      </c>
      <c r="F59" s="473" t="s">
        <v>293</v>
      </c>
      <c r="G59" s="473" t="s">
        <v>295</v>
      </c>
      <c r="H59" s="473" t="s">
        <v>127</v>
      </c>
      <c r="I59" s="196">
        <v>444</v>
      </c>
      <c r="J59" s="473" t="s">
        <v>44</v>
      </c>
      <c r="K59" s="490" t="s">
        <v>3624</v>
      </c>
      <c r="L59" s="483"/>
      <c r="M59" s="484" t="s">
        <v>3613</v>
      </c>
      <c r="N59" s="478"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85" t="s">
        <v>3614</v>
      </c>
      <c r="P59" s="485" t="s">
        <v>44</v>
      </c>
      <c r="Q59" s="485" t="str">
        <f t="shared" si="8"/>
        <v>Rural Residential Other Components</v>
      </c>
      <c r="R59" s="485" t="str">
        <f t="shared" si="6"/>
        <v>//**Rural Residential Other Components: **</v>
      </c>
      <c r="S59" s="486" t="str">
        <f t="shared" si="7"/>
        <v>//**Rural Residential Other Components: **In the United States, the share of electricity among fuels used by other components in urban, residential buildings is 100%.</v>
      </c>
      <c r="T59" s="492"/>
    </row>
    <row r="60" spans="1:20" x14ac:dyDescent="0.25">
      <c r="B60" s="488" t="s">
        <v>72</v>
      </c>
      <c r="C60" s="488" t="s">
        <v>15</v>
      </c>
      <c r="D60" s="488" t="s">
        <v>2551</v>
      </c>
      <c r="E60" s="473" t="s">
        <v>116</v>
      </c>
      <c r="F60" s="473" t="s">
        <v>294</v>
      </c>
      <c r="G60" s="473" t="s">
        <v>171</v>
      </c>
      <c r="H60" s="473" t="s">
        <v>122</v>
      </c>
      <c r="I60" s="196">
        <v>445</v>
      </c>
      <c r="J60" s="473" t="s">
        <v>44</v>
      </c>
      <c r="K60" s="495"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83"/>
      <c r="M60" s="484" t="s">
        <v>3613</v>
      </c>
      <c r="N60" s="478"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85" t="s">
        <v>3614</v>
      </c>
      <c r="P60" s="485" t="s">
        <v>44</v>
      </c>
      <c r="Q60" s="485" t="str">
        <f t="shared" si="8"/>
        <v>Commercial Heating</v>
      </c>
      <c r="R60" s="485" t="str">
        <f t="shared" si="6"/>
        <v>//**Commercial Heating: **</v>
      </c>
      <c r="S60" s="486" t="str">
        <f t="shared" si="7"/>
        <v>//**Commercial Heating: **In the BAU case, in California, the share of electricity among fuels used for heating in commercial buildings will fall from 2.6% to 2% through 2050.</v>
      </c>
      <c r="T60" s="492"/>
    </row>
    <row r="61" spans="1:20" x14ac:dyDescent="0.25">
      <c r="B61" s="488" t="s">
        <v>72</v>
      </c>
      <c r="C61" s="488" t="s">
        <v>15</v>
      </c>
      <c r="D61" s="488" t="s">
        <v>2551</v>
      </c>
      <c r="E61" s="473" t="s">
        <v>117</v>
      </c>
      <c r="F61" s="473" t="s">
        <v>294</v>
      </c>
      <c r="G61" s="473" t="s">
        <v>171</v>
      </c>
      <c r="H61" s="473" t="s">
        <v>123</v>
      </c>
      <c r="I61" s="196">
        <v>446</v>
      </c>
      <c r="J61" s="473" t="s">
        <v>45</v>
      </c>
      <c r="K61" s="490"/>
      <c r="L61" s="483"/>
      <c r="M61" s="484" t="s">
        <v>3613</v>
      </c>
      <c r="N61" s="478"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85" t="s">
        <v>3614</v>
      </c>
      <c r="P61" s="485" t="s">
        <v>44</v>
      </c>
      <c r="Q61" s="485" t="str">
        <f t="shared" si="8"/>
        <v>Commercial Cooling and Ventilation</v>
      </c>
      <c r="R61" s="485" t="str">
        <f t="shared" si="6"/>
        <v>//**Commercial Cooling and Ventilation: **</v>
      </c>
      <c r="S61" s="486" t="str">
        <f t="shared" si="7"/>
        <v/>
      </c>
      <c r="T61" s="492"/>
    </row>
    <row r="62" spans="1:20" x14ac:dyDescent="0.25">
      <c r="B62" s="488" t="s">
        <v>72</v>
      </c>
      <c r="C62" s="488" t="s">
        <v>15</v>
      </c>
      <c r="D62" s="488" t="s">
        <v>2551</v>
      </c>
      <c r="E62" s="473" t="s">
        <v>119</v>
      </c>
      <c r="F62" s="473" t="s">
        <v>294</v>
      </c>
      <c r="G62" s="473" t="s">
        <v>171</v>
      </c>
      <c r="H62" s="473" t="s">
        <v>125</v>
      </c>
      <c r="I62" s="196">
        <v>447</v>
      </c>
      <c r="J62" s="473" t="s">
        <v>45</v>
      </c>
      <c r="K62" s="490"/>
      <c r="L62" s="483"/>
      <c r="M62" s="484" t="s">
        <v>3613</v>
      </c>
      <c r="N62" s="478"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85" t="s">
        <v>3614</v>
      </c>
      <c r="P62" s="485" t="s">
        <v>44</v>
      </c>
      <c r="Q62" s="485" t="str">
        <f t="shared" si="8"/>
        <v>Commercial Lighting</v>
      </c>
      <c r="R62" s="485" t="str">
        <f t="shared" si="6"/>
        <v>//**Commercial Lighting: **</v>
      </c>
      <c r="S62" s="486" t="str">
        <f t="shared" si="7"/>
        <v/>
      </c>
      <c r="T62" s="492"/>
    </row>
    <row r="63" spans="1:20" x14ac:dyDescent="0.25">
      <c r="B63" s="488" t="s">
        <v>72</v>
      </c>
      <c r="C63" s="488" t="s">
        <v>15</v>
      </c>
      <c r="D63" s="488" t="s">
        <v>2551</v>
      </c>
      <c r="E63" s="473" t="s">
        <v>120</v>
      </c>
      <c r="F63" s="473" t="s">
        <v>294</v>
      </c>
      <c r="G63" s="473" t="s">
        <v>171</v>
      </c>
      <c r="H63" s="473" t="s">
        <v>126</v>
      </c>
      <c r="I63" s="196">
        <v>448</v>
      </c>
      <c r="J63" s="473" t="s">
        <v>44</v>
      </c>
      <c r="K63" s="495"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83"/>
      <c r="M63" s="484" t="s">
        <v>3613</v>
      </c>
      <c r="N63" s="478"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85" t="s">
        <v>3614</v>
      </c>
      <c r="P63" s="485" t="s">
        <v>44</v>
      </c>
      <c r="Q63" s="485" t="str">
        <f t="shared" si="8"/>
        <v>Commercial Appliances</v>
      </c>
      <c r="R63" s="485" t="str">
        <f t="shared" si="6"/>
        <v>//**Commercial Appliances: **</v>
      </c>
      <c r="S63" s="486" t="str">
        <f t="shared" si="7"/>
        <v>//**Commercial Appliances: **In the BAU case, in California, the share of electricity among fuels used by appliances in commercial buildings will fall from 33.2% to 18.9% through 2050.</v>
      </c>
      <c r="T63" s="492"/>
    </row>
    <row r="64" spans="1:20" x14ac:dyDescent="0.25">
      <c r="B64" s="488" t="s">
        <v>72</v>
      </c>
      <c r="C64" s="488" t="s">
        <v>15</v>
      </c>
      <c r="D64" s="488" t="s">
        <v>2551</v>
      </c>
      <c r="E64" s="473" t="s">
        <v>121</v>
      </c>
      <c r="F64" s="473" t="s">
        <v>294</v>
      </c>
      <c r="G64" s="473" t="s">
        <v>171</v>
      </c>
      <c r="H64" s="473" t="s">
        <v>127</v>
      </c>
      <c r="I64" s="196">
        <v>449</v>
      </c>
      <c r="J64" s="473" t="s">
        <v>44</v>
      </c>
      <c r="K64" s="495"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83"/>
      <c r="M64" s="484" t="s">
        <v>3613</v>
      </c>
      <c r="N64" s="478"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85" t="s">
        <v>3614</v>
      </c>
      <c r="P64" s="485" t="s">
        <v>44</v>
      </c>
      <c r="Q64" s="485" t="str">
        <f t="shared" si="8"/>
        <v>Commercial Other Components</v>
      </c>
      <c r="R64" s="485" t="str">
        <f t="shared" si="6"/>
        <v>//**Commercial Other Components: **</v>
      </c>
      <c r="S64" s="486" t="str">
        <f t="shared" si="7"/>
        <v>//**Commercial Other Components: **In the BAU case, in the California, the share of electricity among fuels used by other components in commercial buildings will rise from 64.8% to 82.8% through 2050.</v>
      </c>
      <c r="T64" s="492"/>
    </row>
    <row r="66" spans="1:20" ht="145.5" customHeight="1" x14ac:dyDescent="0.25">
      <c r="A66" s="465">
        <v>4</v>
      </c>
      <c r="B66" s="479" t="s">
        <v>72</v>
      </c>
      <c r="C66" s="479" t="s">
        <v>101</v>
      </c>
      <c r="D66" s="479" t="str">
        <f>D67</f>
        <v>Reduction in E Use Allowed by Component Eff Std</v>
      </c>
      <c r="E66" s="479"/>
      <c r="F66" s="479"/>
      <c r="G66" s="479"/>
      <c r="H66" s="479"/>
      <c r="I66" s="479"/>
      <c r="J66" s="479"/>
      <c r="K66" s="479"/>
      <c r="L66" s="483"/>
      <c r="M66" s="478" t="s">
        <v>3613</v>
      </c>
      <c r="N66" s="478"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79" t="s">
        <v>3614</v>
      </c>
      <c r="P66" s="479" t="s">
        <v>44</v>
      </c>
      <c r="Q66" s="479"/>
      <c r="R66" s="479" t="str">
        <f t="shared" ref="R66:R84" si="9">IF(Q66="","","//**"&amp;Q66&amp;": **")</f>
        <v/>
      </c>
      <c r="S66" s="479" t="str">
        <f t="shared" ref="S66:S84" si="10">IF(J66="Yes",R66&amp;K66,"")</f>
        <v/>
      </c>
      <c r="T66" s="472"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81" t="s">
        <v>72</v>
      </c>
      <c r="C67" s="181" t="s">
        <v>101</v>
      </c>
      <c r="D67" s="181" t="s">
        <v>316</v>
      </c>
      <c r="E67" s="473" t="s">
        <v>116</v>
      </c>
      <c r="F67" s="473" t="s">
        <v>292</v>
      </c>
      <c r="G67" s="473" t="s">
        <v>296</v>
      </c>
      <c r="H67" s="473" t="s">
        <v>122</v>
      </c>
      <c r="I67" s="196">
        <v>13</v>
      </c>
      <c r="J67" s="473" t="s">
        <v>44</v>
      </c>
      <c r="K67"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83"/>
      <c r="M67" s="484" t="s">
        <v>3613</v>
      </c>
      <c r="N67" s="478"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85" t="s">
        <v>3614</v>
      </c>
      <c r="P67" s="485" t="s">
        <v>44</v>
      </c>
      <c r="Q67" s="485" t="str">
        <f t="shared" ref="Q67:Q79" si="11">G67&amp;" "&amp;H67</f>
        <v>Urban Residential Heating</v>
      </c>
      <c r="R67" s="485" t="str">
        <f t="shared" si="9"/>
        <v>//**Urban Residential Heating: **</v>
      </c>
      <c r="S67" s="486"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92"/>
    </row>
    <row r="68" spans="1:20" x14ac:dyDescent="0.25">
      <c r="B68" s="488" t="s">
        <v>72</v>
      </c>
      <c r="C68" s="488" t="s">
        <v>101</v>
      </c>
      <c r="D68" s="488" t="s">
        <v>316</v>
      </c>
      <c r="E68" s="473" t="s">
        <v>117</v>
      </c>
      <c r="F68" s="473" t="s">
        <v>292</v>
      </c>
      <c r="G68" s="473" t="s">
        <v>296</v>
      </c>
      <c r="H68" s="473" t="s">
        <v>123</v>
      </c>
      <c r="I68" s="196">
        <v>14</v>
      </c>
      <c r="J68" s="473" t="s">
        <v>44</v>
      </c>
      <c r="K68"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83"/>
      <c r="M68" s="484" t="s">
        <v>3613</v>
      </c>
      <c r="N68" s="478"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85" t="s">
        <v>3614</v>
      </c>
      <c r="P68" s="485" t="s">
        <v>44</v>
      </c>
      <c r="Q68" s="485" t="str">
        <f t="shared" si="11"/>
        <v>Urban Residential Cooling and Ventilation</v>
      </c>
      <c r="R68" s="485" t="str">
        <f t="shared" si="9"/>
        <v>//**Urban Residential Cooling and Ventilation: **</v>
      </c>
      <c r="S68" s="486"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92"/>
    </row>
    <row r="69" spans="1:20" x14ac:dyDescent="0.25">
      <c r="B69" s="488" t="s">
        <v>72</v>
      </c>
      <c r="C69" s="488" t="s">
        <v>101</v>
      </c>
      <c r="D69" s="488" t="s">
        <v>316</v>
      </c>
      <c r="E69" s="473" t="s">
        <v>118</v>
      </c>
      <c r="F69" s="473" t="s">
        <v>292</v>
      </c>
      <c r="G69" s="473" t="s">
        <v>296</v>
      </c>
      <c r="H69" s="473" t="s">
        <v>124</v>
      </c>
      <c r="I69" s="196">
        <v>15</v>
      </c>
      <c r="J69" s="473" t="s">
        <v>44</v>
      </c>
      <c r="K69"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83"/>
      <c r="M69" s="484" t="s">
        <v>3613</v>
      </c>
      <c r="N69" s="478"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85" t="s">
        <v>3614</v>
      </c>
      <c r="P69" s="485" t="s">
        <v>44</v>
      </c>
      <c r="Q69" s="485" t="str">
        <f t="shared" si="11"/>
        <v>Urban Residential Envelope</v>
      </c>
      <c r="R69" s="485" t="str">
        <f t="shared" si="9"/>
        <v>//**Urban Residential Envelope: **</v>
      </c>
      <c r="S69" s="486"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92"/>
    </row>
    <row r="70" spans="1:20" x14ac:dyDescent="0.25">
      <c r="B70" s="488" t="s">
        <v>72</v>
      </c>
      <c r="C70" s="488" t="s">
        <v>101</v>
      </c>
      <c r="D70" s="488" t="s">
        <v>316</v>
      </c>
      <c r="E70" s="473" t="s">
        <v>119</v>
      </c>
      <c r="F70" s="473" t="s">
        <v>292</v>
      </c>
      <c r="G70" s="473" t="s">
        <v>296</v>
      </c>
      <c r="H70" s="473" t="s">
        <v>125</v>
      </c>
      <c r="I70" s="196">
        <v>16</v>
      </c>
      <c r="J70" s="473" t="s">
        <v>44</v>
      </c>
      <c r="K70"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83"/>
      <c r="M70" s="484" t="s">
        <v>3613</v>
      </c>
      <c r="N70" s="478"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85" t="s">
        <v>3614</v>
      </c>
      <c r="P70" s="485" t="s">
        <v>44</v>
      </c>
      <c r="Q70" s="485" t="str">
        <f t="shared" si="11"/>
        <v>Urban Residential Lighting</v>
      </c>
      <c r="R70" s="485" t="str">
        <f t="shared" si="9"/>
        <v>//**Urban Residential Lighting: **</v>
      </c>
      <c r="S70" s="486"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92"/>
    </row>
    <row r="71" spans="1:20" x14ac:dyDescent="0.25">
      <c r="B71" s="488" t="s">
        <v>72</v>
      </c>
      <c r="C71" s="488" t="s">
        <v>101</v>
      </c>
      <c r="D71" s="488" t="s">
        <v>316</v>
      </c>
      <c r="E71" s="473" t="s">
        <v>120</v>
      </c>
      <c r="F71" s="473" t="s">
        <v>292</v>
      </c>
      <c r="G71" s="473" t="s">
        <v>296</v>
      </c>
      <c r="H71" s="473" t="s">
        <v>126</v>
      </c>
      <c r="I71" s="196">
        <v>17</v>
      </c>
      <c r="J71" s="473" t="s">
        <v>44</v>
      </c>
      <c r="K71"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83"/>
      <c r="M71" s="484" t="s">
        <v>3613</v>
      </c>
      <c r="N71" s="478"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85" t="s">
        <v>3614</v>
      </c>
      <c r="P71" s="485" t="s">
        <v>44</v>
      </c>
      <c r="Q71" s="485" t="str">
        <f t="shared" si="11"/>
        <v>Urban Residential Appliances</v>
      </c>
      <c r="R71" s="485" t="str">
        <f t="shared" si="9"/>
        <v>//**Urban Residential Appliances: **</v>
      </c>
      <c r="S71" s="486"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92"/>
    </row>
    <row r="72" spans="1:20" x14ac:dyDescent="0.25">
      <c r="B72" s="488" t="s">
        <v>72</v>
      </c>
      <c r="C72" s="488" t="s">
        <v>101</v>
      </c>
      <c r="D72" s="488" t="s">
        <v>316</v>
      </c>
      <c r="E72" s="473" t="s">
        <v>121</v>
      </c>
      <c r="F72" s="473" t="s">
        <v>292</v>
      </c>
      <c r="G72" s="473" t="s">
        <v>296</v>
      </c>
      <c r="H72" s="473" t="s">
        <v>127</v>
      </c>
      <c r="I72" s="196">
        <v>18</v>
      </c>
      <c r="J72" s="473" t="s">
        <v>44</v>
      </c>
      <c r="K72"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83"/>
      <c r="M72" s="484" t="s">
        <v>3613</v>
      </c>
      <c r="N72" s="478"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85" t="s">
        <v>3614</v>
      </c>
      <c r="P72" s="485" t="s">
        <v>44</v>
      </c>
      <c r="Q72" s="485" t="str">
        <f t="shared" si="11"/>
        <v>Urban Residential Other Components</v>
      </c>
      <c r="R72" s="485" t="str">
        <f t="shared" si="9"/>
        <v>//**Urban Residential Other Components: **</v>
      </c>
      <c r="S72" s="486"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92"/>
    </row>
    <row r="73" spans="1:20" x14ac:dyDescent="0.25">
      <c r="B73" s="488" t="s">
        <v>72</v>
      </c>
      <c r="C73" s="488" t="s">
        <v>101</v>
      </c>
      <c r="D73" s="488" t="s">
        <v>316</v>
      </c>
      <c r="E73" s="473" t="s">
        <v>116</v>
      </c>
      <c r="F73" s="473" t="s">
        <v>293</v>
      </c>
      <c r="G73" s="473" t="s">
        <v>295</v>
      </c>
      <c r="H73" s="473" t="s">
        <v>122</v>
      </c>
      <c r="I73" s="196">
        <v>150</v>
      </c>
      <c r="J73" s="473" t="s">
        <v>44</v>
      </c>
      <c r="K73"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83"/>
      <c r="M73" s="484" t="s">
        <v>3613</v>
      </c>
      <c r="N73" s="478"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85" t="s">
        <v>3614</v>
      </c>
      <c r="P73" s="485" t="s">
        <v>44</v>
      </c>
      <c r="Q73" s="485" t="str">
        <f t="shared" si="11"/>
        <v>Rural Residential Heating</v>
      </c>
      <c r="R73" s="485" t="str">
        <f t="shared" si="9"/>
        <v>//**Rural Residential Heating: **</v>
      </c>
      <c r="S73" s="486"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92"/>
    </row>
    <row r="74" spans="1:20" x14ac:dyDescent="0.25">
      <c r="B74" s="488" t="s">
        <v>72</v>
      </c>
      <c r="C74" s="488" t="s">
        <v>101</v>
      </c>
      <c r="D74" s="488" t="s">
        <v>316</v>
      </c>
      <c r="E74" s="473" t="s">
        <v>117</v>
      </c>
      <c r="F74" s="473" t="s">
        <v>293</v>
      </c>
      <c r="G74" s="473" t="s">
        <v>295</v>
      </c>
      <c r="H74" s="473" t="s">
        <v>123</v>
      </c>
      <c r="I74" s="196">
        <v>151</v>
      </c>
      <c r="J74" s="473" t="s">
        <v>44</v>
      </c>
      <c r="K74"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83"/>
      <c r="M74" s="484" t="s">
        <v>3613</v>
      </c>
      <c r="N74" s="478"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85" t="s">
        <v>3614</v>
      </c>
      <c r="P74" s="485" t="s">
        <v>44</v>
      </c>
      <c r="Q74" s="485" t="str">
        <f t="shared" si="11"/>
        <v>Rural Residential Cooling and Ventilation</v>
      </c>
      <c r="R74" s="485" t="str">
        <f t="shared" si="9"/>
        <v>//**Rural Residential Cooling and Ventilation: **</v>
      </c>
      <c r="S74" s="486"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92"/>
    </row>
    <row r="75" spans="1:20" x14ac:dyDescent="0.25">
      <c r="B75" s="488" t="s">
        <v>72</v>
      </c>
      <c r="C75" s="488" t="s">
        <v>101</v>
      </c>
      <c r="D75" s="488" t="s">
        <v>316</v>
      </c>
      <c r="E75" s="473" t="s">
        <v>118</v>
      </c>
      <c r="F75" s="473" t="s">
        <v>293</v>
      </c>
      <c r="G75" s="473" t="s">
        <v>295</v>
      </c>
      <c r="H75" s="473" t="s">
        <v>124</v>
      </c>
      <c r="I75" s="196">
        <v>152</v>
      </c>
      <c r="J75" s="473" t="s">
        <v>44</v>
      </c>
      <c r="K75"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83"/>
      <c r="M75" s="484" t="s">
        <v>3613</v>
      </c>
      <c r="N75" s="478"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85" t="s">
        <v>3614</v>
      </c>
      <c r="P75" s="485" t="s">
        <v>44</v>
      </c>
      <c r="Q75" s="485" t="str">
        <f t="shared" si="11"/>
        <v>Rural Residential Envelope</v>
      </c>
      <c r="R75" s="485" t="str">
        <f t="shared" si="9"/>
        <v>//**Rural Residential Envelope: **</v>
      </c>
      <c r="S75" s="486"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92"/>
    </row>
    <row r="76" spans="1:20" x14ac:dyDescent="0.25">
      <c r="B76" s="488" t="s">
        <v>72</v>
      </c>
      <c r="C76" s="488" t="s">
        <v>101</v>
      </c>
      <c r="D76" s="488" t="s">
        <v>316</v>
      </c>
      <c r="E76" s="473" t="s">
        <v>119</v>
      </c>
      <c r="F76" s="473" t="s">
        <v>293</v>
      </c>
      <c r="G76" s="473" t="s">
        <v>295</v>
      </c>
      <c r="H76" s="473" t="s">
        <v>125</v>
      </c>
      <c r="I76" s="196">
        <v>153</v>
      </c>
      <c r="J76" s="473" t="s">
        <v>44</v>
      </c>
      <c r="K76"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83"/>
      <c r="M76" s="484" t="s">
        <v>3613</v>
      </c>
      <c r="N76" s="478"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85" t="s">
        <v>3614</v>
      </c>
      <c r="P76" s="485" t="s">
        <v>44</v>
      </c>
      <c r="Q76" s="485" t="str">
        <f t="shared" si="11"/>
        <v>Rural Residential Lighting</v>
      </c>
      <c r="R76" s="485" t="str">
        <f t="shared" si="9"/>
        <v>//**Rural Residential Lighting: **</v>
      </c>
      <c r="S76" s="486"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92"/>
    </row>
    <row r="77" spans="1:20" x14ac:dyDescent="0.25">
      <c r="B77" s="488" t="s">
        <v>72</v>
      </c>
      <c r="C77" s="488" t="s">
        <v>101</v>
      </c>
      <c r="D77" s="488" t="s">
        <v>316</v>
      </c>
      <c r="E77" s="473" t="s">
        <v>120</v>
      </c>
      <c r="F77" s="473" t="s">
        <v>293</v>
      </c>
      <c r="G77" s="473" t="s">
        <v>295</v>
      </c>
      <c r="H77" s="473" t="s">
        <v>126</v>
      </c>
      <c r="I77" s="196">
        <v>154</v>
      </c>
      <c r="J77" s="473" t="s">
        <v>44</v>
      </c>
      <c r="K77"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83"/>
      <c r="M77" s="484" t="s">
        <v>3613</v>
      </c>
      <c r="N77" s="478"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85" t="s">
        <v>3614</v>
      </c>
      <c r="P77" s="485" t="s">
        <v>44</v>
      </c>
      <c r="Q77" s="485" t="str">
        <f t="shared" si="11"/>
        <v>Rural Residential Appliances</v>
      </c>
      <c r="R77" s="485" t="str">
        <f t="shared" si="9"/>
        <v>//**Rural Residential Appliances: **</v>
      </c>
      <c r="S77" s="486"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92"/>
    </row>
    <row r="78" spans="1:20" x14ac:dyDescent="0.25">
      <c r="B78" s="488" t="s">
        <v>72</v>
      </c>
      <c r="C78" s="488" t="s">
        <v>101</v>
      </c>
      <c r="D78" s="488" t="s">
        <v>316</v>
      </c>
      <c r="E78" s="473" t="s">
        <v>121</v>
      </c>
      <c r="F78" s="473" t="s">
        <v>293</v>
      </c>
      <c r="G78" s="473" t="s">
        <v>295</v>
      </c>
      <c r="H78" s="473" t="s">
        <v>127</v>
      </c>
      <c r="I78" s="196">
        <v>155</v>
      </c>
      <c r="J78" s="473" t="s">
        <v>44</v>
      </c>
      <c r="K78"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83"/>
      <c r="M78" s="484" t="s">
        <v>3613</v>
      </c>
      <c r="N78" s="478"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85" t="s">
        <v>3614</v>
      </c>
      <c r="P78" s="485" t="s">
        <v>44</v>
      </c>
      <c r="Q78" s="485" t="str">
        <f t="shared" si="11"/>
        <v>Rural Residential Other Components</v>
      </c>
      <c r="R78" s="485" t="str">
        <f t="shared" si="9"/>
        <v>//**Rural Residential Other Components: **</v>
      </c>
      <c r="S78" s="486"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92"/>
    </row>
    <row r="79" spans="1:20" x14ac:dyDescent="0.25">
      <c r="B79" s="488" t="s">
        <v>72</v>
      </c>
      <c r="C79" s="488" t="s">
        <v>101</v>
      </c>
      <c r="D79" s="488" t="s">
        <v>316</v>
      </c>
      <c r="E79" s="473" t="s">
        <v>116</v>
      </c>
      <c r="F79" s="473" t="s">
        <v>294</v>
      </c>
      <c r="G79" s="473" t="s">
        <v>171</v>
      </c>
      <c r="H79" s="473" t="s">
        <v>122</v>
      </c>
      <c r="I79" s="196">
        <v>156</v>
      </c>
      <c r="J79" s="473" t="s">
        <v>44</v>
      </c>
      <c r="K79"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83"/>
      <c r="M79" s="484" t="s">
        <v>3613</v>
      </c>
      <c r="N79" s="478"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85" t="s">
        <v>3614</v>
      </c>
      <c r="P79" s="485" t="s">
        <v>44</v>
      </c>
      <c r="Q79" s="485" t="str">
        <f t="shared" si="11"/>
        <v>Commercial Heating</v>
      </c>
      <c r="R79" s="485" t="str">
        <f t="shared" si="9"/>
        <v>//**Commercial Heating: **</v>
      </c>
      <c r="S79" s="486"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92"/>
    </row>
    <row r="80" spans="1:20" x14ac:dyDescent="0.25">
      <c r="B80" s="488" t="s">
        <v>72</v>
      </c>
      <c r="C80" s="488" t="s">
        <v>101</v>
      </c>
      <c r="D80" s="488" t="s">
        <v>316</v>
      </c>
      <c r="E80" s="473" t="s">
        <v>117</v>
      </c>
      <c r="F80" s="473" t="s">
        <v>294</v>
      </c>
      <c r="G80" s="473" t="s">
        <v>171</v>
      </c>
      <c r="H80" s="473" t="s">
        <v>123</v>
      </c>
      <c r="I80" s="196">
        <v>157</v>
      </c>
      <c r="J80" s="473" t="s">
        <v>44</v>
      </c>
      <c r="K80"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83"/>
      <c r="M80" s="484" t="s">
        <v>3613</v>
      </c>
      <c r="N80" s="478"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85" t="s">
        <v>3614</v>
      </c>
      <c r="P80" s="485" t="s">
        <v>44</v>
      </c>
      <c r="Q80" s="485" t="str">
        <f>G80&amp;" "&amp;H80</f>
        <v>Commercial Cooling and Ventilation</v>
      </c>
      <c r="R80" s="485" t="str">
        <f t="shared" si="9"/>
        <v>//**Commercial Cooling and Ventilation: **</v>
      </c>
      <c r="S80" s="486"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92"/>
    </row>
    <row r="81" spans="1:20" x14ac:dyDescent="0.25">
      <c r="B81" s="488" t="s">
        <v>72</v>
      </c>
      <c r="C81" s="488" t="s">
        <v>101</v>
      </c>
      <c r="D81" s="488" t="s">
        <v>316</v>
      </c>
      <c r="E81" s="473" t="s">
        <v>118</v>
      </c>
      <c r="F81" s="473" t="s">
        <v>294</v>
      </c>
      <c r="G81" s="473" t="s">
        <v>171</v>
      </c>
      <c r="H81" s="473" t="s">
        <v>124</v>
      </c>
      <c r="I81" s="196">
        <v>158</v>
      </c>
      <c r="J81" s="473" t="s">
        <v>44</v>
      </c>
      <c r="K81"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83"/>
      <c r="M81" s="484" t="s">
        <v>3613</v>
      </c>
      <c r="N81" s="478"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85" t="s">
        <v>3614</v>
      </c>
      <c r="P81" s="485" t="s">
        <v>44</v>
      </c>
      <c r="Q81" s="485" t="str">
        <f>G81&amp;" "&amp;H81</f>
        <v>Commercial Envelope</v>
      </c>
      <c r="R81" s="485" t="str">
        <f t="shared" si="9"/>
        <v>//**Commercial Envelope: **</v>
      </c>
      <c r="S81" s="486"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92"/>
    </row>
    <row r="82" spans="1:20" x14ac:dyDescent="0.25">
      <c r="B82" s="488" t="s">
        <v>72</v>
      </c>
      <c r="C82" s="488" t="s">
        <v>101</v>
      </c>
      <c r="D82" s="488" t="s">
        <v>316</v>
      </c>
      <c r="E82" s="473" t="s">
        <v>119</v>
      </c>
      <c r="F82" s="473" t="s">
        <v>294</v>
      </c>
      <c r="G82" s="473" t="s">
        <v>171</v>
      </c>
      <c r="H82" s="473" t="s">
        <v>125</v>
      </c>
      <c r="I82" s="196">
        <v>159</v>
      </c>
      <c r="J82" s="473" t="s">
        <v>44</v>
      </c>
      <c r="K82"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83"/>
      <c r="M82" s="484" t="s">
        <v>3613</v>
      </c>
      <c r="N82" s="478"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85" t="s">
        <v>3614</v>
      </c>
      <c r="P82" s="485" t="s">
        <v>44</v>
      </c>
      <c r="Q82" s="485" t="str">
        <f>G82&amp;" "&amp;H82</f>
        <v>Commercial Lighting</v>
      </c>
      <c r="R82" s="485" t="str">
        <f t="shared" si="9"/>
        <v>//**Commercial Lighting: **</v>
      </c>
      <c r="S82" s="486"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92"/>
    </row>
    <row r="83" spans="1:20" x14ac:dyDescent="0.25">
      <c r="B83" s="488" t="s">
        <v>72</v>
      </c>
      <c r="C83" s="488" t="s">
        <v>101</v>
      </c>
      <c r="D83" s="488" t="s">
        <v>316</v>
      </c>
      <c r="E83" s="473" t="s">
        <v>120</v>
      </c>
      <c r="F83" s="473" t="s">
        <v>294</v>
      </c>
      <c r="G83" s="473" t="s">
        <v>171</v>
      </c>
      <c r="H83" s="473" t="s">
        <v>126</v>
      </c>
      <c r="I83" s="196">
        <v>160</v>
      </c>
      <c r="J83" s="473" t="s">
        <v>44</v>
      </c>
      <c r="K83"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83"/>
      <c r="M83" s="484" t="s">
        <v>3613</v>
      </c>
      <c r="N83" s="478"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85" t="s">
        <v>3614</v>
      </c>
      <c r="P83" s="485" t="s">
        <v>44</v>
      </c>
      <c r="Q83" s="485" t="str">
        <f>G83&amp;" "&amp;H83</f>
        <v>Commercial Appliances</v>
      </c>
      <c r="R83" s="485" t="str">
        <f t="shared" si="9"/>
        <v>//**Commercial Appliances: **</v>
      </c>
      <c r="S83" s="486"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92"/>
    </row>
    <row r="84" spans="1:20" x14ac:dyDescent="0.25">
      <c r="B84" s="488" t="s">
        <v>72</v>
      </c>
      <c r="C84" s="488" t="s">
        <v>101</v>
      </c>
      <c r="D84" s="488" t="s">
        <v>316</v>
      </c>
      <c r="E84" s="473" t="s">
        <v>121</v>
      </c>
      <c r="F84" s="473" t="s">
        <v>294</v>
      </c>
      <c r="G84" s="473" t="s">
        <v>171</v>
      </c>
      <c r="H84" s="473" t="s">
        <v>127</v>
      </c>
      <c r="I84" s="196">
        <v>161</v>
      </c>
      <c r="J84" s="473" t="s">
        <v>44</v>
      </c>
      <c r="K84"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83"/>
      <c r="M84" s="484" t="s">
        <v>3613</v>
      </c>
      <c r="N84" s="478"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85" t="s">
        <v>3614</v>
      </c>
      <c r="P84" s="485" t="s">
        <v>44</v>
      </c>
      <c r="Q84" s="485" t="str">
        <f>G84&amp;" "&amp;H84</f>
        <v>Commercial Other Components</v>
      </c>
      <c r="R84" s="485" t="str">
        <f t="shared" si="9"/>
        <v>//**Commercial Other Components: **</v>
      </c>
      <c r="S84" s="486"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92"/>
    </row>
    <row r="86" spans="1:20" x14ac:dyDescent="0.25">
      <c r="A86" s="465">
        <v>5</v>
      </c>
      <c r="B86" s="476" t="s">
        <v>8</v>
      </c>
      <c r="C86" s="476" t="s">
        <v>350</v>
      </c>
      <c r="D86" s="476" t="str">
        <f>D87</f>
        <v>Boolean Ban New Power Plants</v>
      </c>
      <c r="E86" s="476"/>
      <c r="F86" s="476"/>
      <c r="G86" s="476"/>
      <c r="H86" s="476"/>
      <c r="I86" s="476"/>
      <c r="J86" s="476"/>
      <c r="K86" s="476"/>
      <c r="L86" s="477"/>
      <c r="M86" s="496" t="s">
        <v>3613</v>
      </c>
      <c r="N86" s="478" t="str">
        <f>INDEX('Standard Descriptions'!$E:$E,MATCH(D86,'Standard Descriptions'!$C:$C,0))</f>
        <v xml:space="preserve"> This policy prevents new capacity of the selected type(s) from being built or deployed.//</v>
      </c>
      <c r="O86" s="476" t="s">
        <v>3614</v>
      </c>
      <c r="P86" s="476" t="s">
        <v>44</v>
      </c>
      <c r="Q86" s="476"/>
      <c r="R86" s="476" t="str">
        <f t="shared" ref="R86:R102" si="12">IF(Q86="","","//**"&amp;Q86&amp;": **")</f>
        <v/>
      </c>
      <c r="S86" s="476" t="str">
        <f t="shared" ref="S86:S102" si="13">IF(J86="Yes",R86&amp;K86,"")</f>
        <v/>
      </c>
      <c r="T86" s="472"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25">
      <c r="B87" s="470" t="s">
        <v>8</v>
      </c>
      <c r="C87" s="470" t="s">
        <v>350</v>
      </c>
      <c r="D87" s="470" t="s">
        <v>351</v>
      </c>
      <c r="E87" s="473" t="s">
        <v>472</v>
      </c>
      <c r="F87" s="473"/>
      <c r="G87" s="473" t="s">
        <v>471</v>
      </c>
      <c r="H87" s="489"/>
      <c r="I87" s="481">
        <v>167</v>
      </c>
      <c r="J87" s="489" t="s">
        <v>44</v>
      </c>
      <c r="K87" s="497" t="str">
        <f>_xlfn.CONCAT("No new coal is planned in ", 'Repeating Values'!$C$1,".")</f>
        <v>No new coal is planned in California.</v>
      </c>
      <c r="L87" s="483"/>
      <c r="M87" s="484" t="s">
        <v>3613</v>
      </c>
      <c r="N87" s="478" t="str">
        <f>INDEX('Standard Descriptions'!$E:$E,MATCH(D87,'Standard Descriptions'!$C:$C,0))</f>
        <v xml:space="preserve"> This policy prevents new capacity of the selected type(s) from being built or deployed.//</v>
      </c>
      <c r="O87" s="485" t="s">
        <v>3614</v>
      </c>
      <c r="P87" s="485" t="s">
        <v>44</v>
      </c>
      <c r="Q87" s="485" t="str">
        <f t="shared" ref="Q87:Q102" si="14">G87&amp;" "&amp;H87</f>
        <v xml:space="preserve">Hard Coal </v>
      </c>
      <c r="R87" s="485" t="str">
        <f t="shared" si="12"/>
        <v>//**Hard Coal : **</v>
      </c>
      <c r="S87" s="486" t="str">
        <f t="shared" si="13"/>
        <v>//**Hard Coal : **No new coal is planned in California.</v>
      </c>
      <c r="T87" s="492"/>
    </row>
    <row r="88" spans="1:20" x14ac:dyDescent="0.25">
      <c r="B88" s="488" t="s">
        <v>8</v>
      </c>
      <c r="C88" s="488" t="s">
        <v>350</v>
      </c>
      <c r="D88" s="488" t="s">
        <v>351</v>
      </c>
      <c r="E88" s="489" t="s">
        <v>326</v>
      </c>
      <c r="F88" s="473"/>
      <c r="G88" s="489" t="s">
        <v>327</v>
      </c>
      <c r="H88" s="473"/>
      <c r="I88" s="196">
        <v>168</v>
      </c>
      <c r="J88" s="473" t="s">
        <v>44</v>
      </c>
      <c r="K88" s="490"/>
      <c r="L88" s="483"/>
      <c r="M88" s="484" t="s">
        <v>3613</v>
      </c>
      <c r="N88" s="478" t="str">
        <f>INDEX('Standard Descriptions'!$E:$E,MATCH(D88,'Standard Descriptions'!$C:$C,0))</f>
        <v xml:space="preserve"> This policy prevents new capacity of the selected type(s) from being built or deployed.//</v>
      </c>
      <c r="O88" s="485" t="s">
        <v>3614</v>
      </c>
      <c r="P88" s="485" t="s">
        <v>44</v>
      </c>
      <c r="Q88" s="485" t="str">
        <f t="shared" si="14"/>
        <v xml:space="preserve">Natural Gas Nonpeaker </v>
      </c>
      <c r="R88" s="485" t="str">
        <f t="shared" si="12"/>
        <v>//**Natural Gas Nonpeaker : **</v>
      </c>
      <c r="S88" s="486" t="str">
        <f t="shared" si="13"/>
        <v>//**Natural Gas Nonpeaker : **</v>
      </c>
      <c r="T88" s="492"/>
    </row>
    <row r="89" spans="1:20" x14ac:dyDescent="0.25">
      <c r="B89" s="488" t="s">
        <v>8</v>
      </c>
      <c r="C89" s="488" t="s">
        <v>350</v>
      </c>
      <c r="D89" s="488" t="s">
        <v>351</v>
      </c>
      <c r="E89" s="489" t="s">
        <v>77</v>
      </c>
      <c r="F89" s="473"/>
      <c r="G89" s="489" t="s">
        <v>89</v>
      </c>
      <c r="H89" s="473"/>
      <c r="I89" s="481">
        <v>169</v>
      </c>
      <c r="J89" s="473" t="s">
        <v>44</v>
      </c>
      <c r="K89" s="490"/>
      <c r="L89" s="483"/>
      <c r="M89" s="484" t="s">
        <v>3613</v>
      </c>
      <c r="N89" s="478" t="str">
        <f>INDEX('Standard Descriptions'!$E:$E,MATCH(D89,'Standard Descriptions'!$C:$C,0))</f>
        <v xml:space="preserve"> This policy prevents new capacity of the selected type(s) from being built or deployed.//</v>
      </c>
      <c r="O89" s="485" t="s">
        <v>3614</v>
      </c>
      <c r="P89" s="485" t="s">
        <v>44</v>
      </c>
      <c r="Q89" s="485" t="str">
        <f t="shared" si="14"/>
        <v xml:space="preserve">Nuclear </v>
      </c>
      <c r="R89" s="485" t="str">
        <f t="shared" si="12"/>
        <v>//**Nuclear : **</v>
      </c>
      <c r="S89" s="486" t="str">
        <f t="shared" si="13"/>
        <v>//**Nuclear : **</v>
      </c>
      <c r="T89" s="492"/>
    </row>
    <row r="90" spans="1:20" x14ac:dyDescent="0.25">
      <c r="B90" s="488" t="s">
        <v>8</v>
      </c>
      <c r="C90" s="488" t="s">
        <v>350</v>
      </c>
      <c r="D90" s="488" t="s">
        <v>351</v>
      </c>
      <c r="E90" s="489" t="s">
        <v>78</v>
      </c>
      <c r="F90" s="473"/>
      <c r="G90" s="489" t="s">
        <v>90</v>
      </c>
      <c r="H90" s="473"/>
      <c r="I90" s="196">
        <v>170</v>
      </c>
      <c r="J90" s="473" t="s">
        <v>44</v>
      </c>
      <c r="K90" s="490"/>
      <c r="L90" s="483"/>
      <c r="M90" s="484" t="s">
        <v>3613</v>
      </c>
      <c r="N90" s="478" t="str">
        <f>INDEX('Standard Descriptions'!$E:$E,MATCH(D90,'Standard Descriptions'!$C:$C,0))</f>
        <v xml:space="preserve"> This policy prevents new capacity of the selected type(s) from being built or deployed.//</v>
      </c>
      <c r="O90" s="485" t="s">
        <v>3614</v>
      </c>
      <c r="P90" s="485" t="s">
        <v>44</v>
      </c>
      <c r="Q90" s="485" t="str">
        <f t="shared" si="14"/>
        <v xml:space="preserve">Hydro </v>
      </c>
      <c r="R90" s="485" t="str">
        <f t="shared" si="12"/>
        <v>//**Hydro : **</v>
      </c>
      <c r="S90" s="486" t="str">
        <f t="shared" si="13"/>
        <v>//**Hydro : **</v>
      </c>
      <c r="T90" s="492"/>
    </row>
    <row r="91" spans="1:20" x14ac:dyDescent="0.25">
      <c r="B91" s="488" t="s">
        <v>8</v>
      </c>
      <c r="C91" s="488" t="s">
        <v>350</v>
      </c>
      <c r="D91" s="488" t="s">
        <v>351</v>
      </c>
      <c r="E91" s="489" t="s">
        <v>473</v>
      </c>
      <c r="F91" s="473"/>
      <c r="G91" s="489" t="s">
        <v>476</v>
      </c>
      <c r="H91" s="473"/>
      <c r="I91" s="196">
        <v>608</v>
      </c>
      <c r="J91" s="473" t="s">
        <v>45</v>
      </c>
      <c r="K91" s="490"/>
      <c r="L91" s="483"/>
      <c r="M91" s="484" t="s">
        <v>3613</v>
      </c>
      <c r="N91" s="478" t="str">
        <f>INDEX('Standard Descriptions'!$E:$E,MATCH(D91,'Standard Descriptions'!$C:$C,0))</f>
        <v xml:space="preserve"> This policy prevents new capacity of the selected type(s) from being built or deployed.//</v>
      </c>
      <c r="O91" s="485" t="s">
        <v>3614</v>
      </c>
      <c r="P91" s="485" t="s">
        <v>44</v>
      </c>
      <c r="Q91" s="485" t="str">
        <f t="shared" si="14"/>
        <v xml:space="preserve">Onshore Wind </v>
      </c>
      <c r="R91" s="485" t="str">
        <f t="shared" si="12"/>
        <v>//**Onshore Wind : **</v>
      </c>
      <c r="S91" s="486" t="str">
        <f t="shared" si="13"/>
        <v/>
      </c>
      <c r="T91" s="492"/>
    </row>
    <row r="92" spans="1:20" x14ac:dyDescent="0.25">
      <c r="B92" s="488" t="s">
        <v>8</v>
      </c>
      <c r="C92" s="488" t="s">
        <v>350</v>
      </c>
      <c r="D92" s="488" t="s">
        <v>351</v>
      </c>
      <c r="E92" s="489" t="s">
        <v>79</v>
      </c>
      <c r="F92" s="473"/>
      <c r="G92" s="489" t="s">
        <v>91</v>
      </c>
      <c r="H92" s="473"/>
      <c r="I92" s="196">
        <v>609</v>
      </c>
      <c r="J92" s="473" t="s">
        <v>45</v>
      </c>
      <c r="K92" s="490"/>
      <c r="L92" s="483"/>
      <c r="M92" s="484" t="s">
        <v>3613</v>
      </c>
      <c r="N92" s="478" t="str">
        <f>INDEX('Standard Descriptions'!$E:$E,MATCH(D92,'Standard Descriptions'!$C:$C,0))</f>
        <v xml:space="preserve"> This policy prevents new capacity of the selected type(s) from being built or deployed.//</v>
      </c>
      <c r="O92" s="485" t="s">
        <v>3614</v>
      </c>
      <c r="P92" s="485" t="s">
        <v>44</v>
      </c>
      <c r="Q92" s="485" t="str">
        <f t="shared" si="14"/>
        <v xml:space="preserve">Solar PV </v>
      </c>
      <c r="R92" s="485" t="str">
        <f t="shared" si="12"/>
        <v>//**Solar PV : **</v>
      </c>
      <c r="S92" s="486" t="str">
        <f t="shared" si="13"/>
        <v/>
      </c>
      <c r="T92" s="492"/>
    </row>
    <row r="93" spans="1:20" x14ac:dyDescent="0.25">
      <c r="B93" s="488" t="s">
        <v>8</v>
      </c>
      <c r="C93" s="488" t="s">
        <v>350</v>
      </c>
      <c r="D93" s="488" t="s">
        <v>351</v>
      </c>
      <c r="E93" s="489" t="s">
        <v>80</v>
      </c>
      <c r="F93" s="473"/>
      <c r="G93" s="489" t="s">
        <v>92</v>
      </c>
      <c r="H93" s="473"/>
      <c r="I93" s="196">
        <v>610</v>
      </c>
      <c r="J93" s="473" t="s">
        <v>45</v>
      </c>
      <c r="K93" s="490"/>
      <c r="L93" s="483"/>
      <c r="M93" s="484" t="s">
        <v>3613</v>
      </c>
      <c r="N93" s="478" t="str">
        <f>INDEX('Standard Descriptions'!$E:$E,MATCH(D93,'Standard Descriptions'!$C:$C,0))</f>
        <v xml:space="preserve"> This policy prevents new capacity of the selected type(s) from being built or deployed.//</v>
      </c>
      <c r="O93" s="485" t="s">
        <v>3614</v>
      </c>
      <c r="P93" s="485" t="s">
        <v>44</v>
      </c>
      <c r="Q93" s="485" t="str">
        <f t="shared" si="14"/>
        <v xml:space="preserve">Solar Thermal </v>
      </c>
      <c r="R93" s="485" t="str">
        <f t="shared" si="12"/>
        <v>//**Solar Thermal : **</v>
      </c>
      <c r="S93" s="486" t="str">
        <f t="shared" si="13"/>
        <v/>
      </c>
      <c r="T93" s="492"/>
    </row>
    <row r="94" spans="1:20" x14ac:dyDescent="0.25">
      <c r="B94" s="488" t="s">
        <v>8</v>
      </c>
      <c r="C94" s="488" t="s">
        <v>350</v>
      </c>
      <c r="D94" s="488" t="s">
        <v>351</v>
      </c>
      <c r="E94" s="489" t="s">
        <v>81</v>
      </c>
      <c r="F94" s="473"/>
      <c r="G94" s="489" t="s">
        <v>93</v>
      </c>
      <c r="H94" s="473"/>
      <c r="I94" s="196">
        <v>611</v>
      </c>
      <c r="J94" s="473" t="s">
        <v>45</v>
      </c>
      <c r="K94" s="490"/>
      <c r="L94" s="483"/>
      <c r="M94" s="484" t="s">
        <v>3613</v>
      </c>
      <c r="N94" s="478" t="str">
        <f>INDEX('Standard Descriptions'!$E:$E,MATCH(D94,'Standard Descriptions'!$C:$C,0))</f>
        <v xml:space="preserve"> This policy prevents new capacity of the selected type(s) from being built or deployed.//</v>
      </c>
      <c r="O94" s="485" t="s">
        <v>3614</v>
      </c>
      <c r="P94" s="485" t="s">
        <v>44</v>
      </c>
      <c r="Q94" s="485" t="str">
        <f t="shared" si="14"/>
        <v xml:space="preserve">Biomass </v>
      </c>
      <c r="R94" s="485" t="str">
        <f t="shared" si="12"/>
        <v>//**Biomass : **</v>
      </c>
      <c r="S94" s="486" t="str">
        <f t="shared" si="13"/>
        <v/>
      </c>
      <c r="T94" s="492"/>
    </row>
    <row r="95" spans="1:20" x14ac:dyDescent="0.25">
      <c r="B95" s="488" t="s">
        <v>8</v>
      </c>
      <c r="C95" s="488" t="s">
        <v>350</v>
      </c>
      <c r="D95" s="488" t="s">
        <v>351</v>
      </c>
      <c r="E95" s="489" t="s">
        <v>2483</v>
      </c>
      <c r="F95" s="473"/>
      <c r="G95" s="489" t="s">
        <v>461</v>
      </c>
      <c r="H95" s="473"/>
      <c r="I95" s="196">
        <v>612</v>
      </c>
      <c r="J95" s="473" t="s">
        <v>45</v>
      </c>
      <c r="K95" s="490"/>
      <c r="L95" s="483"/>
      <c r="M95" s="484" t="s">
        <v>3613</v>
      </c>
      <c r="N95" s="478" t="str">
        <f>INDEX('Standard Descriptions'!$E:$E,MATCH(D95,'Standard Descriptions'!$C:$C,0))</f>
        <v xml:space="preserve"> This policy prevents new capacity of the selected type(s) from being built or deployed.//</v>
      </c>
      <c r="O95" s="485" t="s">
        <v>3614</v>
      </c>
      <c r="P95" s="485" t="s">
        <v>44</v>
      </c>
      <c r="Q95" s="485" t="str">
        <f t="shared" si="14"/>
        <v xml:space="preserve">Geothermal </v>
      </c>
      <c r="R95" s="485" t="str">
        <f t="shared" si="12"/>
        <v>//**Geothermal : **</v>
      </c>
      <c r="S95" s="486" t="str">
        <f t="shared" si="13"/>
        <v/>
      </c>
      <c r="T95" s="492"/>
    </row>
    <row r="96" spans="1:20" x14ac:dyDescent="0.25">
      <c r="B96" s="488" t="s">
        <v>8</v>
      </c>
      <c r="C96" s="488" t="s">
        <v>350</v>
      </c>
      <c r="D96" s="488" t="s">
        <v>351</v>
      </c>
      <c r="E96" s="489" t="s">
        <v>328</v>
      </c>
      <c r="F96" s="473"/>
      <c r="G96" s="489" t="s">
        <v>330</v>
      </c>
      <c r="H96" s="473"/>
      <c r="I96" s="196">
        <v>613</v>
      </c>
      <c r="J96" s="473" t="s">
        <v>45</v>
      </c>
      <c r="K96" s="490"/>
      <c r="L96" s="483"/>
      <c r="M96" s="484" t="s">
        <v>3613</v>
      </c>
      <c r="N96" s="478" t="str">
        <f>INDEX('Standard Descriptions'!$E:$E,MATCH(D96,'Standard Descriptions'!$C:$C,0))</f>
        <v xml:space="preserve"> This policy prevents new capacity of the selected type(s) from being built or deployed.//</v>
      </c>
      <c r="O96" s="485" t="s">
        <v>3614</v>
      </c>
      <c r="P96" s="485" t="s">
        <v>44</v>
      </c>
      <c r="Q96" s="485" t="str">
        <f t="shared" si="14"/>
        <v xml:space="preserve">Petroleum </v>
      </c>
      <c r="R96" s="485" t="str">
        <f t="shared" si="12"/>
        <v>//**Petroleum : **</v>
      </c>
      <c r="S96" s="486" t="str">
        <f t="shared" si="13"/>
        <v/>
      </c>
      <c r="T96" s="492"/>
    </row>
    <row r="97" spans="1:20" x14ac:dyDescent="0.25">
      <c r="B97" s="488" t="s">
        <v>8</v>
      </c>
      <c r="C97" s="488" t="s">
        <v>350</v>
      </c>
      <c r="D97" s="488" t="s">
        <v>351</v>
      </c>
      <c r="E97" s="489" t="s">
        <v>329</v>
      </c>
      <c r="F97" s="473"/>
      <c r="G97" s="489" t="s">
        <v>331</v>
      </c>
      <c r="H97" s="473"/>
      <c r="I97" s="196">
        <v>614</v>
      </c>
      <c r="J97" s="473" t="s">
        <v>45</v>
      </c>
      <c r="K97" s="490"/>
      <c r="L97" s="483"/>
      <c r="M97" s="484" t="s">
        <v>3613</v>
      </c>
      <c r="N97" s="478" t="str">
        <f>INDEX('Standard Descriptions'!$E:$E,MATCH(D97,'Standard Descriptions'!$C:$C,0))</f>
        <v xml:space="preserve"> This policy prevents new capacity of the selected type(s) from being built or deployed.//</v>
      </c>
      <c r="O97" s="485" t="s">
        <v>3614</v>
      </c>
      <c r="P97" s="485" t="s">
        <v>44</v>
      </c>
      <c r="Q97" s="485" t="str">
        <f t="shared" si="14"/>
        <v xml:space="preserve">Natural Gas Peaker </v>
      </c>
      <c r="R97" s="485" t="str">
        <f t="shared" si="12"/>
        <v>//**Natural Gas Peaker : **</v>
      </c>
      <c r="S97" s="486" t="str">
        <f t="shared" si="13"/>
        <v/>
      </c>
      <c r="T97" s="492"/>
    </row>
    <row r="98" spans="1:20" x14ac:dyDescent="0.25">
      <c r="B98" s="488" t="s">
        <v>8</v>
      </c>
      <c r="C98" s="488" t="s">
        <v>350</v>
      </c>
      <c r="D98" s="488" t="s">
        <v>351</v>
      </c>
      <c r="E98" s="489" t="s">
        <v>469</v>
      </c>
      <c r="F98" s="473"/>
      <c r="G98" s="489" t="s">
        <v>468</v>
      </c>
      <c r="H98" s="473"/>
      <c r="I98" s="196">
        <v>116</v>
      </c>
      <c r="J98" s="473" t="s">
        <v>44</v>
      </c>
      <c r="K98" s="490"/>
      <c r="L98" s="483"/>
      <c r="M98" s="484" t="s">
        <v>3613</v>
      </c>
      <c r="N98" s="478" t="str">
        <f>INDEX('Standard Descriptions'!$E:$E,MATCH(D98,'Standard Descriptions'!$C:$C,0))</f>
        <v xml:space="preserve"> This policy prevents new capacity of the selected type(s) from being built or deployed.//</v>
      </c>
      <c r="O98" s="485" t="s">
        <v>3614</v>
      </c>
      <c r="P98" s="485" t="s">
        <v>44</v>
      </c>
      <c r="Q98" s="485" t="str">
        <f t="shared" si="14"/>
        <v xml:space="preserve">Lignite </v>
      </c>
      <c r="R98" s="485" t="str">
        <f t="shared" si="12"/>
        <v>//**Lignite : **</v>
      </c>
      <c r="S98" s="486" t="str">
        <f t="shared" si="13"/>
        <v>//**Lignite : **</v>
      </c>
      <c r="T98" s="492"/>
    </row>
    <row r="99" spans="1:20" x14ac:dyDescent="0.25">
      <c r="B99" s="488" t="s">
        <v>8</v>
      </c>
      <c r="C99" s="488" t="s">
        <v>350</v>
      </c>
      <c r="D99" s="488" t="s">
        <v>351</v>
      </c>
      <c r="E99" s="489" t="s">
        <v>478</v>
      </c>
      <c r="F99" s="473"/>
      <c r="G99" s="489" t="s">
        <v>479</v>
      </c>
      <c r="H99" s="473"/>
      <c r="I99" s="196">
        <v>615</v>
      </c>
      <c r="J99" s="473" t="s">
        <v>45</v>
      </c>
      <c r="K99" s="490"/>
      <c r="L99" s="483"/>
      <c r="M99" s="484" t="s">
        <v>3613</v>
      </c>
      <c r="N99" s="478" t="str">
        <f>INDEX('Standard Descriptions'!$E:$E,MATCH(D99,'Standard Descriptions'!$C:$C,0))</f>
        <v xml:space="preserve"> This policy prevents new capacity of the selected type(s) from being built or deployed.//</v>
      </c>
      <c r="O99" s="485" t="s">
        <v>3614</v>
      </c>
      <c r="P99" s="485" t="s">
        <v>44</v>
      </c>
      <c r="Q99" s="485" t="str">
        <f t="shared" si="14"/>
        <v xml:space="preserve">Offshore Wind </v>
      </c>
      <c r="R99" s="485" t="str">
        <f t="shared" si="12"/>
        <v>//**Offshore Wind : **</v>
      </c>
      <c r="S99" s="486" t="str">
        <f t="shared" si="13"/>
        <v/>
      </c>
      <c r="T99" s="492"/>
    </row>
    <row r="100" spans="1:20" x14ac:dyDescent="0.25">
      <c r="B100" s="488" t="s">
        <v>8</v>
      </c>
      <c r="C100" s="488" t="s">
        <v>350</v>
      </c>
      <c r="D100" s="488" t="s">
        <v>351</v>
      </c>
      <c r="E100" s="489" t="s">
        <v>2851</v>
      </c>
      <c r="F100" s="473"/>
      <c r="G100" s="489" t="s">
        <v>2533</v>
      </c>
      <c r="H100" s="473"/>
      <c r="I100" s="196">
        <v>616</v>
      </c>
      <c r="J100" s="473" t="s">
        <v>45</v>
      </c>
      <c r="K100" s="490"/>
      <c r="L100" s="483"/>
      <c r="M100" s="484" t="s">
        <v>3613</v>
      </c>
      <c r="N100" s="478" t="str">
        <f>INDEX('Standard Descriptions'!$E:$E,MATCH(D100,'Standard Descriptions'!$C:$C,0))</f>
        <v xml:space="preserve"> This policy prevents new capacity of the selected type(s) from being built or deployed.//</v>
      </c>
      <c r="O100" s="485" t="s">
        <v>3614</v>
      </c>
      <c r="P100" s="485" t="s">
        <v>44</v>
      </c>
      <c r="Q100" s="485" t="str">
        <f t="shared" si="14"/>
        <v xml:space="preserve">Crude Oil </v>
      </c>
      <c r="R100" s="485" t="str">
        <f t="shared" si="12"/>
        <v>//**Crude Oil : **</v>
      </c>
      <c r="S100" s="486" t="str">
        <f t="shared" si="13"/>
        <v/>
      </c>
      <c r="T100" s="492"/>
    </row>
    <row r="101" spans="1:20" x14ac:dyDescent="0.25">
      <c r="B101" s="488" t="s">
        <v>8</v>
      </c>
      <c r="C101" s="488" t="s">
        <v>350</v>
      </c>
      <c r="D101" s="488" t="s">
        <v>351</v>
      </c>
      <c r="E101" s="489" t="s">
        <v>2852</v>
      </c>
      <c r="F101" s="473"/>
      <c r="G101" s="489" t="s">
        <v>2682</v>
      </c>
      <c r="H101" s="473"/>
      <c r="I101" s="196">
        <v>617</v>
      </c>
      <c r="J101" s="473" t="s">
        <v>45</v>
      </c>
      <c r="K101" s="490"/>
      <c r="L101" s="483"/>
      <c r="M101" s="484" t="s">
        <v>3613</v>
      </c>
      <c r="N101" s="478" t="str">
        <f>INDEX('Standard Descriptions'!$E:$E,MATCH(D101,'Standard Descriptions'!$C:$C,0))</f>
        <v xml:space="preserve"> This policy prevents new capacity of the selected type(s) from being built or deployed.//</v>
      </c>
      <c r="O101" s="485" t="s">
        <v>3614</v>
      </c>
      <c r="P101" s="485" t="s">
        <v>44</v>
      </c>
      <c r="Q101" s="485" t="str">
        <f t="shared" si="14"/>
        <v xml:space="preserve">Heavy or Residual Fuel Oil </v>
      </c>
      <c r="R101" s="485" t="str">
        <f t="shared" si="12"/>
        <v>//**Heavy or Residual Fuel Oil : **</v>
      </c>
      <c r="S101" s="486" t="str">
        <f t="shared" si="13"/>
        <v/>
      </c>
      <c r="T101" s="492"/>
    </row>
    <row r="102" spans="1:20" x14ac:dyDescent="0.25">
      <c r="B102" s="488" t="s">
        <v>8</v>
      </c>
      <c r="C102" s="488" t="s">
        <v>350</v>
      </c>
      <c r="D102" s="488" t="s">
        <v>351</v>
      </c>
      <c r="E102" s="489" t="s">
        <v>2853</v>
      </c>
      <c r="F102" s="473"/>
      <c r="G102" s="489" t="s">
        <v>2535</v>
      </c>
      <c r="H102" s="473"/>
      <c r="I102" s="196">
        <v>618</v>
      </c>
      <c r="J102" s="473" t="s">
        <v>45</v>
      </c>
      <c r="K102" s="490"/>
      <c r="L102" s="483"/>
      <c r="M102" s="484" t="s">
        <v>3613</v>
      </c>
      <c r="N102" s="478" t="str">
        <f>INDEX('Standard Descriptions'!$E:$E,MATCH(D102,'Standard Descriptions'!$C:$C,0))</f>
        <v xml:space="preserve"> This policy prevents new capacity of the selected type(s) from being built or deployed.//</v>
      </c>
      <c r="O102" s="485" t="s">
        <v>3614</v>
      </c>
      <c r="P102" s="485" t="s">
        <v>44</v>
      </c>
      <c r="Q102" s="485" t="str">
        <f t="shared" si="14"/>
        <v xml:space="preserve">Municipal Solid Waste </v>
      </c>
      <c r="R102" s="485" t="str">
        <f t="shared" si="12"/>
        <v>//**Municipal Solid Waste : **</v>
      </c>
      <c r="S102" s="486" t="str">
        <f t="shared" si="13"/>
        <v/>
      </c>
      <c r="T102" s="492"/>
    </row>
    <row r="104" spans="1:20" x14ac:dyDescent="0.25">
      <c r="A104" s="465">
        <v>6</v>
      </c>
      <c r="B104" s="498" t="s">
        <v>8</v>
      </c>
      <c r="C104" s="499" t="s">
        <v>3277</v>
      </c>
      <c r="D104" s="498" t="s">
        <v>2841</v>
      </c>
      <c r="E104" s="499"/>
      <c r="F104" s="499"/>
      <c r="G104" s="499"/>
      <c r="H104" s="499"/>
      <c r="I104" s="500">
        <v>508</v>
      </c>
      <c r="J104" s="499" t="s">
        <v>44</v>
      </c>
      <c r="K104" s="498"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77"/>
      <c r="M104" s="478" t="s">
        <v>3613</v>
      </c>
      <c r="N104" s="478"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76" t="s">
        <v>3614</v>
      </c>
      <c r="P104" s="476" t="s">
        <v>45</v>
      </c>
      <c r="Q104" s="476" t="str">
        <f t="shared" ref="Q104" si="15">G104&amp;" "&amp;H104</f>
        <v xml:space="preserve"> </v>
      </c>
      <c r="R104" s="479"/>
      <c r="S104" s="479"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72"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465">
        <v>7</v>
      </c>
      <c r="B106" s="501" t="s">
        <v>8</v>
      </c>
      <c r="C106" s="501" t="s">
        <v>283</v>
      </c>
      <c r="D106" s="501" t="s">
        <v>286</v>
      </c>
      <c r="E106" s="502"/>
      <c r="F106" s="502"/>
      <c r="G106" s="502"/>
      <c r="H106" s="502"/>
      <c r="I106" s="503">
        <v>148</v>
      </c>
      <c r="J106" s="499" t="s">
        <v>44</v>
      </c>
      <c r="K106" s="501" t="str">
        <f>_xlfn.CONCAT("From 2010-2018, electricity exports in ",'Supporting Data'!$A$6," ",IF('Supporting Data'!$N$6 &lt; 0,"declined","increased")," by ",'Supporting Data'!$N$6,"%.")</f>
        <v>From 2010-2018, electricity exports in California increased by 731%.</v>
      </c>
      <c r="L106" s="477"/>
      <c r="M106" s="478" t="s">
        <v>3613</v>
      </c>
      <c r="N106" s="478"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76" t="s">
        <v>3614</v>
      </c>
      <c r="P106" s="476" t="s">
        <v>45</v>
      </c>
      <c r="Q106" s="476" t="str">
        <f t="shared" ref="Q106" si="17">G106&amp;" "&amp;H106</f>
        <v xml:space="preserve"> </v>
      </c>
      <c r="R106" s="479"/>
      <c r="S106" s="479" t="str">
        <f t="shared" ref="S106" si="18">IF(J106="Yes",R106&amp;K106,"")</f>
        <v>From 2010-2018, electricity exports in California increased by 731%.</v>
      </c>
      <c r="T106" s="472"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25">
      <c r="A108" s="465">
        <v>8</v>
      </c>
      <c r="B108" s="476" t="s">
        <v>8</v>
      </c>
      <c r="C108" s="476" t="s">
        <v>284</v>
      </c>
      <c r="D108" s="476" t="s">
        <v>285</v>
      </c>
      <c r="E108" s="476"/>
      <c r="F108" s="476"/>
      <c r="G108" s="476"/>
      <c r="H108" s="476"/>
      <c r="I108" s="476"/>
      <c r="J108" s="476"/>
      <c r="K108" s="482" t="str">
        <f>_xlfn.CONCAT("From 2010-2018, electricity imports in ",'Supporting Data'!$A$6," ",IF('Supporting Data'!$M$6 &lt; 0,"declined","increased")," by ",'Supporting Data'!$M$6,"%.")</f>
        <v>From 2010-2018, electricity imports in California declined by -2%.</v>
      </c>
      <c r="L108" s="477"/>
      <c r="M108" s="478" t="s">
        <v>3613</v>
      </c>
      <c r="N108" s="478"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79" t="s">
        <v>3614</v>
      </c>
      <c r="P108" s="479" t="s">
        <v>44</v>
      </c>
      <c r="Q108" s="476"/>
      <c r="R108" s="479" t="str">
        <f t="shared" ref="R108" si="19">IF(Q108="","","//**"&amp;Q108&amp;": **")</f>
        <v/>
      </c>
      <c r="S108" s="479" t="str">
        <f>K108</f>
        <v>From 2010-2018, electricity imports in California declined by -2%.</v>
      </c>
      <c r="T108" s="472"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25">
      <c r="A110" s="465">
        <v>9</v>
      </c>
      <c r="B110" s="498" t="s">
        <v>8</v>
      </c>
      <c r="C110" s="498" t="s">
        <v>17</v>
      </c>
      <c r="D110" s="498" t="s">
        <v>28</v>
      </c>
      <c r="E110" s="499"/>
      <c r="F110" s="499"/>
      <c r="G110" s="499"/>
      <c r="H110" s="499"/>
      <c r="I110" s="500">
        <v>30</v>
      </c>
      <c r="J110" s="499" t="s">
        <v>44</v>
      </c>
      <c r="K110" s="498"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77"/>
      <c r="M110" s="478" t="s">
        <v>3613</v>
      </c>
      <c r="N110" s="478"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76" t="s">
        <v>3614</v>
      </c>
      <c r="P110" s="476" t="s">
        <v>45</v>
      </c>
      <c r="Q110" s="476" t="str">
        <f t="shared" ref="Q110" si="20">G110&amp;" "&amp;H110</f>
        <v xml:space="preserve"> </v>
      </c>
      <c r="R110" s="479"/>
      <c r="S110" s="479" t="str">
        <f t="shared" ref="S110" si="21">IF(J110="Yes",R110&amp;K110,"")</f>
        <v>For California, a 100% setting provides for an additional 8751 MW of demand response capacity in 2050 (on top of a BAU quantity of 2831 MW).</v>
      </c>
      <c r="T110" s="472"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25">
      <c r="A112" s="465">
        <v>10</v>
      </c>
      <c r="B112" s="498" t="s">
        <v>8</v>
      </c>
      <c r="C112" s="498" t="s">
        <v>19</v>
      </c>
      <c r="D112" s="498" t="s">
        <v>3102</v>
      </c>
      <c r="E112" s="499"/>
      <c r="F112" s="499"/>
      <c r="G112" s="499"/>
      <c r="H112" s="499"/>
      <c r="I112" s="500">
        <v>33</v>
      </c>
      <c r="J112" s="499" t="s">
        <v>44</v>
      </c>
      <c r="K112" s="498"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77"/>
      <c r="M112" s="478" t="s">
        <v>3613</v>
      </c>
      <c r="N112" s="478" t="str">
        <f>INDEX('Standard Descriptions'!$E:$E,MATCH(D112,'Standard Descriptions'!$C:$C,0))</f>
        <v xml:space="preserve"> This policy causes grid-scale electricity storage from chemical batteries to increase above the amount predicted in the BAU Scenario. // </v>
      </c>
      <c r="O112" s="476" t="s">
        <v>3614</v>
      </c>
      <c r="P112" s="476" t="s">
        <v>45</v>
      </c>
      <c r="Q112" s="476" t="str">
        <f t="shared" ref="Q112" si="22">G112&amp;" "&amp;H112</f>
        <v xml:space="preserve"> </v>
      </c>
      <c r="R112" s="479"/>
      <c r="S112" s="479"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72"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25">
      <c r="A114" s="465">
        <v>11</v>
      </c>
      <c r="B114" s="476" t="s">
        <v>8</v>
      </c>
      <c r="C114" s="476" t="s">
        <v>2892</v>
      </c>
      <c r="D114" s="476" t="str">
        <f>D115</f>
        <v>Perc Subsidy for Elec Capacity Construction</v>
      </c>
      <c r="E114" s="476"/>
      <c r="F114" s="476"/>
      <c r="G114" s="476"/>
      <c r="H114" s="476"/>
      <c r="I114" s="476"/>
      <c r="J114" s="476"/>
      <c r="K114" s="476"/>
      <c r="L114" s="477"/>
      <c r="M114" s="496" t="s">
        <v>3613</v>
      </c>
      <c r="N114" s="478"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76" t="s">
        <v>3614</v>
      </c>
      <c r="P114" s="476" t="s">
        <v>44</v>
      </c>
      <c r="Q114" s="476"/>
      <c r="R114" s="476"/>
      <c r="S114" s="476" t="str">
        <f t="shared" ref="S114:S127" si="24">IF(J114="Yes",R114&amp;K114,"")</f>
        <v/>
      </c>
      <c r="T114" s="472"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25">
      <c r="B115" s="470" t="s">
        <v>8</v>
      </c>
      <c r="C115" s="181" t="s">
        <v>2892</v>
      </c>
      <c r="D115" s="470" t="s">
        <v>2894</v>
      </c>
      <c r="E115" s="473" t="s">
        <v>472</v>
      </c>
      <c r="F115" s="473"/>
      <c r="G115" s="489" t="s">
        <v>471</v>
      </c>
      <c r="H115" s="489"/>
      <c r="I115" s="481">
        <v>691</v>
      </c>
      <c r="J115" s="489" t="s">
        <v>45</v>
      </c>
      <c r="K115" s="490"/>
      <c r="L115" s="483"/>
      <c r="M115" s="484" t="s">
        <v>3613</v>
      </c>
      <c r="N115" s="478"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85" t="s">
        <v>3614</v>
      </c>
      <c r="P115" s="485" t="s">
        <v>44</v>
      </c>
      <c r="Q115" s="485" t="str">
        <f t="shared" ref="Q115:Q127" si="25">G115&amp;" "&amp;H115</f>
        <v xml:space="preserve">Hard Coal </v>
      </c>
      <c r="R115" s="485" t="str">
        <f t="shared" ref="R115:R127" si="26">IF(Q115="","","//**"&amp;Q115&amp;": **")</f>
        <v>//**Hard Coal : **</v>
      </c>
      <c r="S115" s="486" t="str">
        <f t="shared" si="24"/>
        <v/>
      </c>
      <c r="T115" s="492"/>
    </row>
    <row r="116" spans="1:20" x14ac:dyDescent="0.25">
      <c r="B116" s="504" t="s">
        <v>8</v>
      </c>
      <c r="C116" s="504" t="s">
        <v>2892</v>
      </c>
      <c r="D116" s="504" t="s">
        <v>2894</v>
      </c>
      <c r="E116" s="489" t="s">
        <v>3625</v>
      </c>
      <c r="F116" s="505"/>
      <c r="G116" s="489" t="s">
        <v>88</v>
      </c>
      <c r="H116" s="489"/>
      <c r="I116" s="481">
        <v>692</v>
      </c>
      <c r="J116" s="489" t="s">
        <v>45</v>
      </c>
      <c r="K116" s="490"/>
      <c r="L116" s="483"/>
      <c r="M116" s="484" t="s">
        <v>3613</v>
      </c>
      <c r="N116" s="478"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85" t="s">
        <v>3614</v>
      </c>
      <c r="P116" s="485" t="s">
        <v>44</v>
      </c>
      <c r="Q116" s="485" t="str">
        <f t="shared" si="25"/>
        <v xml:space="preserve">Natural Gas </v>
      </c>
      <c r="R116" s="485" t="str">
        <f t="shared" si="26"/>
        <v>//**Natural Gas : **</v>
      </c>
      <c r="S116" s="486" t="str">
        <f t="shared" si="24"/>
        <v/>
      </c>
      <c r="T116" s="492"/>
    </row>
    <row r="117" spans="1:20" x14ac:dyDescent="0.25">
      <c r="B117" s="504" t="s">
        <v>8</v>
      </c>
      <c r="C117" s="504" t="s">
        <v>2892</v>
      </c>
      <c r="D117" s="504" t="s">
        <v>2894</v>
      </c>
      <c r="E117" s="489" t="s">
        <v>77</v>
      </c>
      <c r="F117" s="505"/>
      <c r="G117" s="489" t="s">
        <v>89</v>
      </c>
      <c r="H117" s="489"/>
      <c r="I117" s="481">
        <v>517</v>
      </c>
      <c r="J117" s="489" t="s">
        <v>44</v>
      </c>
      <c r="K117" s="490" t="s">
        <v>3626</v>
      </c>
      <c r="L117" s="483"/>
      <c r="M117" s="484" t="s">
        <v>3613</v>
      </c>
      <c r="N117" s="478"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85" t="s">
        <v>3614</v>
      </c>
      <c r="P117" s="485" t="s">
        <v>44</v>
      </c>
      <c r="Q117" s="485" t="str">
        <f t="shared" si="25"/>
        <v xml:space="preserve">Nuclear </v>
      </c>
      <c r="R117" s="485" t="str">
        <f t="shared" si="26"/>
        <v>//**Nuclear : **</v>
      </c>
      <c r="S117" s="486"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92"/>
    </row>
    <row r="118" spans="1:20" x14ac:dyDescent="0.25">
      <c r="B118" s="504" t="s">
        <v>8</v>
      </c>
      <c r="C118" s="504" t="s">
        <v>2892</v>
      </c>
      <c r="D118" s="504" t="s">
        <v>2894</v>
      </c>
      <c r="E118" s="489" t="s">
        <v>78</v>
      </c>
      <c r="F118" s="505"/>
      <c r="G118" s="489" t="s">
        <v>90</v>
      </c>
      <c r="H118" s="489"/>
      <c r="I118" s="481">
        <v>693</v>
      </c>
      <c r="J118" s="489" t="s">
        <v>45</v>
      </c>
      <c r="K118" s="490"/>
      <c r="L118" s="483"/>
      <c r="M118" s="484" t="s">
        <v>3613</v>
      </c>
      <c r="N118" s="478"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85" t="s">
        <v>3614</v>
      </c>
      <c r="P118" s="485" t="s">
        <v>44</v>
      </c>
      <c r="Q118" s="485" t="str">
        <f t="shared" si="25"/>
        <v xml:space="preserve">Hydro </v>
      </c>
      <c r="R118" s="485" t="str">
        <f t="shared" si="26"/>
        <v>//**Hydro : **</v>
      </c>
      <c r="S118" s="486" t="str">
        <f t="shared" si="24"/>
        <v/>
      </c>
      <c r="T118" s="492"/>
    </row>
    <row r="119" spans="1:20" x14ac:dyDescent="0.25">
      <c r="B119" s="504" t="s">
        <v>8</v>
      </c>
      <c r="C119" s="504" t="s">
        <v>2892</v>
      </c>
      <c r="D119" s="504" t="s">
        <v>2894</v>
      </c>
      <c r="E119" s="489" t="s">
        <v>473</v>
      </c>
      <c r="F119" s="505"/>
      <c r="G119" s="489" t="s">
        <v>476</v>
      </c>
      <c r="H119" s="489"/>
      <c r="I119" s="481">
        <v>518</v>
      </c>
      <c r="J119" s="489" t="s">
        <v>44</v>
      </c>
      <c r="K119" s="482"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83"/>
      <c r="M119" s="484" t="s">
        <v>3613</v>
      </c>
      <c r="N119" s="478"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85" t="s">
        <v>3614</v>
      </c>
      <c r="P119" s="485" t="s">
        <v>44</v>
      </c>
      <c r="Q119" s="485" t="str">
        <f t="shared" si="25"/>
        <v xml:space="preserve">Onshore Wind </v>
      </c>
      <c r="R119" s="485" t="str">
        <f t="shared" si="26"/>
        <v>//**Onshore Wind : **</v>
      </c>
      <c r="S119" s="486" t="str">
        <f t="shared" si="24"/>
        <v>//**Onshore Wind : **California does not have a capacity construction subsidy for onshore wind. However, the Investment Tax Credit, a similar program for solar power, covers 30% of system costs through 2019, with declining amounts thereafter.</v>
      </c>
      <c r="T119" s="492"/>
    </row>
    <row r="120" spans="1:20" x14ac:dyDescent="0.25">
      <c r="B120" s="504" t="s">
        <v>8</v>
      </c>
      <c r="C120" s="504" t="s">
        <v>2892</v>
      </c>
      <c r="D120" s="504" t="s">
        <v>2894</v>
      </c>
      <c r="E120" s="489" t="s">
        <v>79</v>
      </c>
      <c r="F120" s="505"/>
      <c r="G120" s="489" t="s">
        <v>91</v>
      </c>
      <c r="H120" s="489"/>
      <c r="I120" s="481">
        <v>519</v>
      </c>
      <c r="J120" s="489" t="s">
        <v>44</v>
      </c>
      <c r="K120" s="482"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83"/>
      <c r="M120" s="484" t="s">
        <v>3613</v>
      </c>
      <c r="N120" s="478"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85" t="s">
        <v>3614</v>
      </c>
      <c r="P120" s="485" t="s">
        <v>44</v>
      </c>
      <c r="Q120" s="485" t="str">
        <f t="shared" si="25"/>
        <v xml:space="preserve">Solar PV </v>
      </c>
      <c r="R120" s="485" t="str">
        <f t="shared" si="26"/>
        <v>//**Solar PV : **</v>
      </c>
      <c r="S120" s="486" t="str">
        <f t="shared" si="24"/>
        <v>//**Solar PV : **California does not have a capacity construction subsidy for solar pv. However, the Investment Tax Credit, a similar program for solar power, covers 30% of system costs through 2019, with declining amounts thereafter.</v>
      </c>
      <c r="T120" s="492"/>
    </row>
    <row r="121" spans="1:20" x14ac:dyDescent="0.25">
      <c r="B121" s="504" t="s">
        <v>8</v>
      </c>
      <c r="C121" s="504" t="s">
        <v>2892</v>
      </c>
      <c r="D121" s="504" t="s">
        <v>2894</v>
      </c>
      <c r="E121" s="489" t="s">
        <v>80</v>
      </c>
      <c r="F121" s="505"/>
      <c r="G121" s="489" t="s">
        <v>92</v>
      </c>
      <c r="H121" s="489"/>
      <c r="I121" s="481">
        <v>520</v>
      </c>
      <c r="J121" s="489" t="s">
        <v>44</v>
      </c>
      <c r="K121" s="470"/>
      <c r="L121" s="483"/>
      <c r="M121" s="484" t="s">
        <v>3613</v>
      </c>
      <c r="N121" s="478"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85" t="s">
        <v>3614</v>
      </c>
      <c r="P121" s="485" t="s">
        <v>44</v>
      </c>
      <c r="Q121" s="485" t="str">
        <f t="shared" si="25"/>
        <v xml:space="preserve">Solar Thermal </v>
      </c>
      <c r="R121" s="485" t="str">
        <f t="shared" si="26"/>
        <v>//**Solar Thermal : **</v>
      </c>
      <c r="S121" s="486" t="str">
        <f>R121</f>
        <v>//**Solar Thermal : **</v>
      </c>
      <c r="T121" s="492"/>
    </row>
    <row r="122" spans="1:20" x14ac:dyDescent="0.25">
      <c r="B122" s="504" t="s">
        <v>8</v>
      </c>
      <c r="C122" s="504" t="s">
        <v>2892</v>
      </c>
      <c r="D122" s="504" t="s">
        <v>2894</v>
      </c>
      <c r="E122" s="489" t="s">
        <v>81</v>
      </c>
      <c r="F122" s="505"/>
      <c r="G122" s="489" t="s">
        <v>93</v>
      </c>
      <c r="H122" s="489"/>
      <c r="I122" s="481">
        <v>521</v>
      </c>
      <c r="J122" s="489" t="s">
        <v>44</v>
      </c>
      <c r="K122" s="490" t="s">
        <v>3627</v>
      </c>
      <c r="L122" s="483"/>
      <c r="M122" s="484" t="s">
        <v>3613</v>
      </c>
      <c r="N122" s="478"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85" t="s">
        <v>3614</v>
      </c>
      <c r="P122" s="485" t="s">
        <v>44</v>
      </c>
      <c r="Q122" s="485" t="str">
        <f t="shared" si="25"/>
        <v xml:space="preserve">Biomass </v>
      </c>
      <c r="R122" s="485" t="str">
        <f t="shared" si="26"/>
        <v>//**Biomass : **</v>
      </c>
      <c r="S122" s="486"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92"/>
    </row>
    <row r="123" spans="1:20" x14ac:dyDescent="0.25">
      <c r="B123" s="504" t="s">
        <v>8</v>
      </c>
      <c r="C123" s="504" t="s">
        <v>2892</v>
      </c>
      <c r="D123" s="504" t="s">
        <v>2894</v>
      </c>
      <c r="E123" s="489" t="s">
        <v>469</v>
      </c>
      <c r="F123" s="505"/>
      <c r="G123" s="489" t="s">
        <v>468</v>
      </c>
      <c r="H123" s="489"/>
      <c r="I123" s="481">
        <v>694</v>
      </c>
      <c r="J123" s="489" t="s">
        <v>45</v>
      </c>
      <c r="K123" s="490"/>
      <c r="L123" s="483"/>
      <c r="M123" s="484" t="s">
        <v>3613</v>
      </c>
      <c r="N123" s="478"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85" t="s">
        <v>3614</v>
      </c>
      <c r="P123" s="485" t="s">
        <v>44</v>
      </c>
      <c r="Q123" s="485" t="str">
        <f t="shared" si="25"/>
        <v xml:space="preserve">Lignite </v>
      </c>
      <c r="R123" s="485" t="str">
        <f t="shared" si="26"/>
        <v>//**Lignite : **</v>
      </c>
      <c r="S123" s="486" t="str">
        <f t="shared" si="24"/>
        <v/>
      </c>
      <c r="T123" s="492"/>
    </row>
    <row r="124" spans="1:20" x14ac:dyDescent="0.25">
      <c r="B124" s="504" t="s">
        <v>8</v>
      </c>
      <c r="C124" s="504" t="s">
        <v>2892</v>
      </c>
      <c r="D124" s="504" t="s">
        <v>2894</v>
      </c>
      <c r="E124" s="489" t="s">
        <v>478</v>
      </c>
      <c r="F124" s="505"/>
      <c r="G124" s="489" t="s">
        <v>479</v>
      </c>
      <c r="H124" s="489"/>
      <c r="I124" s="481">
        <v>522</v>
      </c>
      <c r="J124" s="489" t="s">
        <v>44</v>
      </c>
      <c r="K124" s="482"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83"/>
      <c r="M124" s="484" t="s">
        <v>3613</v>
      </c>
      <c r="N124" s="478"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85" t="s">
        <v>3614</v>
      </c>
      <c r="P124" s="485" t="s">
        <v>44</v>
      </c>
      <c r="Q124" s="485" t="str">
        <f t="shared" si="25"/>
        <v xml:space="preserve">Offshore Wind </v>
      </c>
      <c r="R124" s="485" t="str">
        <f t="shared" si="26"/>
        <v>//**Offshore Wind : **</v>
      </c>
      <c r="S124" s="486" t="str">
        <f t="shared" si="24"/>
        <v>//**Offshore Wind : **California does not have a capacity construction subsidy for petroleum. However, the Investment Tax Credit, a similar program for solar power, covers 30% of system costs through 2019, with declining amounts thereafter.</v>
      </c>
      <c r="T124" s="492"/>
    </row>
    <row r="125" spans="1:20" x14ac:dyDescent="0.25">
      <c r="B125" s="504" t="s">
        <v>8</v>
      </c>
      <c r="C125" s="504" t="s">
        <v>2892</v>
      </c>
      <c r="D125" s="504" t="s">
        <v>2894</v>
      </c>
      <c r="E125" s="489" t="s">
        <v>2851</v>
      </c>
      <c r="F125" s="473"/>
      <c r="G125" s="489" t="s">
        <v>2533</v>
      </c>
      <c r="H125" s="489"/>
      <c r="I125" s="481">
        <v>695</v>
      </c>
      <c r="J125" s="489" t="s">
        <v>45</v>
      </c>
      <c r="K125" s="490"/>
      <c r="L125" s="483"/>
      <c r="M125" s="484" t="s">
        <v>3613</v>
      </c>
      <c r="N125" s="478"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85" t="s">
        <v>3614</v>
      </c>
      <c r="P125" s="485" t="s">
        <v>44</v>
      </c>
      <c r="Q125" s="485" t="str">
        <f t="shared" si="25"/>
        <v xml:space="preserve">Crude Oil </v>
      </c>
      <c r="R125" s="485" t="str">
        <f t="shared" si="26"/>
        <v>//**Crude Oil : **</v>
      </c>
      <c r="S125" s="486" t="str">
        <f t="shared" si="24"/>
        <v/>
      </c>
      <c r="T125" s="492"/>
    </row>
    <row r="126" spans="1:20" x14ac:dyDescent="0.25">
      <c r="B126" s="504" t="s">
        <v>8</v>
      </c>
      <c r="C126" s="504" t="s">
        <v>2892</v>
      </c>
      <c r="D126" s="504" t="s">
        <v>2894</v>
      </c>
      <c r="E126" s="489" t="s">
        <v>2852</v>
      </c>
      <c r="F126" s="473"/>
      <c r="G126" s="489" t="s">
        <v>2682</v>
      </c>
      <c r="H126" s="489"/>
      <c r="I126" s="481">
        <v>696</v>
      </c>
      <c r="J126" s="489" t="s">
        <v>45</v>
      </c>
      <c r="K126" s="490"/>
      <c r="L126" s="483"/>
      <c r="M126" s="484" t="s">
        <v>3613</v>
      </c>
      <c r="N126" s="478"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85" t="s">
        <v>3614</v>
      </c>
      <c r="P126" s="485" t="s">
        <v>44</v>
      </c>
      <c r="Q126" s="485" t="str">
        <f t="shared" si="25"/>
        <v xml:space="preserve">Heavy or Residual Fuel Oil </v>
      </c>
      <c r="R126" s="485" t="str">
        <f t="shared" si="26"/>
        <v>//**Heavy or Residual Fuel Oil : **</v>
      </c>
      <c r="S126" s="486" t="str">
        <f t="shared" si="24"/>
        <v/>
      </c>
      <c r="T126" s="492"/>
    </row>
    <row r="127" spans="1:20" x14ac:dyDescent="0.25">
      <c r="B127" s="504" t="s">
        <v>8</v>
      </c>
      <c r="C127" s="504" t="s">
        <v>2892</v>
      </c>
      <c r="D127" s="504" t="s">
        <v>2894</v>
      </c>
      <c r="E127" s="489" t="s">
        <v>2853</v>
      </c>
      <c r="F127" s="473"/>
      <c r="G127" s="489" t="s">
        <v>2535</v>
      </c>
      <c r="H127" s="489"/>
      <c r="I127" s="481">
        <v>697</v>
      </c>
      <c r="J127" s="489" t="s">
        <v>45</v>
      </c>
      <c r="K127" s="490"/>
      <c r="L127" s="483"/>
      <c r="M127" s="484" t="s">
        <v>3613</v>
      </c>
      <c r="N127" s="478"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85" t="s">
        <v>3614</v>
      </c>
      <c r="P127" s="485" t="s">
        <v>44</v>
      </c>
      <c r="Q127" s="485" t="str">
        <f t="shared" si="25"/>
        <v xml:space="preserve">Municipal Solid Waste </v>
      </c>
      <c r="R127" s="485" t="str">
        <f t="shared" si="26"/>
        <v>//**Municipal Solid Waste : **</v>
      </c>
      <c r="S127" s="486" t="str">
        <f t="shared" si="24"/>
        <v/>
      </c>
      <c r="T127" s="492"/>
    </row>
    <row r="129" spans="1:20" x14ac:dyDescent="0.25">
      <c r="A129" s="465">
        <v>12</v>
      </c>
      <c r="B129" s="479" t="s">
        <v>8</v>
      </c>
      <c r="C129" s="479" t="s">
        <v>18</v>
      </c>
      <c r="D129" s="479" t="str">
        <f>D130</f>
        <v>Subsidy for Elec Production by Fuel</v>
      </c>
      <c r="E129" s="479"/>
      <c r="F129" s="479"/>
      <c r="G129" s="479"/>
      <c r="H129" s="479"/>
      <c r="I129" s="479"/>
      <c r="J129" s="479"/>
      <c r="K129" s="479"/>
      <c r="L129" s="483"/>
      <c r="M129" s="478" t="s">
        <v>3613</v>
      </c>
      <c r="N129" s="478" t="str">
        <f>INDEX('Standard Descriptions'!$E:$E,MATCH(D129,'Standard Descriptions'!$C:$C,0))</f>
        <v xml:space="preserve"> This policy is a subsidy paid by the government to suppliers of electricity per unit of electricity generated from the selected plant type(s). // </v>
      </c>
      <c r="O129" s="479" t="s">
        <v>3614</v>
      </c>
      <c r="P129" s="479" t="s">
        <v>44</v>
      </c>
      <c r="Q129" s="479"/>
      <c r="R129" s="479" t="str">
        <f t="shared" ref="R129:R142" si="27">IF(Q129="","","//**"&amp;Q129&amp;": **")</f>
        <v/>
      </c>
      <c r="S129" s="479" t="str">
        <f t="shared" ref="S129:S142" si="28">IF(J129="Yes",R129&amp;K129,"")</f>
        <v/>
      </c>
      <c r="T129" s="472"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81" t="s">
        <v>8</v>
      </c>
      <c r="C130" s="181" t="s">
        <v>18</v>
      </c>
      <c r="D130" s="181" t="s">
        <v>133</v>
      </c>
      <c r="E130" s="473" t="s">
        <v>472</v>
      </c>
      <c r="F130" s="473"/>
      <c r="G130" s="489" t="s">
        <v>471</v>
      </c>
      <c r="H130" s="473"/>
      <c r="I130" s="481">
        <v>698</v>
      </c>
      <c r="J130" s="489" t="s">
        <v>45</v>
      </c>
      <c r="K130" s="490"/>
      <c r="L130" s="483"/>
      <c r="M130" s="484" t="s">
        <v>3613</v>
      </c>
      <c r="N130" s="478" t="str">
        <f>INDEX('Standard Descriptions'!$E:$E,MATCH(D130,'Standard Descriptions'!$C:$C,0))</f>
        <v xml:space="preserve"> This policy is a subsidy paid by the government to suppliers of electricity per unit of electricity generated from the selected plant type(s). // </v>
      </c>
      <c r="O130" s="485" t="s">
        <v>3614</v>
      </c>
      <c r="P130" s="485" t="s">
        <v>44</v>
      </c>
      <c r="Q130" s="485" t="str">
        <f t="shared" ref="Q130:Q142" si="29">G130&amp;" "&amp;H130</f>
        <v xml:space="preserve">Hard Coal </v>
      </c>
      <c r="R130" s="485" t="str">
        <f t="shared" si="27"/>
        <v>//**Hard Coal : **</v>
      </c>
      <c r="S130" s="486" t="str">
        <f t="shared" si="28"/>
        <v/>
      </c>
      <c r="T130" s="492"/>
    </row>
    <row r="131" spans="1:20" x14ac:dyDescent="0.25">
      <c r="B131" s="488" t="s">
        <v>8</v>
      </c>
      <c r="C131" s="488" t="s">
        <v>18</v>
      </c>
      <c r="D131" s="488" t="s">
        <v>133</v>
      </c>
      <c r="E131" s="489" t="s">
        <v>3625</v>
      </c>
      <c r="F131" s="505"/>
      <c r="G131" s="489" t="s">
        <v>88</v>
      </c>
      <c r="H131" s="505"/>
      <c r="I131" s="481">
        <v>699</v>
      </c>
      <c r="J131" s="489" t="s">
        <v>45</v>
      </c>
      <c r="K131" s="490"/>
      <c r="L131" s="483"/>
      <c r="M131" s="484" t="s">
        <v>3613</v>
      </c>
      <c r="N131" s="478" t="str">
        <f>INDEX('Standard Descriptions'!$E:$E,MATCH(D131,'Standard Descriptions'!$C:$C,0))</f>
        <v xml:space="preserve"> This policy is a subsidy paid by the government to suppliers of electricity per unit of electricity generated from the selected plant type(s). // </v>
      </c>
      <c r="O131" s="485" t="s">
        <v>3614</v>
      </c>
      <c r="P131" s="485" t="s">
        <v>44</v>
      </c>
      <c r="Q131" s="485" t="str">
        <f t="shared" si="29"/>
        <v xml:space="preserve">Natural Gas </v>
      </c>
      <c r="R131" s="485" t="str">
        <f t="shared" si="27"/>
        <v>//**Natural Gas : **</v>
      </c>
      <c r="S131" s="486" t="str">
        <f t="shared" si="28"/>
        <v/>
      </c>
      <c r="T131" s="492"/>
    </row>
    <row r="132" spans="1:20" x14ac:dyDescent="0.25">
      <c r="B132" s="488" t="s">
        <v>8</v>
      </c>
      <c r="C132" s="488" t="s">
        <v>18</v>
      </c>
      <c r="D132" s="488" t="s">
        <v>133</v>
      </c>
      <c r="E132" s="489" t="s">
        <v>77</v>
      </c>
      <c r="F132" s="505"/>
      <c r="G132" s="489" t="s">
        <v>89</v>
      </c>
      <c r="H132" s="505"/>
      <c r="I132" s="196">
        <v>37</v>
      </c>
      <c r="J132" s="489" t="s">
        <v>44</v>
      </c>
      <c r="K132"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83"/>
      <c r="M132" s="484" t="s">
        <v>3613</v>
      </c>
      <c r="N132" s="478" t="str">
        <f>INDEX('Standard Descriptions'!$E:$E,MATCH(D132,'Standard Descriptions'!$C:$C,0))</f>
        <v xml:space="preserve"> This policy is a subsidy paid by the government to suppliers of electricity per unit of electricity generated from the selected plant type(s). // </v>
      </c>
      <c r="O132" s="485" t="s">
        <v>3614</v>
      </c>
      <c r="P132" s="485" t="s">
        <v>44</v>
      </c>
      <c r="Q132" s="485" t="str">
        <f t="shared" si="29"/>
        <v xml:space="preserve">Nuclear </v>
      </c>
      <c r="R132" s="485" t="str">
        <f t="shared" si="27"/>
        <v>//**Nuclear : **</v>
      </c>
      <c r="S132" s="486"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92"/>
    </row>
    <row r="133" spans="1:20" x14ac:dyDescent="0.25">
      <c r="B133" s="488" t="s">
        <v>8</v>
      </c>
      <c r="C133" s="488" t="s">
        <v>18</v>
      </c>
      <c r="D133" s="488" t="s">
        <v>133</v>
      </c>
      <c r="E133" s="489" t="s">
        <v>78</v>
      </c>
      <c r="F133" s="505"/>
      <c r="G133" s="489" t="s">
        <v>90</v>
      </c>
      <c r="H133" s="505"/>
      <c r="I133" s="196">
        <v>700</v>
      </c>
      <c r="J133" s="489" t="s">
        <v>45</v>
      </c>
      <c r="K133"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83"/>
      <c r="M133" s="484" t="s">
        <v>3613</v>
      </c>
      <c r="N133" s="478" t="str">
        <f>INDEX('Standard Descriptions'!$E:$E,MATCH(D133,'Standard Descriptions'!$C:$C,0))</f>
        <v xml:space="preserve"> This policy is a subsidy paid by the government to suppliers of electricity per unit of electricity generated from the selected plant type(s). // </v>
      </c>
      <c r="O133" s="485" t="s">
        <v>3614</v>
      </c>
      <c r="P133" s="485" t="s">
        <v>44</v>
      </c>
      <c r="Q133" s="485" t="str">
        <f t="shared" si="29"/>
        <v xml:space="preserve">Hydro </v>
      </c>
      <c r="R133" s="485" t="str">
        <f t="shared" si="27"/>
        <v>//**Hydro : **</v>
      </c>
      <c r="S133" s="486" t="str">
        <f t="shared" si="28"/>
        <v/>
      </c>
      <c r="T133" s="492"/>
    </row>
    <row r="134" spans="1:20" x14ac:dyDescent="0.25">
      <c r="B134" s="488" t="s">
        <v>8</v>
      </c>
      <c r="C134" s="488" t="s">
        <v>18</v>
      </c>
      <c r="D134" s="488" t="s">
        <v>133</v>
      </c>
      <c r="E134" s="489" t="s">
        <v>473</v>
      </c>
      <c r="F134" s="505"/>
      <c r="G134" s="489" t="s">
        <v>476</v>
      </c>
      <c r="H134" s="505"/>
      <c r="I134" s="196">
        <v>39</v>
      </c>
      <c r="J134" s="489" t="s">
        <v>44</v>
      </c>
      <c r="K134"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83"/>
      <c r="M134" s="484" t="s">
        <v>3613</v>
      </c>
      <c r="N134" s="478" t="str">
        <f>INDEX('Standard Descriptions'!$E:$E,MATCH(D134,'Standard Descriptions'!$C:$C,0))</f>
        <v xml:space="preserve"> This policy is a subsidy paid by the government to suppliers of electricity per unit of electricity generated from the selected plant type(s). // </v>
      </c>
      <c r="O134" s="485" t="s">
        <v>3614</v>
      </c>
      <c r="P134" s="485" t="s">
        <v>44</v>
      </c>
      <c r="Q134" s="485" t="str">
        <f t="shared" si="29"/>
        <v xml:space="preserve">Onshore Wind </v>
      </c>
      <c r="R134" s="485" t="str">
        <f t="shared" si="27"/>
        <v>//**Onshore Wind : **</v>
      </c>
      <c r="S134" s="486"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92"/>
    </row>
    <row r="135" spans="1:20" x14ac:dyDescent="0.25">
      <c r="B135" s="488" t="s">
        <v>8</v>
      </c>
      <c r="C135" s="488" t="s">
        <v>18</v>
      </c>
      <c r="D135" s="488" t="s">
        <v>133</v>
      </c>
      <c r="E135" s="489" t="s">
        <v>79</v>
      </c>
      <c r="F135" s="505"/>
      <c r="G135" s="489" t="s">
        <v>91</v>
      </c>
      <c r="H135" s="505"/>
      <c r="I135" s="196">
        <v>40</v>
      </c>
      <c r="J135" s="489" t="s">
        <v>44</v>
      </c>
      <c r="K135"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83"/>
      <c r="M135" s="484" t="s">
        <v>3613</v>
      </c>
      <c r="N135" s="478" t="str">
        <f>INDEX('Standard Descriptions'!$E:$E,MATCH(D135,'Standard Descriptions'!$C:$C,0))</f>
        <v xml:space="preserve"> This policy is a subsidy paid by the government to suppliers of electricity per unit of electricity generated from the selected plant type(s). // </v>
      </c>
      <c r="O135" s="485" t="s">
        <v>3614</v>
      </c>
      <c r="P135" s="485" t="s">
        <v>44</v>
      </c>
      <c r="Q135" s="485" t="str">
        <f t="shared" si="29"/>
        <v xml:space="preserve">Solar PV </v>
      </c>
      <c r="R135" s="485" t="str">
        <f t="shared" si="27"/>
        <v>//**Solar PV : **</v>
      </c>
      <c r="S135" s="486"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92"/>
    </row>
    <row r="136" spans="1:20" x14ac:dyDescent="0.25">
      <c r="B136" s="488" t="s">
        <v>8</v>
      </c>
      <c r="C136" s="488" t="s">
        <v>18</v>
      </c>
      <c r="D136" s="488" t="s">
        <v>133</v>
      </c>
      <c r="E136" s="489" t="s">
        <v>80</v>
      </c>
      <c r="F136" s="505"/>
      <c r="G136" s="489" t="s">
        <v>92</v>
      </c>
      <c r="H136" s="505"/>
      <c r="I136" s="196">
        <v>41</v>
      </c>
      <c r="J136" s="489" t="s">
        <v>44</v>
      </c>
      <c r="K136"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83"/>
      <c r="M136" s="484" t="s">
        <v>3613</v>
      </c>
      <c r="N136" s="478" t="str">
        <f>INDEX('Standard Descriptions'!$E:$E,MATCH(D136,'Standard Descriptions'!$C:$C,0))</f>
        <v xml:space="preserve"> This policy is a subsidy paid by the government to suppliers of electricity per unit of electricity generated from the selected plant type(s). // </v>
      </c>
      <c r="O136" s="485" t="s">
        <v>3614</v>
      </c>
      <c r="P136" s="485" t="s">
        <v>44</v>
      </c>
      <c r="Q136" s="485" t="str">
        <f t="shared" si="29"/>
        <v xml:space="preserve">Solar Thermal </v>
      </c>
      <c r="R136" s="485" t="str">
        <f t="shared" si="27"/>
        <v>//**Solar Thermal : **</v>
      </c>
      <c r="S136" s="486"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92"/>
    </row>
    <row r="137" spans="1:20" x14ac:dyDescent="0.25">
      <c r="B137" s="488" t="s">
        <v>8</v>
      </c>
      <c r="C137" s="488" t="s">
        <v>18</v>
      </c>
      <c r="D137" s="488" t="s">
        <v>133</v>
      </c>
      <c r="E137" s="489" t="s">
        <v>81</v>
      </c>
      <c r="F137" s="505"/>
      <c r="G137" s="489" t="s">
        <v>93</v>
      </c>
      <c r="H137" s="505"/>
      <c r="I137" s="196">
        <v>42</v>
      </c>
      <c r="J137" s="489" t="s">
        <v>44</v>
      </c>
      <c r="K137"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83"/>
      <c r="M137" s="484" t="s">
        <v>3613</v>
      </c>
      <c r="N137" s="478" t="str">
        <f>INDEX('Standard Descriptions'!$E:$E,MATCH(D137,'Standard Descriptions'!$C:$C,0))</f>
        <v xml:space="preserve"> This policy is a subsidy paid by the government to suppliers of electricity per unit of electricity generated from the selected plant type(s). // </v>
      </c>
      <c r="O137" s="485" t="s">
        <v>3614</v>
      </c>
      <c r="P137" s="485" t="s">
        <v>44</v>
      </c>
      <c r="Q137" s="485" t="str">
        <f t="shared" si="29"/>
        <v xml:space="preserve">Biomass </v>
      </c>
      <c r="R137" s="485" t="str">
        <f t="shared" si="27"/>
        <v>//**Biomass : **</v>
      </c>
      <c r="S137" s="486"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92"/>
    </row>
    <row r="138" spans="1:20" x14ac:dyDescent="0.25">
      <c r="B138" s="488" t="s">
        <v>8</v>
      </c>
      <c r="C138" s="488" t="s">
        <v>18</v>
      </c>
      <c r="D138" s="488" t="s">
        <v>133</v>
      </c>
      <c r="E138" s="489" t="s">
        <v>469</v>
      </c>
      <c r="F138" s="505"/>
      <c r="G138" s="489" t="s">
        <v>468</v>
      </c>
      <c r="H138" s="505"/>
      <c r="I138" s="196">
        <v>701</v>
      </c>
      <c r="J138" s="489" t="s">
        <v>45</v>
      </c>
      <c r="L138" s="483"/>
      <c r="M138" s="484" t="s">
        <v>3613</v>
      </c>
      <c r="N138" s="478" t="str">
        <f>INDEX('Standard Descriptions'!$E:$E,MATCH(D138,'Standard Descriptions'!$C:$C,0))</f>
        <v xml:space="preserve"> This policy is a subsidy paid by the government to suppliers of electricity per unit of electricity generated from the selected plant type(s). // </v>
      </c>
      <c r="O138" s="485" t="s">
        <v>3614</v>
      </c>
      <c r="P138" s="485" t="s">
        <v>44</v>
      </c>
      <c r="Q138" s="485" t="str">
        <f t="shared" si="29"/>
        <v xml:space="preserve">Lignite </v>
      </c>
      <c r="R138" s="485" t="str">
        <f t="shared" si="27"/>
        <v>//**Lignite : **</v>
      </c>
      <c r="S138" s="486" t="str">
        <f t="shared" si="28"/>
        <v/>
      </c>
      <c r="T138" s="492"/>
    </row>
    <row r="139" spans="1:20" x14ac:dyDescent="0.25">
      <c r="B139" s="488" t="s">
        <v>8</v>
      </c>
      <c r="C139" s="488" t="s">
        <v>18</v>
      </c>
      <c r="D139" s="488" t="s">
        <v>133</v>
      </c>
      <c r="E139" s="489" t="s">
        <v>478</v>
      </c>
      <c r="F139" s="505"/>
      <c r="G139" s="489" t="s">
        <v>479</v>
      </c>
      <c r="H139" s="505"/>
      <c r="I139" s="196">
        <v>184</v>
      </c>
      <c r="J139" s="489" t="s">
        <v>44</v>
      </c>
      <c r="K139"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83"/>
      <c r="M139" s="484" t="s">
        <v>3613</v>
      </c>
      <c r="N139" s="478" t="str">
        <f>INDEX('Standard Descriptions'!$E:$E,MATCH(D139,'Standard Descriptions'!$C:$C,0))</f>
        <v xml:space="preserve"> This policy is a subsidy paid by the government to suppliers of electricity per unit of electricity generated from the selected plant type(s). // </v>
      </c>
      <c r="O139" s="485" t="s">
        <v>3614</v>
      </c>
      <c r="P139" s="485" t="s">
        <v>44</v>
      </c>
      <c r="Q139" s="485" t="str">
        <f t="shared" si="29"/>
        <v xml:space="preserve">Offshore Wind </v>
      </c>
      <c r="R139" s="485" t="str">
        <f t="shared" si="27"/>
        <v>//**Offshore Wind : **</v>
      </c>
      <c r="S139" s="486"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92"/>
    </row>
    <row r="140" spans="1:20" x14ac:dyDescent="0.25">
      <c r="B140" s="488" t="s">
        <v>8</v>
      </c>
      <c r="C140" s="488" t="s">
        <v>18</v>
      </c>
      <c r="D140" s="488" t="s">
        <v>133</v>
      </c>
      <c r="E140" s="489" t="s">
        <v>2851</v>
      </c>
      <c r="F140" s="473"/>
      <c r="G140" s="489" t="s">
        <v>2533</v>
      </c>
      <c r="H140" s="505"/>
      <c r="I140" s="196">
        <v>702</v>
      </c>
      <c r="J140" s="489" t="s">
        <v>45</v>
      </c>
      <c r="K140" s="490"/>
      <c r="L140" s="483"/>
      <c r="M140" s="484" t="s">
        <v>3613</v>
      </c>
      <c r="N140" s="478" t="str">
        <f>INDEX('Standard Descriptions'!$E:$E,MATCH(D140,'Standard Descriptions'!$C:$C,0))</f>
        <v xml:space="preserve"> This policy is a subsidy paid by the government to suppliers of electricity per unit of electricity generated from the selected plant type(s). // </v>
      </c>
      <c r="O140" s="485" t="s">
        <v>3614</v>
      </c>
      <c r="P140" s="485" t="s">
        <v>44</v>
      </c>
      <c r="Q140" s="485" t="str">
        <f t="shared" si="29"/>
        <v xml:space="preserve">Crude Oil </v>
      </c>
      <c r="R140" s="485" t="str">
        <f t="shared" si="27"/>
        <v>//**Crude Oil : **</v>
      </c>
      <c r="S140" s="486" t="str">
        <f t="shared" si="28"/>
        <v/>
      </c>
      <c r="T140" s="492"/>
    </row>
    <row r="141" spans="1:20" x14ac:dyDescent="0.25">
      <c r="B141" s="488" t="s">
        <v>8</v>
      </c>
      <c r="C141" s="488" t="s">
        <v>18</v>
      </c>
      <c r="D141" s="488" t="s">
        <v>133</v>
      </c>
      <c r="E141" s="489" t="s">
        <v>2852</v>
      </c>
      <c r="F141" s="473"/>
      <c r="G141" s="489" t="s">
        <v>2682</v>
      </c>
      <c r="H141" s="505"/>
      <c r="I141" s="196">
        <v>703</v>
      </c>
      <c r="J141" s="489" t="s">
        <v>45</v>
      </c>
      <c r="K141" s="490"/>
      <c r="L141" s="483"/>
      <c r="M141" s="484" t="s">
        <v>3613</v>
      </c>
      <c r="N141" s="478" t="str">
        <f>INDEX('Standard Descriptions'!$E:$E,MATCH(D141,'Standard Descriptions'!$C:$C,0))</f>
        <v xml:space="preserve"> This policy is a subsidy paid by the government to suppliers of electricity per unit of electricity generated from the selected plant type(s). // </v>
      </c>
      <c r="O141" s="485" t="s">
        <v>3614</v>
      </c>
      <c r="P141" s="485" t="s">
        <v>44</v>
      </c>
      <c r="Q141" s="485" t="str">
        <f t="shared" si="29"/>
        <v xml:space="preserve">Heavy or Residual Fuel Oil </v>
      </c>
      <c r="R141" s="485" t="str">
        <f t="shared" si="27"/>
        <v>//**Heavy or Residual Fuel Oil : **</v>
      </c>
      <c r="S141" s="486" t="str">
        <f t="shared" si="28"/>
        <v/>
      </c>
      <c r="T141" s="492"/>
    </row>
    <row r="142" spans="1:20" x14ac:dyDescent="0.25">
      <c r="B142" s="488" t="s">
        <v>8</v>
      </c>
      <c r="C142" s="488" t="s">
        <v>18</v>
      </c>
      <c r="D142" s="488" t="s">
        <v>133</v>
      </c>
      <c r="E142" s="489" t="s">
        <v>2853</v>
      </c>
      <c r="F142" s="473"/>
      <c r="G142" s="489" t="s">
        <v>2535</v>
      </c>
      <c r="H142" s="505"/>
      <c r="I142" s="196">
        <v>704</v>
      </c>
      <c r="J142" s="489" t="s">
        <v>45</v>
      </c>
      <c r="K142" s="490"/>
      <c r="L142" s="483"/>
      <c r="M142" s="484" t="s">
        <v>3613</v>
      </c>
      <c r="N142" s="478" t="str">
        <f>INDEX('Standard Descriptions'!$E:$E,MATCH(D142,'Standard Descriptions'!$C:$C,0))</f>
        <v xml:space="preserve"> This policy is a subsidy paid by the government to suppliers of electricity per unit of electricity generated from the selected plant type(s). // </v>
      </c>
      <c r="O142" s="485" t="s">
        <v>3614</v>
      </c>
      <c r="P142" s="485" t="s">
        <v>44</v>
      </c>
      <c r="Q142" s="485" t="str">
        <f t="shared" si="29"/>
        <v xml:space="preserve">Municipal Solid Waste </v>
      </c>
      <c r="R142" s="485" t="str">
        <f t="shared" si="27"/>
        <v>//**Municipal Solid Waste : **</v>
      </c>
      <c r="S142" s="486" t="str">
        <f t="shared" si="28"/>
        <v/>
      </c>
      <c r="T142" s="492"/>
    </row>
    <row r="144" spans="1:20" x14ac:dyDescent="0.25">
      <c r="A144" s="465">
        <v>13</v>
      </c>
      <c r="B144" s="498" t="s">
        <v>137</v>
      </c>
      <c r="C144" s="498" t="s">
        <v>139</v>
      </c>
      <c r="D144" s="498" t="s">
        <v>453</v>
      </c>
      <c r="E144" s="499"/>
      <c r="F144" s="499"/>
      <c r="G144" s="499"/>
      <c r="H144" s="499"/>
      <c r="I144" s="500">
        <v>60</v>
      </c>
      <c r="J144" s="499" t="s">
        <v>44</v>
      </c>
      <c r="K144" s="498"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83"/>
      <c r="M144" s="478" t="s">
        <v>3613</v>
      </c>
      <c r="N144" s="478" t="str">
        <f>INDEX('Standard Descriptions'!$E:$E,MATCH(D144,'Standard Descriptions'!$C:$C,0))</f>
        <v xml:space="preserve"> This policy increases the sequestration of CO2 by planting forests.  Planted forests are assumed to be managed with best practices and are not used for timber harvesting. // </v>
      </c>
      <c r="O144" s="479" t="s">
        <v>3614</v>
      </c>
      <c r="P144" s="479" t="s">
        <v>45</v>
      </c>
      <c r="Q144" s="479" t="str">
        <f t="shared" ref="Q144" si="30">G144&amp;" "&amp;H144</f>
        <v xml:space="preserve"> </v>
      </c>
      <c r="R144" s="479"/>
      <c r="S144" s="479" t="str">
        <f t="shared" ref="S144" si="31">IF(J144="Yes",R144&amp;K144,"")</f>
        <v>If this policy is fully implemented, the afforestation/reforestation rate reaches 226 thousand acres per year in 2050.</v>
      </c>
      <c r="T144" s="472"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507" customWidth="1"/>
    <col min="2" max="2" width="19.42578125" style="507" bestFit="1" customWidth="1"/>
    <col min="3" max="3" width="29.28515625" style="507" customWidth="1"/>
    <col min="4" max="4" width="12.140625" style="507" customWidth="1"/>
    <col min="5" max="5" width="17.140625" style="507" customWidth="1"/>
    <col min="6" max="6" width="16.28515625" style="507" customWidth="1"/>
    <col min="7" max="7" width="11.85546875" style="507" customWidth="1"/>
    <col min="8" max="8" width="20.42578125" style="507" customWidth="1"/>
    <col min="9" max="9" width="17.28515625" style="507" customWidth="1"/>
    <col min="10" max="10" width="20.28515625" style="507" customWidth="1"/>
    <col min="11" max="11" width="17.7109375" style="507" customWidth="1"/>
    <col min="12" max="12" width="12.140625" style="507" customWidth="1"/>
    <col min="13" max="13" width="17.140625" style="507" customWidth="1"/>
    <col min="14" max="14" width="21" style="507" customWidth="1"/>
    <col min="15" max="15" width="11.42578125" style="507" customWidth="1"/>
    <col min="16" max="16" width="15.140625" style="507" customWidth="1"/>
    <col min="17" max="17" width="17.28515625" style="507" customWidth="1"/>
    <col min="18" max="18" width="12" style="507" customWidth="1"/>
    <col min="19" max="19" width="13" style="507" customWidth="1"/>
    <col min="20" max="20" width="14" style="507" customWidth="1"/>
    <col min="21" max="25" width="13" style="507" customWidth="1"/>
    <col min="26" max="26" width="11.7109375" style="507" customWidth="1"/>
    <col min="27" max="33" width="11.28515625" style="507" customWidth="1"/>
    <col min="34" max="38" width="11.42578125" style="507" customWidth="1"/>
    <col min="39" max="39" width="12.28515625" style="507" customWidth="1"/>
    <col min="40" max="40" width="11.140625" style="509" customWidth="1"/>
    <col min="41" max="44" width="10.85546875" style="507" customWidth="1"/>
    <col min="45" max="45" width="14.42578125" style="507" customWidth="1"/>
    <col min="46" max="46" width="16.140625" style="507" customWidth="1"/>
    <col min="47" max="47" width="19.140625" style="507" customWidth="1"/>
    <col min="48" max="51" width="10.85546875" style="507" customWidth="1"/>
    <col min="52" max="16384" width="10.85546875" style="507"/>
  </cols>
  <sheetData>
    <row r="2" spans="1:59" x14ac:dyDescent="0.25">
      <c r="E2" s="508" t="s">
        <v>3628</v>
      </c>
    </row>
    <row r="3" spans="1:59" ht="17.100000000000001" customHeight="1" x14ac:dyDescent="0.25">
      <c r="E3" s="507">
        <f>COUNTIF(E7:E57,1)</f>
        <v>12</v>
      </c>
      <c r="Q3" s="591" t="s">
        <v>3629</v>
      </c>
      <c r="R3" s="587"/>
      <c r="S3" s="587"/>
      <c r="T3" s="587"/>
      <c r="U3" s="587"/>
      <c r="V3" s="587"/>
      <c r="W3" s="587"/>
      <c r="X3" s="586" t="s">
        <v>3630</v>
      </c>
      <c r="Y3" s="586"/>
      <c r="Z3" s="586"/>
      <c r="AA3" s="586"/>
      <c r="AB3" s="586"/>
      <c r="AC3" s="586"/>
      <c r="AD3" s="586"/>
      <c r="AE3" s="586"/>
      <c r="AF3" s="586"/>
      <c r="AG3" s="586"/>
      <c r="AH3" s="586"/>
      <c r="AI3" s="586"/>
      <c r="AJ3" s="586"/>
      <c r="AK3" s="586"/>
      <c r="AL3" s="586"/>
      <c r="AM3" s="586"/>
      <c r="AN3" s="591" t="s">
        <v>3631</v>
      </c>
      <c r="AO3" s="587"/>
      <c r="AP3" s="587"/>
      <c r="AV3" s="586" t="s">
        <v>3632</v>
      </c>
      <c r="AW3" s="587"/>
      <c r="AX3" s="587"/>
    </row>
    <row r="4" spans="1:59" ht="32.1" customHeight="1" x14ac:dyDescent="0.25">
      <c r="B4" s="508" t="s">
        <v>3633</v>
      </c>
      <c r="D4" s="508" t="s">
        <v>3633</v>
      </c>
      <c r="E4" s="507" t="s">
        <v>3634</v>
      </c>
      <c r="F4" s="507" t="s">
        <v>3635</v>
      </c>
      <c r="G4" s="507" t="s">
        <v>3635</v>
      </c>
      <c r="H4" s="507" t="s">
        <v>3635</v>
      </c>
      <c r="I4" s="507" t="s">
        <v>3636</v>
      </c>
      <c r="J4" s="507" t="s">
        <v>3636</v>
      </c>
      <c r="K4" s="507" t="s">
        <v>3636</v>
      </c>
      <c r="L4" s="507" t="s">
        <v>3636</v>
      </c>
      <c r="M4" s="507" t="s">
        <v>3636</v>
      </c>
      <c r="N4" s="507" t="s">
        <v>3636</v>
      </c>
      <c r="O4" s="507" t="s">
        <v>3637</v>
      </c>
      <c r="P4" s="507" t="s">
        <v>3637</v>
      </c>
      <c r="Q4" s="507" t="s">
        <v>3638</v>
      </c>
      <c r="R4" s="507" t="s">
        <v>3638</v>
      </c>
      <c r="S4" s="507" t="s">
        <v>3638</v>
      </c>
      <c r="T4" s="507" t="s">
        <v>3638</v>
      </c>
      <c r="U4" s="507" t="s">
        <v>3638</v>
      </c>
      <c r="V4" s="507" t="s">
        <v>3638</v>
      </c>
      <c r="W4" s="507" t="s">
        <v>3638</v>
      </c>
      <c r="X4" s="507" t="s">
        <v>3638</v>
      </c>
      <c r="Y4" s="507" t="s">
        <v>3638</v>
      </c>
      <c r="Z4" s="507" t="s">
        <v>3638</v>
      </c>
      <c r="AA4" s="507" t="s">
        <v>3638</v>
      </c>
      <c r="AB4" s="507" t="s">
        <v>3638</v>
      </c>
      <c r="AC4" s="507" t="s">
        <v>3638</v>
      </c>
      <c r="AD4" s="507" t="s">
        <v>3638</v>
      </c>
      <c r="AE4" s="507" t="s">
        <v>3638</v>
      </c>
      <c r="AF4" s="507" t="s">
        <v>3638</v>
      </c>
      <c r="AG4" s="507" t="s">
        <v>3638</v>
      </c>
      <c r="AH4" s="507" t="s">
        <v>3638</v>
      </c>
      <c r="AI4" s="507" t="s">
        <v>3638</v>
      </c>
      <c r="AJ4" s="507" t="s">
        <v>3638</v>
      </c>
      <c r="AK4" s="507" t="s">
        <v>3638</v>
      </c>
      <c r="AL4" s="507" t="s">
        <v>3638</v>
      </c>
      <c r="AM4" s="507" t="s">
        <v>3638</v>
      </c>
      <c r="AN4" s="509" t="s">
        <v>3639</v>
      </c>
      <c r="AO4" s="507" t="s">
        <v>3639</v>
      </c>
      <c r="AP4" s="507" t="s">
        <v>3639</v>
      </c>
      <c r="AZ4" s="508" t="s">
        <v>3640</v>
      </c>
      <c r="BE4" s="588" t="s">
        <v>3641</v>
      </c>
      <c r="BF4" s="588"/>
      <c r="BG4" s="588"/>
    </row>
    <row r="5" spans="1:59" ht="63.95" customHeight="1" x14ac:dyDescent="0.25">
      <c r="A5" s="510"/>
      <c r="B5" s="508" t="s">
        <v>3642</v>
      </c>
      <c r="C5" s="508" t="s">
        <v>3643</v>
      </c>
      <c r="D5" s="508" t="s">
        <v>3644</v>
      </c>
      <c r="E5" s="508" t="s">
        <v>3645</v>
      </c>
      <c r="F5" s="508" t="s">
        <v>3646</v>
      </c>
      <c r="G5" s="507" t="s">
        <v>3647</v>
      </c>
      <c r="H5" s="508" t="s">
        <v>3648</v>
      </c>
      <c r="I5" s="508" t="s">
        <v>3649</v>
      </c>
      <c r="J5" s="507" t="s">
        <v>3650</v>
      </c>
      <c r="K5" s="508" t="s">
        <v>3651</v>
      </c>
      <c r="L5" s="507" t="s">
        <v>3652</v>
      </c>
      <c r="M5" s="507" t="s">
        <v>3653</v>
      </c>
      <c r="N5" s="507" t="s">
        <v>3654</v>
      </c>
      <c r="O5" s="507" t="s">
        <v>3655</v>
      </c>
      <c r="P5" s="507" t="s">
        <v>3656</v>
      </c>
      <c r="Q5" s="507" t="s">
        <v>3657</v>
      </c>
      <c r="R5" s="507" t="s">
        <v>3658</v>
      </c>
      <c r="S5" s="507" t="s">
        <v>3659</v>
      </c>
      <c r="T5" s="507" t="s">
        <v>3660</v>
      </c>
      <c r="U5" s="507" t="s">
        <v>3661</v>
      </c>
      <c r="V5" s="507" t="s">
        <v>3662</v>
      </c>
      <c r="W5" s="507" t="s">
        <v>3663</v>
      </c>
      <c r="X5" s="507" t="s">
        <v>3664</v>
      </c>
      <c r="Y5" s="507" t="s">
        <v>3665</v>
      </c>
      <c r="Z5" s="507" t="s">
        <v>3666</v>
      </c>
      <c r="AA5" s="507" t="s">
        <v>3667</v>
      </c>
      <c r="AB5" s="507" t="s">
        <v>3668</v>
      </c>
      <c r="AC5" s="507" t="s">
        <v>3669</v>
      </c>
      <c r="AD5" s="507" t="s">
        <v>3670</v>
      </c>
      <c r="AE5" s="507" t="s">
        <v>3671</v>
      </c>
      <c r="AF5" s="507" t="s">
        <v>3672</v>
      </c>
      <c r="AG5" s="507" t="s">
        <v>3673</v>
      </c>
      <c r="AH5" s="507" t="s">
        <v>3674</v>
      </c>
      <c r="AI5" s="507" t="s">
        <v>3675</v>
      </c>
      <c r="AJ5" s="507" t="s">
        <v>3676</v>
      </c>
      <c r="AK5" s="507" t="s">
        <v>3677</v>
      </c>
      <c r="AL5" s="507" t="s">
        <v>3678</v>
      </c>
      <c r="AM5" s="507" t="s">
        <v>3679</v>
      </c>
      <c r="AN5" s="509" t="s">
        <v>3680</v>
      </c>
      <c r="AO5" s="507" t="s">
        <v>3681</v>
      </c>
      <c r="AP5" s="507" t="s">
        <v>3682</v>
      </c>
      <c r="AQ5" s="507" t="s">
        <v>3683</v>
      </c>
      <c r="AR5" s="507" t="s">
        <v>3684</v>
      </c>
      <c r="AS5" s="507" t="s">
        <v>3685</v>
      </c>
      <c r="AT5" s="507" t="s">
        <v>3686</v>
      </c>
      <c r="AU5" s="507" t="s">
        <v>3687</v>
      </c>
      <c r="AV5" s="511">
        <v>2020</v>
      </c>
      <c r="AW5" s="511">
        <v>2030</v>
      </c>
      <c r="AX5" s="511">
        <v>2050</v>
      </c>
      <c r="AY5" s="507" t="s">
        <v>3688</v>
      </c>
      <c r="AZ5" s="507" t="s">
        <v>3689</v>
      </c>
      <c r="BE5" s="507" t="s">
        <v>3680</v>
      </c>
      <c r="BF5" s="507" t="s">
        <v>3681</v>
      </c>
      <c r="BG5" s="507" t="s">
        <v>3682</v>
      </c>
    </row>
    <row r="6" spans="1:59" s="512" customFormat="1" ht="15.95" customHeight="1" x14ac:dyDescent="0.25">
      <c r="A6" s="512" t="str">
        <f>'Repeating Values'!C1</f>
        <v>California</v>
      </c>
      <c r="B6" s="512">
        <f>SUMIFS(B7:B57,$A7:$A57,$A$6)</f>
        <v>30177</v>
      </c>
      <c r="C6" s="512">
        <f>SUMIFS(C7:C57,$A7:$A57,$A$6)</f>
        <v>40438640</v>
      </c>
      <c r="D6" s="512">
        <f>ROUND(SUMIFS(D7:D57,$A7:$A57,$A$6),2)</f>
        <v>74.62</v>
      </c>
      <c r="E6" s="512">
        <f t="shared" ref="E6:L6" si="0">SUMIFS(E7:E57,$A7:$A57,$A$6)</f>
        <v>1</v>
      </c>
      <c r="F6" s="512">
        <f t="shared" si="0"/>
        <v>0.28130573881594434</v>
      </c>
      <c r="G6" s="512">
        <f t="shared" si="0"/>
        <v>0.51146497966535331</v>
      </c>
      <c r="H6" s="512">
        <f t="shared" si="0"/>
        <v>0.85244163277558882</v>
      </c>
      <c r="I6" s="512">
        <f t="shared" si="0"/>
        <v>94891488</v>
      </c>
      <c r="J6" s="512">
        <f t="shared" si="0"/>
        <v>674638</v>
      </c>
      <c r="K6" s="512">
        <f t="shared" si="0"/>
        <v>92991226</v>
      </c>
      <c r="L6" s="512">
        <f t="shared" si="0"/>
        <v>5606943</v>
      </c>
      <c r="M6" s="512">
        <f>ROUND(SUMIFS(M7:M57,$A7:$A57,$A$6)*100,0)</f>
        <v>-2</v>
      </c>
      <c r="N6" s="512">
        <f>ROUND(SUMIFS(N7:N57,$A7:$A57,$A$6)*100,0)</f>
        <v>731</v>
      </c>
      <c r="O6" s="512">
        <f t="shared" ref="O6:AM6" si="1">ROUND(SUMIFS(O7:O57,$A7:$A57,$A$6),0)</f>
        <v>5919</v>
      </c>
      <c r="P6" s="512">
        <f t="shared" si="1"/>
        <v>2831</v>
      </c>
      <c r="Q6" s="512">
        <f t="shared" si="1"/>
        <v>0</v>
      </c>
      <c r="R6" s="512">
        <f t="shared" si="1"/>
        <v>753</v>
      </c>
      <c r="S6" s="512">
        <f t="shared" si="1"/>
        <v>2240</v>
      </c>
      <c r="T6" s="512">
        <f t="shared" si="1"/>
        <v>6</v>
      </c>
      <c r="U6" s="512">
        <f t="shared" si="1"/>
        <v>0</v>
      </c>
      <c r="V6" s="512">
        <f t="shared" si="1"/>
        <v>4572</v>
      </c>
      <c r="W6" s="512">
        <f t="shared" si="1"/>
        <v>0</v>
      </c>
      <c r="X6" s="512">
        <f t="shared" si="1"/>
        <v>0</v>
      </c>
      <c r="Y6" s="512">
        <f t="shared" si="1"/>
        <v>18863</v>
      </c>
      <c r="Z6" s="512">
        <f t="shared" si="1"/>
        <v>2240</v>
      </c>
      <c r="AA6" s="512">
        <f t="shared" si="1"/>
        <v>10216</v>
      </c>
      <c r="AB6" s="512">
        <f t="shared" si="1"/>
        <v>6136</v>
      </c>
      <c r="AC6" s="512">
        <f t="shared" si="1"/>
        <v>11263</v>
      </c>
      <c r="AD6" s="512">
        <f t="shared" si="1"/>
        <v>1284</v>
      </c>
      <c r="AE6" s="512">
        <f t="shared" si="1"/>
        <v>823</v>
      </c>
      <c r="AF6" s="512">
        <f t="shared" si="1"/>
        <v>1836</v>
      </c>
      <c r="AG6" s="512">
        <f t="shared" si="1"/>
        <v>291</v>
      </c>
      <c r="AH6" s="512">
        <f t="shared" si="1"/>
        <v>15301</v>
      </c>
      <c r="AI6" s="512">
        <f t="shared" si="1"/>
        <v>0</v>
      </c>
      <c r="AJ6" s="512">
        <f t="shared" si="1"/>
        <v>0</v>
      </c>
      <c r="AK6" s="512">
        <f t="shared" si="1"/>
        <v>0</v>
      </c>
      <c r="AL6" s="512">
        <f t="shared" si="1"/>
        <v>0</v>
      </c>
      <c r="AM6" s="512">
        <f t="shared" si="1"/>
        <v>48</v>
      </c>
      <c r="AN6" s="513">
        <f>ROUND(SUMIFS(AN7:AN57,$A7:$A57,$A$6),)</f>
        <v>2574</v>
      </c>
      <c r="AO6" s="512">
        <f t="shared" ref="AO6:AP6" si="2">ROUND(SUMIFS(AO7:AO57,$A7:$A57,$A$6),)</f>
        <v>32792</v>
      </c>
      <c r="AP6" s="512">
        <f t="shared" si="2"/>
        <v>445</v>
      </c>
      <c r="AQ6" s="512">
        <f>ROUND(SUMIFS(AQ7:AQ57,$A7:$A57,$A$6),0)</f>
        <v>226</v>
      </c>
      <c r="AR6" s="514">
        <f>SUMIFS(AR7:AR57,$A7:$A57,$A$6)</f>
        <v>0.32716476594549587</v>
      </c>
      <c r="AS6" s="512">
        <f>ROUND(SUMIFS(AS7:AS57,$A7:$A57,$A$6),0)</f>
        <v>2107</v>
      </c>
      <c r="AT6" s="512">
        <f>ROUND(SUMIFS(AT7:AT57,$A7:$A57,$A$6),0)</f>
        <v>2831</v>
      </c>
      <c r="AU6" s="512">
        <f>ROUND(SUMIFS(AU7:AU57,$A7:$A57,$A$6),0)</f>
        <v>8751</v>
      </c>
      <c r="AV6" s="512">
        <f>ROUND(SUMIFS(AV7:AV57,$A7:$A57,$A$6)*100,0)</f>
        <v>29</v>
      </c>
      <c r="AW6" s="512">
        <f>ROUND(SUMIFS(AW7:AW57,$A7:$A57,$A$6)*100,0)</f>
        <v>53</v>
      </c>
      <c r="AX6" s="512">
        <f>ROUND(SUMIFS(AX7:AX57,$A7:$A57,$A$6)*100,0)</f>
        <v>88</v>
      </c>
      <c r="AY6" s="512">
        <f>SUMIFS(AY7:AY57,$A7:$A57,$A$6)</f>
        <v>1</v>
      </c>
      <c r="AZ6" s="512">
        <f>SUMIFS(AZ7:AZ57,$A7:$A57,$A$6)</f>
        <v>2500</v>
      </c>
    </row>
    <row r="7" spans="1:59" ht="15.95" customHeight="1" x14ac:dyDescent="0.25">
      <c r="A7" s="508" t="s">
        <v>3506</v>
      </c>
      <c r="B7" s="508">
        <v>417</v>
      </c>
      <c r="C7" s="515">
        <v>4911278</v>
      </c>
      <c r="D7" s="508">
        <f t="shared" ref="D7:D57" si="3">B7/(C7/100000)</f>
        <v>8.4906616974237661</v>
      </c>
      <c r="E7" s="508">
        <v>0</v>
      </c>
      <c r="F7" s="516">
        <v>0</v>
      </c>
      <c r="G7" s="517">
        <v>0</v>
      </c>
      <c r="H7" s="516">
        <v>0</v>
      </c>
      <c r="I7" s="508">
        <v>0</v>
      </c>
      <c r="J7" s="507">
        <v>44550279</v>
      </c>
      <c r="K7" s="507">
        <v>0</v>
      </c>
      <c r="L7" s="507">
        <v>44588032</v>
      </c>
      <c r="M7" s="507">
        <f t="shared" ref="M7:M14" si="4">IFERROR((K7/I7) - 1, 0)</f>
        <v>0</v>
      </c>
      <c r="N7" s="507">
        <f t="shared" ref="N7:N14" si="5">IFERROR((L7/J7) - 1,0)</f>
        <v>8.4742454699338055E-4</v>
      </c>
      <c r="O7" s="508">
        <v>6061.1739829932776</v>
      </c>
      <c r="P7" s="508">
        <v>2899.081702490837</v>
      </c>
      <c r="Q7" s="507">
        <v>1616.7</v>
      </c>
      <c r="R7" s="507">
        <v>0</v>
      </c>
      <c r="S7" s="507">
        <v>0</v>
      </c>
      <c r="T7" s="507">
        <v>114.10000000000001</v>
      </c>
      <c r="U7" s="507">
        <v>0</v>
      </c>
      <c r="V7" s="507">
        <v>3</v>
      </c>
      <c r="W7" s="507">
        <v>0</v>
      </c>
      <c r="X7" s="518">
        <v>5284.3</v>
      </c>
      <c r="Y7" s="518">
        <v>9663.4999999999982</v>
      </c>
      <c r="Z7" s="518">
        <v>5525.4</v>
      </c>
      <c r="AA7" s="518">
        <v>3291.8000000000015</v>
      </c>
      <c r="AB7" s="518">
        <v>0</v>
      </c>
      <c r="AC7" s="518">
        <v>194.09999999999997</v>
      </c>
      <c r="AD7" s="518">
        <v>0</v>
      </c>
      <c r="AE7" s="518">
        <v>6.4</v>
      </c>
      <c r="AF7" s="518">
        <v>0</v>
      </c>
      <c r="AG7" s="518">
        <v>42.600000000000009</v>
      </c>
      <c r="AH7" s="518">
        <v>4334.3000000000011</v>
      </c>
      <c r="AI7" s="518">
        <v>0</v>
      </c>
      <c r="AJ7" s="518">
        <v>0</v>
      </c>
      <c r="AK7" s="518">
        <v>0</v>
      </c>
      <c r="AL7" s="518">
        <v>0</v>
      </c>
      <c r="AM7" s="518">
        <v>0</v>
      </c>
      <c r="AN7" s="509">
        <v>1083.6473984034849</v>
      </c>
      <c r="AO7" s="507">
        <v>13805.502725605498</v>
      </c>
      <c r="AP7" s="507">
        <v>1</v>
      </c>
      <c r="AQ7" s="519">
        <v>121.65203946666666</v>
      </c>
      <c r="AR7" s="520">
        <v>0.70579705673649462</v>
      </c>
      <c r="AS7" s="521">
        <v>2157.9</v>
      </c>
      <c r="AT7" s="521">
        <v>2899.081702490837</v>
      </c>
      <c r="AU7" s="521">
        <v>8960.255685484115</v>
      </c>
      <c r="AV7" s="522">
        <v>0</v>
      </c>
      <c r="AW7" s="522">
        <v>0</v>
      </c>
      <c r="AX7" s="522">
        <v>0</v>
      </c>
      <c r="AY7" s="507">
        <v>0</v>
      </c>
      <c r="AZ7" s="507">
        <v>0</v>
      </c>
    </row>
    <row r="8" spans="1:59" ht="15.95" customHeight="1" x14ac:dyDescent="0.25">
      <c r="A8" s="508" t="s">
        <v>3508</v>
      </c>
      <c r="B8" s="508">
        <v>45</v>
      </c>
      <c r="C8" s="515">
        <v>751328</v>
      </c>
      <c r="D8" s="508">
        <f t="shared" si="3"/>
        <v>5.9893947783125343</v>
      </c>
      <c r="E8" s="508">
        <v>0</v>
      </c>
      <c r="F8" s="516">
        <v>0</v>
      </c>
      <c r="G8" s="517">
        <v>0</v>
      </c>
      <c r="H8" s="516">
        <v>0</v>
      </c>
      <c r="I8" s="508">
        <v>0</v>
      </c>
      <c r="J8" s="507">
        <v>0</v>
      </c>
      <c r="K8" s="507">
        <v>0</v>
      </c>
      <c r="L8" s="507">
        <v>0</v>
      </c>
      <c r="M8" s="507">
        <f t="shared" si="4"/>
        <v>0</v>
      </c>
      <c r="N8" s="507">
        <f t="shared" si="5"/>
        <v>0</v>
      </c>
      <c r="O8" s="508">
        <v>75.838406571582794</v>
      </c>
      <c r="P8" s="508">
        <v>36.273787463391542</v>
      </c>
      <c r="Q8" s="507">
        <v>0</v>
      </c>
      <c r="R8" s="507">
        <v>0</v>
      </c>
      <c r="S8" s="507">
        <v>0</v>
      </c>
      <c r="T8" s="507">
        <v>0</v>
      </c>
      <c r="U8" s="507">
        <v>5</v>
      </c>
      <c r="V8" s="507">
        <v>0</v>
      </c>
      <c r="W8" s="507">
        <v>0</v>
      </c>
      <c r="X8" s="518">
        <v>47.800000000000004</v>
      </c>
      <c r="Y8" s="518">
        <v>477.20000000000005</v>
      </c>
      <c r="Z8" s="518">
        <v>0</v>
      </c>
      <c r="AA8" s="518">
        <v>425.4</v>
      </c>
      <c r="AB8" s="518">
        <v>61</v>
      </c>
      <c r="AC8" s="518">
        <v>0</v>
      </c>
      <c r="AD8" s="518">
        <v>0</v>
      </c>
      <c r="AE8" s="518">
        <v>0</v>
      </c>
      <c r="AF8" s="518">
        <v>0</v>
      </c>
      <c r="AG8" s="518">
        <v>694.69999999999891</v>
      </c>
      <c r="AH8" s="518">
        <v>785.19999999999993</v>
      </c>
      <c r="AI8" s="518">
        <v>75</v>
      </c>
      <c r="AJ8" s="518">
        <v>0</v>
      </c>
      <c r="AK8" s="518">
        <v>0</v>
      </c>
      <c r="AL8" s="518">
        <v>0</v>
      </c>
      <c r="AM8" s="518">
        <v>0</v>
      </c>
      <c r="AN8" s="509">
        <v>0</v>
      </c>
      <c r="AO8" s="507">
        <v>0</v>
      </c>
      <c r="AP8" s="507">
        <v>0</v>
      </c>
      <c r="AQ8" s="519">
        <v>0</v>
      </c>
      <c r="AR8" s="520">
        <v>0.35167224629119082</v>
      </c>
      <c r="AS8" s="507">
        <v>27</v>
      </c>
      <c r="AT8" s="507">
        <v>36.273787463391542</v>
      </c>
      <c r="AU8" s="507">
        <v>112.11219403497429</v>
      </c>
      <c r="AV8" s="522">
        <v>0</v>
      </c>
      <c r="AW8" s="522">
        <v>0</v>
      </c>
      <c r="AX8" s="522">
        <v>0</v>
      </c>
      <c r="AY8" s="507">
        <v>0</v>
      </c>
      <c r="AZ8" s="507">
        <v>0</v>
      </c>
    </row>
    <row r="9" spans="1:59" ht="15.95" customHeight="1" x14ac:dyDescent="0.25">
      <c r="A9" s="508" t="s">
        <v>3510</v>
      </c>
      <c r="B9" s="508">
        <v>1683</v>
      </c>
      <c r="C9" s="515">
        <v>7268694</v>
      </c>
      <c r="D9" s="508">
        <f t="shared" si="3"/>
        <v>23.15409067983877</v>
      </c>
      <c r="E9" s="508">
        <v>0</v>
      </c>
      <c r="F9" s="516">
        <v>0.1</v>
      </c>
      <c r="G9" s="517">
        <v>0.15</v>
      </c>
      <c r="H9" s="516">
        <v>0.15</v>
      </c>
      <c r="I9" s="508">
        <v>87916</v>
      </c>
      <c r="J9" s="507">
        <v>36968920</v>
      </c>
      <c r="K9" s="507">
        <v>69643</v>
      </c>
      <c r="L9" s="507">
        <v>28978507</v>
      </c>
      <c r="M9" s="507">
        <f t="shared" si="4"/>
        <v>-0.20784612584739981</v>
      </c>
      <c r="N9" s="507">
        <f t="shared" si="5"/>
        <v>-0.21613866458636066</v>
      </c>
      <c r="O9" s="508">
        <v>1193.7526960341741</v>
      </c>
      <c r="P9" s="508">
        <v>570.97628414597796</v>
      </c>
      <c r="Q9" s="507">
        <v>1892</v>
      </c>
      <c r="R9" s="507">
        <v>0</v>
      </c>
      <c r="S9" s="507">
        <v>0</v>
      </c>
      <c r="T9" s="507">
        <v>0</v>
      </c>
      <c r="U9" s="507">
        <v>0</v>
      </c>
      <c r="V9" s="507">
        <v>220</v>
      </c>
      <c r="W9" s="507">
        <v>0</v>
      </c>
      <c r="X9" s="518">
        <v>3329</v>
      </c>
      <c r="Y9" s="518">
        <v>9886.0999999999985</v>
      </c>
      <c r="Z9" s="518">
        <v>3937</v>
      </c>
      <c r="AA9" s="518">
        <v>2720.9</v>
      </c>
      <c r="AB9" s="518">
        <v>267.3</v>
      </c>
      <c r="AC9" s="518">
        <v>1860.4999999999993</v>
      </c>
      <c r="AD9" s="518">
        <v>295.60000000000002</v>
      </c>
      <c r="AE9" s="518">
        <v>30.7</v>
      </c>
      <c r="AF9" s="518">
        <v>0</v>
      </c>
      <c r="AG9" s="518">
        <v>89</v>
      </c>
      <c r="AH9" s="518">
        <v>4079.6000000000013</v>
      </c>
      <c r="AI9" s="518">
        <v>0</v>
      </c>
      <c r="AJ9" s="518">
        <v>0</v>
      </c>
      <c r="AK9" s="518">
        <v>0</v>
      </c>
      <c r="AL9" s="518">
        <v>0</v>
      </c>
      <c r="AM9" s="518">
        <v>0</v>
      </c>
      <c r="AN9" s="509">
        <v>907.65806391110857</v>
      </c>
      <c r="AO9" s="507">
        <v>11563.425422054999</v>
      </c>
      <c r="AP9" s="507">
        <v>78.3</v>
      </c>
      <c r="AQ9" s="519">
        <v>68.319005066666662</v>
      </c>
      <c r="AR9" s="520">
        <v>0.25643741403026132</v>
      </c>
      <c r="AS9" s="507">
        <v>425</v>
      </c>
      <c r="AT9" s="507">
        <v>570.97628414597796</v>
      </c>
      <c r="AU9" s="507">
        <v>1764.7289801801519</v>
      </c>
      <c r="AV9" s="523">
        <v>0.1</v>
      </c>
      <c r="AW9" s="523">
        <v>0.15</v>
      </c>
      <c r="AX9" s="523">
        <v>0.15</v>
      </c>
      <c r="AY9" s="507">
        <v>0</v>
      </c>
      <c r="AZ9" s="507">
        <v>0</v>
      </c>
    </row>
    <row r="10" spans="1:59" ht="15.95" customHeight="1" x14ac:dyDescent="0.25">
      <c r="A10" s="508" t="s">
        <v>3512</v>
      </c>
      <c r="B10" s="508">
        <v>328</v>
      </c>
      <c r="C10" s="515">
        <v>3038491</v>
      </c>
      <c r="D10" s="508">
        <f t="shared" si="3"/>
        <v>10.794832039983005</v>
      </c>
      <c r="E10" s="508">
        <v>0</v>
      </c>
      <c r="F10" s="516">
        <v>0</v>
      </c>
      <c r="G10" s="517">
        <v>0</v>
      </c>
      <c r="H10" s="516">
        <v>0</v>
      </c>
      <c r="I10" s="508">
        <v>0</v>
      </c>
      <c r="J10" s="507">
        <v>3387482</v>
      </c>
      <c r="K10" s="507">
        <v>0</v>
      </c>
      <c r="L10" s="507">
        <v>14164725</v>
      </c>
      <c r="M10" s="507">
        <f t="shared" si="4"/>
        <v>0</v>
      </c>
      <c r="N10" s="507">
        <f t="shared" si="5"/>
        <v>3.1814908536783371</v>
      </c>
      <c r="O10" s="508">
        <v>5120.6299985378027</v>
      </c>
      <c r="P10" s="508">
        <v>2449.2160719424592</v>
      </c>
      <c r="Q10" s="507">
        <v>0</v>
      </c>
      <c r="R10" s="507">
        <v>0</v>
      </c>
      <c r="S10" s="507">
        <v>0</v>
      </c>
      <c r="T10" s="507">
        <v>0</v>
      </c>
      <c r="U10" s="507">
        <v>0</v>
      </c>
      <c r="V10" s="507">
        <v>522</v>
      </c>
      <c r="W10" s="507">
        <v>0</v>
      </c>
      <c r="X10" s="518">
        <v>5163.3999999999996</v>
      </c>
      <c r="Y10" s="518">
        <v>4609.8</v>
      </c>
      <c r="Z10" s="518">
        <v>1817.8</v>
      </c>
      <c r="AA10" s="518">
        <v>1265.8</v>
      </c>
      <c r="AB10" s="518">
        <v>0</v>
      </c>
      <c r="AC10" s="518">
        <v>102.2</v>
      </c>
      <c r="AD10" s="518">
        <v>0</v>
      </c>
      <c r="AE10" s="518">
        <v>16.800000000000008</v>
      </c>
      <c r="AF10" s="518">
        <v>0</v>
      </c>
      <c r="AG10" s="518">
        <v>9</v>
      </c>
      <c r="AH10" s="518">
        <v>1493.6</v>
      </c>
      <c r="AI10" s="518">
        <v>0</v>
      </c>
      <c r="AJ10" s="518">
        <v>0</v>
      </c>
      <c r="AK10" s="518">
        <v>0</v>
      </c>
      <c r="AL10" s="518">
        <v>0</v>
      </c>
      <c r="AM10" s="518">
        <v>0</v>
      </c>
      <c r="AN10" s="509">
        <v>443.26332163270365</v>
      </c>
      <c r="AO10" s="507">
        <v>5647.1071715549997</v>
      </c>
      <c r="AP10" s="507">
        <v>0</v>
      </c>
      <c r="AQ10" s="519">
        <v>106.98980336666666</v>
      </c>
      <c r="AR10" s="520">
        <v>0.56316247785484796</v>
      </c>
      <c r="AS10" s="507">
        <v>1823.047400528146</v>
      </c>
      <c r="AT10" s="507">
        <v>2449.2160719424592</v>
      </c>
      <c r="AU10" s="507">
        <v>7569.8460704802619</v>
      </c>
      <c r="AV10" s="522">
        <v>0</v>
      </c>
      <c r="AW10" s="522">
        <v>0</v>
      </c>
      <c r="AX10" s="522">
        <v>0</v>
      </c>
      <c r="AY10" s="507">
        <v>0</v>
      </c>
      <c r="AZ10" s="507">
        <v>0</v>
      </c>
    </row>
    <row r="11" spans="1:59" ht="15.95" customHeight="1" x14ac:dyDescent="0.25">
      <c r="A11" s="508" t="s">
        <v>3514</v>
      </c>
      <c r="B11" s="519">
        <v>30177</v>
      </c>
      <c r="C11" s="515">
        <v>40438640</v>
      </c>
      <c r="D11" s="508">
        <f t="shared" si="3"/>
        <v>74.624171337117176</v>
      </c>
      <c r="E11" s="508">
        <v>1</v>
      </c>
      <c r="F11" s="516">
        <v>0.28130573881594434</v>
      </c>
      <c r="G11" s="517">
        <v>0.51146497966535331</v>
      </c>
      <c r="H11" s="516">
        <v>0.85244163277558882</v>
      </c>
      <c r="I11" s="508">
        <v>94891488</v>
      </c>
      <c r="J11" s="507">
        <v>674638</v>
      </c>
      <c r="K11" s="507">
        <v>92991226</v>
      </c>
      <c r="L11" s="507">
        <v>5606943</v>
      </c>
      <c r="M11" s="507">
        <f t="shared" si="4"/>
        <v>-2.0025631803771482E-2</v>
      </c>
      <c r="N11" s="507">
        <f t="shared" si="5"/>
        <v>7.3110394018718186</v>
      </c>
      <c r="O11" s="508">
        <v>5919.3280744056883</v>
      </c>
      <c r="P11" s="508">
        <v>2831.236285198197</v>
      </c>
      <c r="Q11" s="507">
        <v>0</v>
      </c>
      <c r="R11" s="507">
        <v>753</v>
      </c>
      <c r="S11" s="507">
        <v>2240</v>
      </c>
      <c r="T11" s="507">
        <v>6.1999999999999993</v>
      </c>
      <c r="U11" s="507">
        <v>0</v>
      </c>
      <c r="V11" s="507">
        <v>4571.7</v>
      </c>
      <c r="W11" s="507">
        <v>0</v>
      </c>
      <c r="X11" s="518">
        <v>0</v>
      </c>
      <c r="Y11" s="518">
        <v>18862.7</v>
      </c>
      <c r="Z11" s="518">
        <v>2240</v>
      </c>
      <c r="AA11" s="518">
        <v>10216.399999999996</v>
      </c>
      <c r="AB11" s="518">
        <v>6135.9000000000005</v>
      </c>
      <c r="AC11" s="518">
        <v>11262.700000000003</v>
      </c>
      <c r="AD11" s="518">
        <v>1284</v>
      </c>
      <c r="AE11" s="518">
        <v>822.69999999999959</v>
      </c>
      <c r="AF11" s="518">
        <v>1836.1999999999996</v>
      </c>
      <c r="AG11" s="518">
        <v>291.29999999999995</v>
      </c>
      <c r="AH11" s="518">
        <v>15301.099999999993</v>
      </c>
      <c r="AI11" s="518">
        <v>0</v>
      </c>
      <c r="AJ11" s="518">
        <v>0</v>
      </c>
      <c r="AK11" s="518">
        <v>0</v>
      </c>
      <c r="AL11" s="518">
        <v>0</v>
      </c>
      <c r="AM11" s="518">
        <v>47.9</v>
      </c>
      <c r="AN11" s="509">
        <v>2573.9390787312468</v>
      </c>
      <c r="AO11" s="507">
        <v>32791.591637020494</v>
      </c>
      <c r="AP11" s="507">
        <v>444.98</v>
      </c>
      <c r="AQ11" s="519">
        <v>226.07316839999999</v>
      </c>
      <c r="AR11" s="520">
        <v>0.32716476594549587</v>
      </c>
      <c r="AS11" s="507">
        <v>2107.4</v>
      </c>
      <c r="AT11" s="507">
        <v>2831.236285198197</v>
      </c>
      <c r="AU11" s="507">
        <v>8750.5643596038863</v>
      </c>
      <c r="AV11" s="522">
        <v>0.29025288971966112</v>
      </c>
      <c r="AW11" s="522">
        <v>0.52773252676302018</v>
      </c>
      <c r="AX11" s="522">
        <v>0.87955421127170041</v>
      </c>
      <c r="AY11" s="507">
        <v>1</v>
      </c>
      <c r="AZ11" s="507">
        <v>2500</v>
      </c>
    </row>
    <row r="12" spans="1:59" ht="15.95" customHeight="1" x14ac:dyDescent="0.25">
      <c r="A12" s="508" t="s">
        <v>3516</v>
      </c>
      <c r="B12" s="508">
        <v>2869</v>
      </c>
      <c r="C12" s="515">
        <v>5843359</v>
      </c>
      <c r="D12" s="508">
        <f t="shared" si="3"/>
        <v>49.098472299922015</v>
      </c>
      <c r="E12" s="508">
        <v>1</v>
      </c>
      <c r="F12" s="516">
        <v>0.23302714321017656</v>
      </c>
      <c r="G12" s="517">
        <v>0.32751926654502933</v>
      </c>
      <c r="H12" s="516">
        <v>0.51650351321473431</v>
      </c>
      <c r="I12" s="508">
        <v>2807326</v>
      </c>
      <c r="J12" s="507">
        <v>3200</v>
      </c>
      <c r="K12" s="507">
        <v>4361674</v>
      </c>
      <c r="L12" s="507">
        <v>135</v>
      </c>
      <c r="M12" s="507">
        <f t="shared" si="4"/>
        <v>0.55367563296888211</v>
      </c>
      <c r="N12" s="507">
        <f t="shared" si="5"/>
        <v>-0.95781249999999996</v>
      </c>
      <c r="O12" s="508">
        <v>1403.5722875488859</v>
      </c>
      <c r="P12" s="508">
        <v>671.33376279469462</v>
      </c>
      <c r="Q12" s="507">
        <v>3182</v>
      </c>
      <c r="R12" s="507">
        <v>0</v>
      </c>
      <c r="S12" s="507">
        <v>0</v>
      </c>
      <c r="T12" s="507">
        <v>0</v>
      </c>
      <c r="U12" s="507">
        <v>1.5</v>
      </c>
      <c r="V12" s="507">
        <v>482</v>
      </c>
      <c r="W12" s="507">
        <v>0</v>
      </c>
      <c r="X12" s="518">
        <v>4337</v>
      </c>
      <c r="Y12" s="518">
        <v>3218.5</v>
      </c>
      <c r="Z12" s="518">
        <v>0</v>
      </c>
      <c r="AA12" s="518">
        <v>680.29999999999961</v>
      </c>
      <c r="AB12" s="518">
        <v>3750.2999999999997</v>
      </c>
      <c r="AC12" s="518">
        <v>591.00000000000011</v>
      </c>
      <c r="AD12" s="518">
        <v>0</v>
      </c>
      <c r="AE12" s="518">
        <v>28.700000000000003</v>
      </c>
      <c r="AF12" s="518">
        <v>0</v>
      </c>
      <c r="AG12" s="518">
        <v>163.99999999999997</v>
      </c>
      <c r="AH12" s="518">
        <v>3171.7999999999993</v>
      </c>
      <c r="AI12" s="518">
        <v>0</v>
      </c>
      <c r="AJ12" s="518">
        <v>0</v>
      </c>
      <c r="AK12" s="518">
        <v>0</v>
      </c>
      <c r="AL12" s="518">
        <v>0</v>
      </c>
      <c r="AM12" s="518">
        <v>0</v>
      </c>
      <c r="AN12" s="509">
        <v>643.47705492620048</v>
      </c>
      <c r="AO12" s="507">
        <v>8197.7996244314982</v>
      </c>
      <c r="AP12" s="507">
        <v>1</v>
      </c>
      <c r="AQ12" s="519">
        <v>219.49468506666665</v>
      </c>
      <c r="AR12" s="520">
        <v>0.34428849256003979</v>
      </c>
      <c r="AS12" s="507">
        <v>499.7</v>
      </c>
      <c r="AT12" s="507">
        <v>671.33376279469462</v>
      </c>
      <c r="AU12" s="507">
        <v>2074.9060503435808</v>
      </c>
      <c r="AV12" s="524">
        <v>0.2349729033434573</v>
      </c>
      <c r="AW12" s="522">
        <v>0.33122435107308512</v>
      </c>
      <c r="AX12" s="523">
        <v>0.52372724653233993</v>
      </c>
      <c r="AY12" s="507">
        <v>1</v>
      </c>
      <c r="AZ12" s="507">
        <v>2400</v>
      </c>
    </row>
    <row r="13" spans="1:59" ht="15.95" customHeight="1" x14ac:dyDescent="0.25">
      <c r="A13" s="508" t="s">
        <v>3517</v>
      </c>
      <c r="B13" s="508">
        <v>1110</v>
      </c>
      <c r="C13" s="515">
        <v>3593542</v>
      </c>
      <c r="D13" s="508">
        <f t="shared" si="3"/>
        <v>30.888744308540154</v>
      </c>
      <c r="E13" s="508">
        <v>1</v>
      </c>
      <c r="F13" s="516">
        <v>0.28999999999999998</v>
      </c>
      <c r="G13" s="517">
        <v>0.48</v>
      </c>
      <c r="H13" s="516">
        <v>0.28999999999999998</v>
      </c>
      <c r="I13" s="508">
        <v>3587296</v>
      </c>
      <c r="J13" s="507">
        <v>171332</v>
      </c>
      <c r="K13" s="507">
        <v>530358</v>
      </c>
      <c r="L13" s="507">
        <v>8496463</v>
      </c>
      <c r="M13" s="507">
        <f t="shared" si="4"/>
        <v>-0.85215661043861446</v>
      </c>
      <c r="N13" s="507">
        <f t="shared" si="5"/>
        <v>48.590636892115889</v>
      </c>
      <c r="O13" s="508">
        <v>237.9078902449283</v>
      </c>
      <c r="P13" s="508">
        <v>113.792214746269</v>
      </c>
      <c r="Q13" s="507">
        <v>383.4</v>
      </c>
      <c r="R13" s="507">
        <v>0</v>
      </c>
      <c r="S13" s="507">
        <v>0</v>
      </c>
      <c r="T13" s="507">
        <v>0</v>
      </c>
      <c r="U13" s="507">
        <v>0</v>
      </c>
      <c r="V13" s="507">
        <v>0</v>
      </c>
      <c r="W13" s="507">
        <v>0</v>
      </c>
      <c r="X13" s="518">
        <v>383.4</v>
      </c>
      <c r="Y13" s="518">
        <v>3918.4</v>
      </c>
      <c r="Z13" s="518">
        <v>2073.1</v>
      </c>
      <c r="AA13" s="518">
        <v>119.39999999999998</v>
      </c>
      <c r="AB13" s="518">
        <v>1</v>
      </c>
      <c r="AC13" s="518">
        <v>132.29999999999998</v>
      </c>
      <c r="AD13" s="518">
        <v>0</v>
      </c>
      <c r="AE13" s="518">
        <v>39.9</v>
      </c>
      <c r="AF13" s="518">
        <v>0</v>
      </c>
      <c r="AG13" s="518">
        <v>1051.5999999999999</v>
      </c>
      <c r="AH13" s="518">
        <v>1287.6999999999998</v>
      </c>
      <c r="AI13" s="518">
        <v>0</v>
      </c>
      <c r="AJ13" s="518">
        <v>0</v>
      </c>
      <c r="AK13" s="518">
        <v>0</v>
      </c>
      <c r="AL13" s="518">
        <v>0</v>
      </c>
      <c r="AM13" s="518">
        <v>160</v>
      </c>
      <c r="AN13" s="509">
        <v>82.643363333980716</v>
      </c>
      <c r="AO13" s="507">
        <v>1052.8638553845001</v>
      </c>
      <c r="AP13" s="507">
        <v>1.6</v>
      </c>
      <c r="AQ13" s="519">
        <v>3.4673275866666668</v>
      </c>
      <c r="AR13" s="520">
        <v>0.55243626976444016</v>
      </c>
      <c r="AS13" s="507">
        <v>84.7</v>
      </c>
      <c r="AT13" s="507">
        <v>113.792214746269</v>
      </c>
      <c r="AU13" s="507">
        <v>351.70010499119729</v>
      </c>
      <c r="AV13" s="523">
        <v>0.28999999999999998</v>
      </c>
      <c r="AW13" s="523">
        <v>0.48</v>
      </c>
      <c r="AX13" s="522">
        <v>0.28999999999999998</v>
      </c>
      <c r="AY13" s="507">
        <v>0</v>
      </c>
      <c r="AZ13" s="507">
        <v>1000</v>
      </c>
    </row>
    <row r="14" spans="1:59" ht="15.95" customHeight="1" x14ac:dyDescent="0.25">
      <c r="A14" s="508" t="s">
        <v>3519</v>
      </c>
      <c r="B14" s="508">
        <v>192</v>
      </c>
      <c r="C14" s="515">
        <v>987393</v>
      </c>
      <c r="D14" s="508">
        <f t="shared" si="3"/>
        <v>19.445144942287417</v>
      </c>
      <c r="E14" s="508">
        <v>0</v>
      </c>
      <c r="F14" s="516">
        <v>0.2</v>
      </c>
      <c r="G14" s="517">
        <v>0.25</v>
      </c>
      <c r="H14" s="516">
        <v>0.25</v>
      </c>
      <c r="I14" s="508">
        <v>5877137</v>
      </c>
      <c r="J14" s="507">
        <v>0</v>
      </c>
      <c r="K14" s="507">
        <v>6925928</v>
      </c>
      <c r="L14" s="507" t="s">
        <v>3690</v>
      </c>
      <c r="M14" s="507">
        <f t="shared" si="4"/>
        <v>0.17845270579875883</v>
      </c>
      <c r="N14" s="507">
        <f t="shared" si="5"/>
        <v>0</v>
      </c>
      <c r="O14" s="508">
        <v>387.61852247697868</v>
      </c>
      <c r="P14" s="508">
        <v>185.39935814622339</v>
      </c>
      <c r="Q14" s="507">
        <v>0</v>
      </c>
      <c r="R14" s="507">
        <v>0</v>
      </c>
      <c r="S14" s="507">
        <v>0</v>
      </c>
      <c r="T14" s="507">
        <v>0</v>
      </c>
      <c r="U14" s="507">
        <v>0</v>
      </c>
      <c r="V14" s="507">
        <v>103.1</v>
      </c>
      <c r="W14" s="507">
        <v>0</v>
      </c>
      <c r="X14" s="518">
        <v>410</v>
      </c>
      <c r="Y14" s="518">
        <v>1504</v>
      </c>
      <c r="Z14" s="518">
        <v>0</v>
      </c>
      <c r="AA14" s="518">
        <v>0</v>
      </c>
      <c r="AB14" s="518">
        <v>0</v>
      </c>
      <c r="AC14" s="518">
        <v>36.199999999999996</v>
      </c>
      <c r="AD14" s="518">
        <v>0</v>
      </c>
      <c r="AE14" s="518">
        <v>10</v>
      </c>
      <c r="AF14" s="518">
        <v>0</v>
      </c>
      <c r="AG14" s="518">
        <v>158.5</v>
      </c>
      <c r="AH14" s="518">
        <v>955.1</v>
      </c>
      <c r="AI14" s="518">
        <v>0</v>
      </c>
      <c r="AJ14" s="518">
        <v>0</v>
      </c>
      <c r="AK14" s="518">
        <v>0</v>
      </c>
      <c r="AL14" s="518">
        <v>0</v>
      </c>
      <c r="AM14" s="518">
        <v>0</v>
      </c>
      <c r="AN14" s="509">
        <v>155.21025775699076</v>
      </c>
      <c r="AO14" s="507">
        <v>1977.3550323314994</v>
      </c>
      <c r="AP14" s="507">
        <v>0</v>
      </c>
      <c r="AQ14" s="519">
        <v>3.0084827456666665</v>
      </c>
      <c r="AR14" s="520">
        <v>0.27265437048917401</v>
      </c>
      <c r="AS14" s="507">
        <v>289.557135946171</v>
      </c>
      <c r="AT14" s="507">
        <v>389.01237065999169</v>
      </c>
      <c r="AU14" s="507">
        <v>1202.329104052169</v>
      </c>
      <c r="AV14" s="523">
        <v>0.2</v>
      </c>
      <c r="AW14" s="522">
        <v>0.25</v>
      </c>
      <c r="AX14" s="522">
        <v>0.25</v>
      </c>
      <c r="AY14" s="507">
        <v>0</v>
      </c>
      <c r="AZ14" s="507">
        <v>2500</v>
      </c>
    </row>
    <row r="15" spans="1:59" s="532" customFormat="1" ht="15.95" customHeight="1" x14ac:dyDescent="0.25">
      <c r="A15" s="525" t="s">
        <v>3691</v>
      </c>
      <c r="B15" s="525">
        <v>605</v>
      </c>
      <c r="C15" s="526">
        <v>732552</v>
      </c>
      <c r="D15" s="525">
        <f t="shared" si="3"/>
        <v>82.587993753344477</v>
      </c>
      <c r="E15" s="525">
        <v>0</v>
      </c>
      <c r="F15" s="527">
        <v>0.2</v>
      </c>
      <c r="G15" s="528">
        <v>0.87</v>
      </c>
      <c r="H15" s="527">
        <v>1</v>
      </c>
      <c r="I15" s="529" t="s">
        <v>3692</v>
      </c>
      <c r="J15" s="529" t="s">
        <v>3692</v>
      </c>
      <c r="K15" s="529" t="s">
        <v>3692</v>
      </c>
      <c r="L15" s="529" t="s">
        <v>3692</v>
      </c>
      <c r="M15" s="529" t="s">
        <v>3692</v>
      </c>
      <c r="N15" s="529" t="s">
        <v>3692</v>
      </c>
      <c r="O15" s="529" t="s">
        <v>3692</v>
      </c>
      <c r="P15" s="529" t="s">
        <v>3692</v>
      </c>
      <c r="Q15" s="529"/>
      <c r="R15" s="529"/>
      <c r="S15" s="529"/>
      <c r="T15" s="529"/>
      <c r="U15" s="529"/>
      <c r="V15" s="529"/>
      <c r="W15" s="529"/>
      <c r="X15" s="530">
        <v>0</v>
      </c>
      <c r="Y15" s="530">
        <v>0</v>
      </c>
      <c r="Z15" s="530">
        <v>0</v>
      </c>
      <c r="AA15" s="530">
        <v>0</v>
      </c>
      <c r="AB15" s="530">
        <v>0</v>
      </c>
      <c r="AC15" s="530">
        <v>6.9</v>
      </c>
      <c r="AD15" s="530">
        <v>0</v>
      </c>
      <c r="AE15" s="530">
        <v>0</v>
      </c>
      <c r="AF15" s="530">
        <v>0</v>
      </c>
      <c r="AG15" s="530">
        <v>0</v>
      </c>
      <c r="AH15" s="530">
        <v>0</v>
      </c>
      <c r="AI15" s="530">
        <v>0</v>
      </c>
      <c r="AJ15" s="530">
        <v>0</v>
      </c>
      <c r="AK15" s="530">
        <v>0</v>
      </c>
      <c r="AL15" s="530">
        <v>0</v>
      </c>
      <c r="AM15" s="530">
        <v>0</v>
      </c>
      <c r="AN15" s="531">
        <v>1896.649367609471</v>
      </c>
      <c r="AO15" s="532">
        <v>24163.023925150497</v>
      </c>
      <c r="AP15" s="532">
        <v>14</v>
      </c>
      <c r="AQ15" s="532">
        <v>0</v>
      </c>
      <c r="AV15" s="533">
        <v>0.2</v>
      </c>
      <c r="AW15" s="533">
        <v>0.87</v>
      </c>
      <c r="AX15" s="533">
        <v>1</v>
      </c>
    </row>
    <row r="16" spans="1:59" ht="15.95" customHeight="1" x14ac:dyDescent="0.25">
      <c r="A16" s="508" t="s">
        <v>3521</v>
      </c>
      <c r="B16" s="508">
        <v>4804</v>
      </c>
      <c r="C16" s="515">
        <v>21877257</v>
      </c>
      <c r="D16" s="508">
        <f t="shared" si="3"/>
        <v>21.958877202932708</v>
      </c>
      <c r="E16" s="508">
        <v>0</v>
      </c>
      <c r="F16" s="516">
        <v>7.5372824201104189E-3</v>
      </c>
      <c r="G16" s="517">
        <v>7.5372824201104189E-3</v>
      </c>
      <c r="H16" s="516">
        <v>7.5372824201104189E-3</v>
      </c>
      <c r="I16" s="508">
        <v>28820791</v>
      </c>
      <c r="J16" s="507">
        <v>0</v>
      </c>
      <c r="K16" s="507">
        <v>13061875</v>
      </c>
      <c r="L16" s="507">
        <v>0</v>
      </c>
      <c r="M16" s="507">
        <f t="shared" ref="M16:M57" si="6">IFERROR((K16/I16) - 1, 0)</f>
        <v>-0.54678985042429962</v>
      </c>
      <c r="N16" s="507">
        <f t="shared" ref="N16:N57" si="7">IFERROR((L16/J16) - 1,0)</f>
        <v>0</v>
      </c>
      <c r="O16" s="508">
        <v>9723.8881374134253</v>
      </c>
      <c r="P16" s="508">
        <v>4650.9712896116725</v>
      </c>
      <c r="Q16" s="507">
        <v>715</v>
      </c>
      <c r="R16" s="507">
        <v>157</v>
      </c>
      <c r="S16" s="507">
        <v>0</v>
      </c>
      <c r="T16" s="507">
        <v>47.1</v>
      </c>
      <c r="U16" s="507">
        <v>1644.4</v>
      </c>
      <c r="V16" s="507">
        <v>1032</v>
      </c>
      <c r="W16" s="507">
        <v>0</v>
      </c>
      <c r="X16" s="518">
        <v>7782</v>
      </c>
      <c r="Y16" s="518">
        <v>31717.19999999999</v>
      </c>
      <c r="Z16" s="518">
        <v>3626</v>
      </c>
      <c r="AA16" s="518">
        <v>43.5</v>
      </c>
      <c r="AB16" s="518">
        <v>0</v>
      </c>
      <c r="AC16" s="518">
        <v>2134.6</v>
      </c>
      <c r="AD16" s="518">
        <v>0</v>
      </c>
      <c r="AE16" s="518">
        <v>291.8000000000003</v>
      </c>
      <c r="AF16" s="518">
        <v>0</v>
      </c>
      <c r="AG16" s="518">
        <v>3296.6</v>
      </c>
      <c r="AH16" s="518">
        <v>10128.199999999999</v>
      </c>
      <c r="AI16" s="518">
        <v>0</v>
      </c>
      <c r="AJ16" s="518">
        <v>0</v>
      </c>
      <c r="AK16" s="518">
        <v>0</v>
      </c>
      <c r="AL16" s="518">
        <v>0</v>
      </c>
      <c r="AM16" s="518">
        <v>482.2</v>
      </c>
      <c r="AN16" s="509">
        <v>1556.1825007261668</v>
      </c>
      <c r="AO16" s="507">
        <v>19825.527922612499</v>
      </c>
      <c r="AP16" s="507">
        <v>1</v>
      </c>
      <c r="AQ16" s="519">
        <v>99.253471433333345</v>
      </c>
      <c r="AR16" s="520">
        <v>0.50689464975179266</v>
      </c>
      <c r="AS16" s="507">
        <v>3461.9</v>
      </c>
      <c r="AT16" s="507">
        <v>4650.9712896116725</v>
      </c>
      <c r="AU16" s="507">
        <v>14374.8594270251</v>
      </c>
      <c r="AV16" s="522">
        <v>7.624062566612755E-3</v>
      </c>
      <c r="AW16" s="522">
        <v>7.624062566612755E-3</v>
      </c>
      <c r="AX16" s="522">
        <v>7.624062566612755E-3</v>
      </c>
      <c r="AY16" s="507">
        <v>0</v>
      </c>
      <c r="AZ16" s="507">
        <v>0</v>
      </c>
    </row>
    <row r="17" spans="1:52" ht="15.95" customHeight="1" x14ac:dyDescent="0.25">
      <c r="A17" s="508" t="s">
        <v>3523</v>
      </c>
      <c r="B17" s="508">
        <v>3450</v>
      </c>
      <c r="C17" s="515">
        <v>10725351</v>
      </c>
      <c r="D17" s="508">
        <f t="shared" si="3"/>
        <v>32.166779436868779</v>
      </c>
      <c r="E17" s="508">
        <v>0</v>
      </c>
      <c r="F17" s="516">
        <v>0</v>
      </c>
      <c r="G17" s="517">
        <v>0</v>
      </c>
      <c r="H17" s="516">
        <v>0</v>
      </c>
      <c r="I17" s="508">
        <v>14025574</v>
      </c>
      <c r="J17" s="507">
        <v>0</v>
      </c>
      <c r="K17" s="507">
        <v>23887860</v>
      </c>
      <c r="L17" s="507">
        <v>0</v>
      </c>
      <c r="M17" s="507">
        <f t="shared" si="6"/>
        <v>0.70316451932733726</v>
      </c>
      <c r="N17" s="507">
        <f t="shared" si="7"/>
        <v>0</v>
      </c>
      <c r="O17" s="508">
        <v>2170.9446088583832</v>
      </c>
      <c r="P17" s="508">
        <v>1038.3707529798271</v>
      </c>
      <c r="Q17" s="507">
        <v>982.5</v>
      </c>
      <c r="R17" s="507">
        <v>0</v>
      </c>
      <c r="S17" s="507">
        <v>0</v>
      </c>
      <c r="T17" s="507">
        <v>0</v>
      </c>
      <c r="U17" s="507">
        <v>0</v>
      </c>
      <c r="V17" s="507">
        <v>0</v>
      </c>
      <c r="W17" s="507">
        <v>0</v>
      </c>
      <c r="X17" s="518">
        <v>8416</v>
      </c>
      <c r="Y17" s="518">
        <v>8009.5000000000018</v>
      </c>
      <c r="Z17" s="518">
        <v>4061</v>
      </c>
      <c r="AA17" s="518">
        <v>2025.8999999999996</v>
      </c>
      <c r="AB17" s="518">
        <v>0</v>
      </c>
      <c r="AC17" s="518">
        <v>1510.2000000000003</v>
      </c>
      <c r="AD17" s="518">
        <v>0</v>
      </c>
      <c r="AE17" s="518">
        <v>288.70000000000027</v>
      </c>
      <c r="AF17" s="518">
        <v>0</v>
      </c>
      <c r="AG17" s="518">
        <v>852.2</v>
      </c>
      <c r="AH17" s="518">
        <v>8439.3000000000029</v>
      </c>
      <c r="AI17" s="518">
        <v>0</v>
      </c>
      <c r="AJ17" s="518">
        <v>0</v>
      </c>
      <c r="AK17" s="518">
        <v>0</v>
      </c>
      <c r="AL17" s="518">
        <v>0</v>
      </c>
      <c r="AM17" s="518">
        <v>0</v>
      </c>
      <c r="AN17" s="509">
        <v>0</v>
      </c>
      <c r="AO17" s="507">
        <v>0</v>
      </c>
      <c r="AP17" s="507">
        <v>0</v>
      </c>
      <c r="AQ17" s="519">
        <v>122.03566690000001</v>
      </c>
      <c r="AR17" s="520">
        <v>0.67287891548262657</v>
      </c>
      <c r="AS17" s="507">
        <v>772.9</v>
      </c>
      <c r="AT17" s="507">
        <v>1038.3707529798271</v>
      </c>
      <c r="AU17" s="507">
        <v>3209.3153618382098</v>
      </c>
      <c r="AV17" s="522">
        <v>0</v>
      </c>
      <c r="AW17" s="522">
        <v>0</v>
      </c>
      <c r="AX17" s="522">
        <v>0</v>
      </c>
      <c r="AY17" s="507">
        <v>0</v>
      </c>
      <c r="AZ17" s="507">
        <v>0</v>
      </c>
    </row>
    <row r="18" spans="1:52" ht="15.95" customHeight="1" x14ac:dyDescent="0.25">
      <c r="A18" s="508" t="s">
        <v>3525</v>
      </c>
      <c r="B18" s="508">
        <v>709</v>
      </c>
      <c r="C18" s="515">
        <v>1453902</v>
      </c>
      <c r="D18" s="508">
        <f t="shared" si="3"/>
        <v>48.765322559567288</v>
      </c>
      <c r="E18" s="508">
        <v>0</v>
      </c>
      <c r="F18" s="516">
        <v>0.3</v>
      </c>
      <c r="G18" s="517">
        <v>0.4</v>
      </c>
      <c r="H18" s="516">
        <v>1</v>
      </c>
      <c r="I18" s="508">
        <v>0</v>
      </c>
      <c r="J18" s="507">
        <v>0</v>
      </c>
      <c r="K18" s="507">
        <v>0</v>
      </c>
      <c r="L18" s="507">
        <v>0</v>
      </c>
      <c r="M18" s="507">
        <f t="shared" si="6"/>
        <v>0</v>
      </c>
      <c r="N18" s="507">
        <f t="shared" si="7"/>
        <v>0</v>
      </c>
      <c r="O18" s="508">
        <v>96.623747631942535</v>
      </c>
      <c r="P18" s="508">
        <v>46.21549217558033</v>
      </c>
      <c r="Q18" s="507">
        <v>0</v>
      </c>
      <c r="R18" s="507">
        <v>0</v>
      </c>
      <c r="S18" s="507">
        <v>0</v>
      </c>
      <c r="T18" s="507">
        <v>0</v>
      </c>
      <c r="U18" s="507">
        <v>32.4</v>
      </c>
      <c r="V18" s="507">
        <v>0</v>
      </c>
      <c r="W18" s="507">
        <v>0</v>
      </c>
      <c r="X18" s="518">
        <v>180</v>
      </c>
      <c r="Y18" s="518">
        <v>0</v>
      </c>
      <c r="Z18" s="518">
        <v>0</v>
      </c>
      <c r="AA18" s="518">
        <v>13.9</v>
      </c>
      <c r="AB18" s="518">
        <v>205.6</v>
      </c>
      <c r="AC18" s="518">
        <v>267.70000000000005</v>
      </c>
      <c r="AD18" s="518">
        <v>0</v>
      </c>
      <c r="AE18" s="518">
        <v>67.899999999999991</v>
      </c>
      <c r="AF18" s="518">
        <v>43.000000000000007</v>
      </c>
      <c r="AG18" s="518">
        <v>1957.4999999999993</v>
      </c>
      <c r="AH18" s="518">
        <v>0</v>
      </c>
      <c r="AI18" s="518">
        <v>0</v>
      </c>
      <c r="AJ18" s="518">
        <v>0</v>
      </c>
      <c r="AK18" s="518">
        <v>0</v>
      </c>
      <c r="AL18" s="518">
        <v>0</v>
      </c>
      <c r="AM18" s="518">
        <v>0</v>
      </c>
      <c r="AN18" s="509">
        <v>1011.1791770933995</v>
      </c>
      <c r="AO18" s="507">
        <v>12882.268629081</v>
      </c>
      <c r="AP18" s="507">
        <v>3.09</v>
      </c>
      <c r="AQ18" s="519">
        <v>0</v>
      </c>
      <c r="AR18" s="520">
        <v>0.42530413625304142</v>
      </c>
      <c r="AS18" s="507">
        <v>34.4</v>
      </c>
      <c r="AT18" s="507">
        <v>46.21549217558033</v>
      </c>
      <c r="AU18" s="507">
        <v>142.83923980752289</v>
      </c>
      <c r="AV18" s="522">
        <v>0.3</v>
      </c>
      <c r="AW18" s="522">
        <v>0.4</v>
      </c>
      <c r="AX18" s="522">
        <v>1</v>
      </c>
      <c r="AY18" s="507">
        <v>1</v>
      </c>
      <c r="AZ18" s="507">
        <v>0</v>
      </c>
    </row>
    <row r="19" spans="1:52" ht="15.95" customHeight="1" x14ac:dyDescent="0.25">
      <c r="A19" s="508" t="s">
        <v>3527</v>
      </c>
      <c r="B19" s="508">
        <v>237</v>
      </c>
      <c r="C19" s="515">
        <v>1777249</v>
      </c>
      <c r="D19" s="508">
        <f t="shared" si="3"/>
        <v>13.335216393426018</v>
      </c>
      <c r="E19" s="508">
        <v>0</v>
      </c>
      <c r="F19" s="516">
        <v>0</v>
      </c>
      <c r="G19" s="517">
        <v>0</v>
      </c>
      <c r="H19" s="516">
        <v>0</v>
      </c>
      <c r="I19" s="508">
        <v>14467241</v>
      </c>
      <c r="J19" s="507">
        <v>88678</v>
      </c>
      <c r="K19" s="507">
        <v>7530800</v>
      </c>
      <c r="L19" s="507">
        <v>10869</v>
      </c>
      <c r="M19" s="507">
        <f t="shared" si="6"/>
        <v>-0.47945845375769991</v>
      </c>
      <c r="N19" s="507">
        <f t="shared" si="7"/>
        <v>-0.87743295969688084</v>
      </c>
      <c r="O19" s="508">
        <v>1689.230285635181</v>
      </c>
      <c r="P19" s="508">
        <v>807.96502890680267</v>
      </c>
      <c r="Q19" s="507">
        <v>0</v>
      </c>
      <c r="R19" s="507">
        <v>0</v>
      </c>
      <c r="S19" s="507">
        <v>0</v>
      </c>
      <c r="T19" s="507">
        <v>0</v>
      </c>
      <c r="U19" s="507">
        <v>0</v>
      </c>
      <c r="V19" s="507">
        <v>0</v>
      </c>
      <c r="W19" s="507">
        <v>0</v>
      </c>
      <c r="X19" s="518">
        <v>0</v>
      </c>
      <c r="Y19" s="518">
        <v>547.69999999999993</v>
      </c>
      <c r="Z19" s="518">
        <v>0</v>
      </c>
      <c r="AA19" s="518">
        <v>2764.2000000000007</v>
      </c>
      <c r="AB19" s="518">
        <v>970.4</v>
      </c>
      <c r="AC19" s="518">
        <v>240</v>
      </c>
      <c r="AD19" s="518">
        <v>0</v>
      </c>
      <c r="AE19" s="518">
        <v>26.400000000000006</v>
      </c>
      <c r="AF19" s="518">
        <v>10</v>
      </c>
      <c r="AG19" s="518">
        <v>5.4</v>
      </c>
      <c r="AH19" s="518">
        <v>547.4</v>
      </c>
      <c r="AI19" s="518">
        <v>0</v>
      </c>
      <c r="AJ19" s="518">
        <v>0</v>
      </c>
      <c r="AK19" s="518">
        <v>0</v>
      </c>
      <c r="AL19" s="518">
        <v>0</v>
      </c>
      <c r="AM19" s="518">
        <v>0</v>
      </c>
      <c r="AN19" s="509">
        <v>1401.7883312677982</v>
      </c>
      <c r="AO19" s="507">
        <v>17858.569730846997</v>
      </c>
      <c r="AP19" s="507">
        <v>112.4</v>
      </c>
      <c r="AQ19" s="519">
        <v>199.70574806666664</v>
      </c>
      <c r="AR19" s="520">
        <v>0.405505558496559</v>
      </c>
      <c r="AS19" s="507">
        <v>601.4</v>
      </c>
      <c r="AT19" s="507">
        <v>807.96502890680267</v>
      </c>
      <c r="AU19" s="507">
        <v>2497.1953145419839</v>
      </c>
      <c r="AV19" s="522">
        <v>0</v>
      </c>
      <c r="AW19" s="522">
        <v>0</v>
      </c>
      <c r="AX19" s="522">
        <v>0</v>
      </c>
      <c r="AY19" s="507">
        <v>0</v>
      </c>
      <c r="AZ19" s="507">
        <v>0</v>
      </c>
    </row>
    <row r="20" spans="1:52" ht="15.95" customHeight="1" x14ac:dyDescent="0.25">
      <c r="A20" s="508" t="s">
        <v>3529</v>
      </c>
      <c r="B20" s="508">
        <v>2058</v>
      </c>
      <c r="C20" s="515">
        <v>12791188</v>
      </c>
      <c r="D20" s="508">
        <f t="shared" si="3"/>
        <v>16.089201409595418</v>
      </c>
      <c r="E20" s="508">
        <v>0</v>
      </c>
      <c r="F20" s="516">
        <v>0.16</v>
      </c>
      <c r="G20" s="517">
        <v>0.25</v>
      </c>
      <c r="H20" s="516">
        <v>0.25</v>
      </c>
      <c r="I20" s="508">
        <v>52802</v>
      </c>
      <c r="J20" s="507">
        <v>40457236</v>
      </c>
      <c r="K20" s="507">
        <v>24285</v>
      </c>
      <c r="L20" s="507">
        <v>33121780</v>
      </c>
      <c r="M20" s="507">
        <f t="shared" si="6"/>
        <v>-0.54007423961213585</v>
      </c>
      <c r="N20" s="507">
        <f t="shared" si="7"/>
        <v>-0.18131381985660122</v>
      </c>
      <c r="O20" s="508">
        <v>6266.1577357931646</v>
      </c>
      <c r="P20" s="508">
        <v>2997.126181781065</v>
      </c>
      <c r="Q20" s="507">
        <v>5820.2</v>
      </c>
      <c r="R20" s="507">
        <v>0</v>
      </c>
      <c r="S20" s="507">
        <v>4097</v>
      </c>
      <c r="T20" s="507">
        <v>0</v>
      </c>
      <c r="U20" s="507">
        <v>0</v>
      </c>
      <c r="V20" s="507">
        <v>242.8</v>
      </c>
      <c r="W20" s="507">
        <v>0</v>
      </c>
      <c r="X20" s="518">
        <v>10173.5</v>
      </c>
      <c r="Y20" s="518">
        <v>3574</v>
      </c>
      <c r="Z20" s="518">
        <v>11582.4</v>
      </c>
      <c r="AA20" s="518">
        <v>32.9</v>
      </c>
      <c r="AB20" s="518">
        <v>5229.3000000000011</v>
      </c>
      <c r="AC20" s="518">
        <v>41.800000000000004</v>
      </c>
      <c r="AD20" s="518">
        <v>0</v>
      </c>
      <c r="AE20" s="518">
        <v>88.199999999999989</v>
      </c>
      <c r="AF20" s="518">
        <v>0</v>
      </c>
      <c r="AG20" s="518">
        <v>658.89999999999895</v>
      </c>
      <c r="AH20" s="518">
        <v>11891.499999999998</v>
      </c>
      <c r="AI20" s="518">
        <v>0</v>
      </c>
      <c r="AJ20" s="518">
        <v>0</v>
      </c>
      <c r="AK20" s="518">
        <v>0</v>
      </c>
      <c r="AL20" s="518">
        <v>0</v>
      </c>
      <c r="AM20" s="518">
        <v>0</v>
      </c>
      <c r="AN20" s="509">
        <v>1686.2356218380089</v>
      </c>
      <c r="AO20" s="507">
        <v>21482.384867618995</v>
      </c>
      <c r="AP20" s="507">
        <v>23</v>
      </c>
      <c r="AQ20" s="519">
        <v>68.672634866666669</v>
      </c>
      <c r="AR20" s="520">
        <v>0.1364403917595407</v>
      </c>
      <c r="AS20" s="507">
        <v>2230.8783440317002</v>
      </c>
      <c r="AT20" s="507">
        <v>2997.126181781065</v>
      </c>
      <c r="AU20" s="507">
        <v>9263.2839175742301</v>
      </c>
      <c r="AV20" s="522">
        <v>0.16</v>
      </c>
      <c r="AW20" s="522">
        <v>0.25</v>
      </c>
      <c r="AX20" s="522">
        <v>0.25</v>
      </c>
      <c r="AY20" s="507">
        <v>0</v>
      </c>
      <c r="AZ20" s="507">
        <v>0</v>
      </c>
    </row>
    <row r="21" spans="1:52" ht="15.95" customHeight="1" x14ac:dyDescent="0.25">
      <c r="A21" s="508" t="s">
        <v>3531</v>
      </c>
      <c r="B21" s="508">
        <v>708</v>
      </c>
      <c r="C21" s="515">
        <v>6737581</v>
      </c>
      <c r="D21" s="508">
        <f t="shared" si="3"/>
        <v>10.508222461444248</v>
      </c>
      <c r="E21" s="508">
        <v>0</v>
      </c>
      <c r="F21" s="516">
        <v>7.5000000000000011E-2</v>
      </c>
      <c r="G21" s="517">
        <v>0.1</v>
      </c>
      <c r="H21" s="516">
        <v>0.1</v>
      </c>
      <c r="I21" s="508">
        <v>22719</v>
      </c>
      <c r="J21" s="507">
        <v>6444160</v>
      </c>
      <c r="K21" s="507">
        <v>3501105</v>
      </c>
      <c r="L21" s="507">
        <v>162</v>
      </c>
      <c r="M21" s="507">
        <f t="shared" si="6"/>
        <v>153.10471411593821</v>
      </c>
      <c r="N21" s="507">
        <f t="shared" si="7"/>
        <v>-0.99997486095938026</v>
      </c>
      <c r="O21" s="508">
        <v>6183.1570620354778</v>
      </c>
      <c r="P21" s="508">
        <v>2957.4266557056749</v>
      </c>
      <c r="Q21" s="507">
        <v>5875.3</v>
      </c>
      <c r="R21" s="507">
        <v>0</v>
      </c>
      <c r="S21" s="507">
        <v>0</v>
      </c>
      <c r="T21" s="507">
        <v>0</v>
      </c>
      <c r="U21" s="507">
        <v>0</v>
      </c>
      <c r="V21" s="507">
        <v>51.9</v>
      </c>
      <c r="W21" s="507">
        <v>0</v>
      </c>
      <c r="X21" s="518">
        <v>15229.300000000001</v>
      </c>
      <c r="Y21" s="518">
        <v>3866</v>
      </c>
      <c r="Z21" s="518">
        <v>0</v>
      </c>
      <c r="AA21" s="518">
        <v>66.199999999999989</v>
      </c>
      <c r="AB21" s="518">
        <v>2308.8000000000002</v>
      </c>
      <c r="AC21" s="518">
        <v>243.49999999999994</v>
      </c>
      <c r="AD21" s="518">
        <v>0</v>
      </c>
      <c r="AE21" s="518">
        <v>55.399999999999984</v>
      </c>
      <c r="AF21" s="518">
        <v>0</v>
      </c>
      <c r="AG21" s="518">
        <v>71.7</v>
      </c>
      <c r="AH21" s="518">
        <v>3867.2000000000012</v>
      </c>
      <c r="AI21" s="518">
        <v>0</v>
      </c>
      <c r="AJ21" s="518">
        <v>0</v>
      </c>
      <c r="AK21" s="518">
        <v>0</v>
      </c>
      <c r="AL21" s="518">
        <v>0</v>
      </c>
      <c r="AM21" s="518">
        <v>0</v>
      </c>
      <c r="AN21" s="509">
        <v>1230.6757025988381</v>
      </c>
      <c r="AO21" s="507">
        <v>15678.620916356998</v>
      </c>
      <c r="AP21" s="507">
        <v>0</v>
      </c>
      <c r="AQ21" s="519">
        <v>87.980974066666661</v>
      </c>
      <c r="AR21" s="520">
        <v>0.21065026821928559</v>
      </c>
      <c r="AS21" s="507">
        <v>2201.32843267719</v>
      </c>
      <c r="AT21" s="507">
        <v>2957.4266557056749</v>
      </c>
      <c r="AU21" s="507">
        <v>9140.5837177411522</v>
      </c>
      <c r="AV21" s="523">
        <v>7.5000000000000011E-2</v>
      </c>
      <c r="AW21" s="522">
        <v>0.1</v>
      </c>
      <c r="AX21" s="522">
        <v>0.1</v>
      </c>
      <c r="AY21" s="507">
        <v>0</v>
      </c>
      <c r="AZ21" s="507">
        <v>0</v>
      </c>
    </row>
    <row r="22" spans="1:52" ht="15.95" customHeight="1" x14ac:dyDescent="0.25">
      <c r="A22" s="508" t="s">
        <v>3533</v>
      </c>
      <c r="B22" s="508">
        <v>469</v>
      </c>
      <c r="C22" s="515">
        <v>3184240</v>
      </c>
      <c r="D22" s="508">
        <f t="shared" si="3"/>
        <v>14.728789287239655</v>
      </c>
      <c r="E22" s="508">
        <v>0</v>
      </c>
      <c r="F22" s="516">
        <v>0</v>
      </c>
      <c r="G22" s="517">
        <v>0</v>
      </c>
      <c r="H22" s="516">
        <v>0</v>
      </c>
      <c r="I22" s="508">
        <v>0</v>
      </c>
      <c r="J22" s="507">
        <v>2933106</v>
      </c>
      <c r="K22" s="507">
        <v>0</v>
      </c>
      <c r="L22" s="507">
        <v>6876784</v>
      </c>
      <c r="M22" s="507">
        <f t="shared" si="6"/>
        <v>0</v>
      </c>
      <c r="N22" s="507">
        <f t="shared" si="7"/>
        <v>1.3445398836591655</v>
      </c>
      <c r="O22" s="508">
        <v>5823.5105683687852</v>
      </c>
      <c r="P22" s="508">
        <v>2785.4064213287052</v>
      </c>
      <c r="Q22" s="507">
        <v>270.10000000000002</v>
      </c>
      <c r="R22" s="507">
        <v>20</v>
      </c>
      <c r="S22" s="507">
        <v>601.4</v>
      </c>
      <c r="T22" s="507">
        <v>0</v>
      </c>
      <c r="U22" s="507">
        <v>5.5</v>
      </c>
      <c r="V22" s="507">
        <v>168.2</v>
      </c>
      <c r="W22" s="507">
        <v>0</v>
      </c>
      <c r="X22" s="518">
        <v>4849.7000000000007</v>
      </c>
      <c r="Y22" s="518">
        <v>1781.0000000000002</v>
      </c>
      <c r="Z22" s="518">
        <v>601.4</v>
      </c>
      <c r="AA22" s="518">
        <v>146.39999999999998</v>
      </c>
      <c r="AB22" s="518">
        <v>9783.0000000000018</v>
      </c>
      <c r="AC22" s="518">
        <v>13.4</v>
      </c>
      <c r="AD22" s="518">
        <v>0</v>
      </c>
      <c r="AE22" s="518">
        <v>16.200000000000003</v>
      </c>
      <c r="AF22" s="518">
        <v>0</v>
      </c>
      <c r="AG22" s="518">
        <v>779.59999999999923</v>
      </c>
      <c r="AH22" s="518">
        <v>1683.6999999999998</v>
      </c>
      <c r="AI22" s="518">
        <v>0</v>
      </c>
      <c r="AJ22" s="518">
        <v>0</v>
      </c>
      <c r="AK22" s="518">
        <v>0</v>
      </c>
      <c r="AL22" s="518">
        <v>0</v>
      </c>
      <c r="AM22" s="518">
        <v>0</v>
      </c>
      <c r="AN22" s="509">
        <v>194.04156876222194</v>
      </c>
      <c r="AO22" s="507">
        <v>2472.0600172844997</v>
      </c>
      <c r="AP22" s="507">
        <v>0</v>
      </c>
      <c r="AQ22" s="519">
        <v>64.827355633333326</v>
      </c>
      <c r="AR22" s="520">
        <v>8.4310050630786879E-2</v>
      </c>
      <c r="AS22" s="507">
        <v>2073.2870382442111</v>
      </c>
      <c r="AT22" s="507">
        <v>2785.4064213287052</v>
      </c>
      <c r="AU22" s="507">
        <v>8608.9169896974909</v>
      </c>
      <c r="AV22" s="522">
        <v>0</v>
      </c>
      <c r="AW22" s="522">
        <v>0</v>
      </c>
      <c r="AX22" s="522">
        <v>0</v>
      </c>
      <c r="AY22" s="507">
        <v>0</v>
      </c>
      <c r="AZ22" s="507">
        <v>0</v>
      </c>
    </row>
    <row r="23" spans="1:52" ht="15.95" customHeight="1" x14ac:dyDescent="0.25">
      <c r="A23" s="508" t="s">
        <v>3535</v>
      </c>
      <c r="B23" s="508">
        <v>901</v>
      </c>
      <c r="C23" s="515">
        <v>2936212</v>
      </c>
      <c r="D23" s="508">
        <f t="shared" si="3"/>
        <v>30.68579516737892</v>
      </c>
      <c r="E23" s="508">
        <v>0</v>
      </c>
      <c r="F23" s="516">
        <v>0</v>
      </c>
      <c r="G23" s="517">
        <v>0</v>
      </c>
      <c r="H23" s="516">
        <v>0</v>
      </c>
      <c r="I23" s="508">
        <v>0</v>
      </c>
      <c r="J23" s="507">
        <v>3597275</v>
      </c>
      <c r="K23" s="507">
        <v>0</v>
      </c>
      <c r="L23" s="507">
        <v>7168725</v>
      </c>
      <c r="M23" s="507">
        <f t="shared" si="6"/>
        <v>0</v>
      </c>
      <c r="N23" s="507">
        <f t="shared" si="7"/>
        <v>0.99282095475047094</v>
      </c>
      <c r="O23" s="508">
        <v>855.85046230967703</v>
      </c>
      <c r="P23" s="508">
        <v>409.35640889242228</v>
      </c>
      <c r="Q23" s="507">
        <v>0</v>
      </c>
      <c r="R23" s="507">
        <v>0</v>
      </c>
      <c r="S23" s="507">
        <v>0</v>
      </c>
      <c r="T23" s="507">
        <v>0</v>
      </c>
      <c r="U23" s="507">
        <v>0</v>
      </c>
      <c r="V23" s="507">
        <v>8.5</v>
      </c>
      <c r="W23" s="507">
        <v>0</v>
      </c>
      <c r="X23" s="518">
        <v>4678.5</v>
      </c>
      <c r="Y23" s="518">
        <v>266</v>
      </c>
      <c r="Z23" s="518">
        <v>1225</v>
      </c>
      <c r="AA23" s="518">
        <v>7</v>
      </c>
      <c r="AB23" s="518">
        <v>6129.4000000000005</v>
      </c>
      <c r="AC23" s="518">
        <v>10.199999999999999</v>
      </c>
      <c r="AD23" s="518">
        <v>0</v>
      </c>
      <c r="AE23" s="518">
        <v>9</v>
      </c>
      <c r="AF23" s="518">
        <v>0</v>
      </c>
      <c r="AG23" s="518">
        <v>557.90000000000009</v>
      </c>
      <c r="AH23" s="518">
        <v>3278.9999999999982</v>
      </c>
      <c r="AI23" s="518">
        <v>0</v>
      </c>
      <c r="AJ23" s="518">
        <v>0</v>
      </c>
      <c r="AK23" s="518">
        <v>0</v>
      </c>
      <c r="AL23" s="518">
        <v>0</v>
      </c>
      <c r="AM23" s="518">
        <v>0</v>
      </c>
      <c r="AN23" s="509">
        <v>1330.5983597819095</v>
      </c>
      <c r="AO23" s="507">
        <v>16951.620342298498</v>
      </c>
      <c r="AP23" s="507">
        <v>0</v>
      </c>
      <c r="AQ23" s="519">
        <v>53.004201899999998</v>
      </c>
      <c r="AR23" s="520">
        <v>4.7815617475060197E-2</v>
      </c>
      <c r="AS23" s="507">
        <v>304.7</v>
      </c>
      <c r="AT23" s="507">
        <v>409.35640889242228</v>
      </c>
      <c r="AU23" s="507">
        <v>1265.2068712020989</v>
      </c>
      <c r="AV23" s="522">
        <v>0</v>
      </c>
      <c r="AW23" s="522">
        <v>0</v>
      </c>
      <c r="AX23" s="522">
        <v>0</v>
      </c>
      <c r="AY23" s="507">
        <v>0</v>
      </c>
      <c r="AZ23" s="507">
        <v>0</v>
      </c>
    </row>
    <row r="24" spans="1:52" ht="15.95" customHeight="1" x14ac:dyDescent="0.25">
      <c r="A24" s="508" t="s">
        <v>3537</v>
      </c>
      <c r="B24" s="508">
        <v>374</v>
      </c>
      <c r="C24" s="515">
        <v>4498533</v>
      </c>
      <c r="D24" s="508">
        <f t="shared" si="3"/>
        <v>8.3138214168930187</v>
      </c>
      <c r="E24" s="508">
        <v>0</v>
      </c>
      <c r="F24" s="516">
        <v>0</v>
      </c>
      <c r="G24" s="517">
        <v>0</v>
      </c>
      <c r="H24" s="516">
        <v>0</v>
      </c>
      <c r="I24" s="508">
        <v>3102595</v>
      </c>
      <c r="J24" s="507">
        <v>0</v>
      </c>
      <c r="K24" s="507">
        <v>2547191</v>
      </c>
      <c r="L24" s="507">
        <v>167</v>
      </c>
      <c r="M24" s="507">
        <f t="shared" si="6"/>
        <v>-0.17901272966661774</v>
      </c>
      <c r="N24" s="507">
        <f t="shared" si="7"/>
        <v>0</v>
      </c>
      <c r="O24" s="508">
        <v>2516.6238313305312</v>
      </c>
      <c r="P24" s="508">
        <v>1203.7103904184071</v>
      </c>
      <c r="Q24" s="507">
        <v>1954.8</v>
      </c>
      <c r="R24" s="507">
        <v>0</v>
      </c>
      <c r="S24" s="507">
        <v>0</v>
      </c>
      <c r="T24" s="507">
        <v>0</v>
      </c>
      <c r="U24" s="507">
        <v>0</v>
      </c>
      <c r="V24" s="507">
        <v>0</v>
      </c>
      <c r="W24" s="507">
        <v>0</v>
      </c>
      <c r="X24" s="518">
        <v>11281.8</v>
      </c>
      <c r="Y24" s="518">
        <v>1763</v>
      </c>
      <c r="Z24" s="518">
        <v>0</v>
      </c>
      <c r="AA24" s="518">
        <v>1146.8999999999999</v>
      </c>
      <c r="AB24" s="518">
        <v>0</v>
      </c>
      <c r="AC24" s="518">
        <v>26.099999999999998</v>
      </c>
      <c r="AD24" s="518">
        <v>0</v>
      </c>
      <c r="AE24" s="518">
        <v>22.300000000000004</v>
      </c>
      <c r="AF24" s="518">
        <v>0</v>
      </c>
      <c r="AG24" s="518">
        <v>11.899999999999999</v>
      </c>
      <c r="AH24" s="518">
        <v>5168.1999999999989</v>
      </c>
      <c r="AI24" s="518">
        <v>0</v>
      </c>
      <c r="AJ24" s="518">
        <v>0</v>
      </c>
      <c r="AK24" s="518">
        <v>0</v>
      </c>
      <c r="AL24" s="518">
        <v>0</v>
      </c>
      <c r="AM24" s="518">
        <v>0</v>
      </c>
      <c r="AN24" s="509">
        <v>953.59202584536467</v>
      </c>
      <c r="AO24" s="507">
        <v>12148.617097516499</v>
      </c>
      <c r="AP24" s="507">
        <v>0.5</v>
      </c>
      <c r="AQ24" s="519">
        <v>103.26698133333333</v>
      </c>
      <c r="AR24" s="520">
        <v>0.49353013335443791</v>
      </c>
      <c r="AS24" s="507">
        <v>895.96876460989972</v>
      </c>
      <c r="AT24" s="507">
        <v>1203.7103904184071</v>
      </c>
      <c r="AU24" s="507">
        <v>3720.334221748938</v>
      </c>
      <c r="AV24" s="522">
        <v>0</v>
      </c>
      <c r="AW24" s="522">
        <v>0</v>
      </c>
      <c r="AX24" s="522">
        <v>0</v>
      </c>
      <c r="AY24" s="507">
        <v>0</v>
      </c>
      <c r="AZ24" s="507">
        <v>0</v>
      </c>
    </row>
    <row r="25" spans="1:52" ht="15.95" customHeight="1" x14ac:dyDescent="0.25">
      <c r="A25" s="508" t="s">
        <v>3539</v>
      </c>
      <c r="B25" s="508">
        <v>329</v>
      </c>
      <c r="C25" s="515">
        <v>4742900</v>
      </c>
      <c r="D25" s="508">
        <f t="shared" si="3"/>
        <v>6.9366843070695143</v>
      </c>
      <c r="E25" s="507">
        <v>0</v>
      </c>
      <c r="F25" s="516">
        <v>0</v>
      </c>
      <c r="G25" s="517">
        <v>0</v>
      </c>
      <c r="H25" s="516">
        <v>0</v>
      </c>
      <c r="I25" s="508">
        <v>11978785</v>
      </c>
      <c r="J25" s="507">
        <v>0</v>
      </c>
      <c r="K25" s="507">
        <v>17346437</v>
      </c>
      <c r="L25" s="507">
        <v>0</v>
      </c>
      <c r="M25" s="507">
        <f t="shared" si="6"/>
        <v>0.44809653065815946</v>
      </c>
      <c r="N25" s="507">
        <f t="shared" si="7"/>
        <v>0</v>
      </c>
      <c r="O25" s="508">
        <v>4899.1256653632026</v>
      </c>
      <c r="P25" s="508">
        <v>2343.2697385867891</v>
      </c>
      <c r="Q25" s="507">
        <v>0</v>
      </c>
      <c r="R25" s="507">
        <v>44</v>
      </c>
      <c r="S25" s="507">
        <v>0</v>
      </c>
      <c r="T25" s="507">
        <v>67.7</v>
      </c>
      <c r="U25" s="507">
        <v>0</v>
      </c>
      <c r="V25" s="507">
        <v>3206.5</v>
      </c>
      <c r="W25" s="507">
        <v>0</v>
      </c>
      <c r="X25" s="518">
        <v>2191.8000000000002</v>
      </c>
      <c r="Y25" s="518">
        <v>6052.9</v>
      </c>
      <c r="Z25" s="518">
        <v>2132.9</v>
      </c>
      <c r="AA25" s="518">
        <v>192</v>
      </c>
      <c r="AB25" s="518">
        <v>0</v>
      </c>
      <c r="AC25" s="518">
        <v>1.1000000000000001</v>
      </c>
      <c r="AD25" s="518">
        <v>0</v>
      </c>
      <c r="AE25" s="518">
        <v>11.1</v>
      </c>
      <c r="AF25" s="518">
        <v>0</v>
      </c>
      <c r="AG25" s="518">
        <v>854.7</v>
      </c>
      <c r="AH25" s="518">
        <v>7230.8000000000029</v>
      </c>
      <c r="AI25" s="518">
        <v>645.29999999999995</v>
      </c>
      <c r="AJ25" s="518">
        <v>0</v>
      </c>
      <c r="AK25" s="518">
        <v>0</v>
      </c>
      <c r="AL25" s="518">
        <v>0</v>
      </c>
      <c r="AM25" s="518">
        <v>0</v>
      </c>
      <c r="AN25" s="509">
        <v>19.415843565304563</v>
      </c>
      <c r="AO25" s="507">
        <v>247.35488836649998</v>
      </c>
      <c r="AP25" s="507">
        <v>16.2</v>
      </c>
      <c r="AQ25" s="519">
        <v>73.514234800000011</v>
      </c>
      <c r="AR25" s="520">
        <v>0.53207956600361661</v>
      </c>
      <c r="AS25" s="507">
        <v>1744.1873971857869</v>
      </c>
      <c r="AT25" s="507">
        <v>2343.2697385867891</v>
      </c>
      <c r="AU25" s="507">
        <v>7242.3954039499913</v>
      </c>
      <c r="AV25" s="522">
        <v>0</v>
      </c>
      <c r="AW25" s="522">
        <v>0</v>
      </c>
      <c r="AX25" s="522">
        <v>0</v>
      </c>
      <c r="AY25" s="507">
        <v>0</v>
      </c>
      <c r="AZ25" s="507">
        <v>2500</v>
      </c>
    </row>
    <row r="26" spans="1:52" ht="15.95" customHeight="1" x14ac:dyDescent="0.25">
      <c r="A26" s="508" t="s">
        <v>3541</v>
      </c>
      <c r="B26" s="508">
        <v>487</v>
      </c>
      <c r="C26" s="515">
        <v>1338780</v>
      </c>
      <c r="D26" s="508">
        <f t="shared" si="3"/>
        <v>36.376402396211475</v>
      </c>
      <c r="E26" s="508">
        <v>1</v>
      </c>
      <c r="F26" s="516">
        <v>0.49230769230769234</v>
      </c>
      <c r="G26" s="517">
        <v>0.8</v>
      </c>
      <c r="H26" s="516">
        <v>1</v>
      </c>
      <c r="I26" s="508">
        <v>1743201</v>
      </c>
      <c r="J26" s="507">
        <v>2632614</v>
      </c>
      <c r="K26" s="507">
        <v>4348760</v>
      </c>
      <c r="L26" s="507">
        <v>537008</v>
      </c>
      <c r="M26" s="507">
        <f t="shared" si="6"/>
        <v>1.494697972293499</v>
      </c>
      <c r="N26" s="507">
        <f t="shared" si="7"/>
        <v>-0.79601719051862518</v>
      </c>
      <c r="O26" s="508">
        <v>0</v>
      </c>
      <c r="P26" s="508">
        <v>0</v>
      </c>
      <c r="Q26" s="507">
        <v>0</v>
      </c>
      <c r="R26" s="507">
        <v>0</v>
      </c>
      <c r="S26" s="507">
        <v>0</v>
      </c>
      <c r="T26" s="507">
        <v>59.8</v>
      </c>
      <c r="U26" s="507">
        <v>0</v>
      </c>
      <c r="V26" s="507">
        <v>0</v>
      </c>
      <c r="W26" s="507">
        <v>0</v>
      </c>
      <c r="X26" s="518">
        <v>0</v>
      </c>
      <c r="Y26" s="518">
        <v>1281.6000000000001</v>
      </c>
      <c r="Z26" s="518">
        <v>0</v>
      </c>
      <c r="AA26" s="518">
        <v>709.09999999999991</v>
      </c>
      <c r="AB26" s="518">
        <v>921.6</v>
      </c>
      <c r="AC26" s="518">
        <v>5.6</v>
      </c>
      <c r="AD26" s="518">
        <v>0</v>
      </c>
      <c r="AE26" s="518">
        <v>220.7</v>
      </c>
      <c r="AF26" s="518">
        <v>0</v>
      </c>
      <c r="AG26" s="518">
        <v>877.09999999999991</v>
      </c>
      <c r="AH26" s="518">
        <v>178</v>
      </c>
      <c r="AI26" s="518">
        <v>0</v>
      </c>
      <c r="AJ26" s="518">
        <v>0</v>
      </c>
      <c r="AK26" s="518">
        <v>0</v>
      </c>
      <c r="AL26" s="518">
        <v>0</v>
      </c>
      <c r="AM26" s="518">
        <v>11.5</v>
      </c>
      <c r="AN26" s="509">
        <v>1053.041757106957</v>
      </c>
      <c r="AO26" s="507">
        <v>13415.591519284495</v>
      </c>
      <c r="AP26" s="507">
        <v>13</v>
      </c>
      <c r="AQ26" s="519">
        <v>35.771111366666666</v>
      </c>
      <c r="AR26" s="520">
        <v>0.89467551547697455</v>
      </c>
      <c r="AS26" s="507">
        <v>252.6004650778172</v>
      </c>
      <c r="AT26" s="507">
        <v>339.3620586439481</v>
      </c>
      <c r="AU26" s="507">
        <v>1048.8737908936671</v>
      </c>
      <c r="AV26" s="522">
        <v>0.4</v>
      </c>
      <c r="AW26" s="522">
        <v>0.4</v>
      </c>
      <c r="AX26" s="522">
        <v>0.4</v>
      </c>
      <c r="AY26" s="507">
        <v>0</v>
      </c>
      <c r="AZ26" s="507">
        <v>2000</v>
      </c>
    </row>
    <row r="27" spans="1:52" ht="15.95" customHeight="1" x14ac:dyDescent="0.25">
      <c r="A27" s="508" t="s">
        <v>3543</v>
      </c>
      <c r="B27" s="508">
        <v>2480</v>
      </c>
      <c r="C27" s="515">
        <v>6161345</v>
      </c>
      <c r="D27" s="508">
        <f t="shared" si="3"/>
        <v>40.250951699669471</v>
      </c>
      <c r="E27" s="508">
        <v>1</v>
      </c>
      <c r="F27" s="516">
        <v>0.30499999999999999</v>
      </c>
      <c r="G27" s="517">
        <v>0.5</v>
      </c>
      <c r="H27" s="516">
        <v>0.5</v>
      </c>
      <c r="I27" s="508">
        <v>22029904</v>
      </c>
      <c r="J27" s="507">
        <v>0</v>
      </c>
      <c r="K27" s="507">
        <v>22875361</v>
      </c>
      <c r="L27" s="507">
        <v>455</v>
      </c>
      <c r="M27" s="507">
        <f t="shared" si="6"/>
        <v>3.8377697878302142E-2</v>
      </c>
      <c r="N27" s="507">
        <f t="shared" si="7"/>
        <v>0</v>
      </c>
      <c r="O27" s="508">
        <v>4374.9129524730088</v>
      </c>
      <c r="P27" s="508">
        <v>2092.5368791742089</v>
      </c>
      <c r="Q27" s="507">
        <v>2572</v>
      </c>
      <c r="R27" s="507">
        <v>0</v>
      </c>
      <c r="S27" s="507">
        <v>0</v>
      </c>
      <c r="T27" s="507">
        <v>0</v>
      </c>
      <c r="U27" s="507">
        <v>20.8</v>
      </c>
      <c r="V27" s="507">
        <v>329.5</v>
      </c>
      <c r="W27" s="507">
        <v>0</v>
      </c>
      <c r="X27" s="518">
        <v>4270</v>
      </c>
      <c r="Y27" s="518">
        <v>2684.6</v>
      </c>
      <c r="Z27" s="518">
        <v>1707.8</v>
      </c>
      <c r="AA27" s="518">
        <v>590</v>
      </c>
      <c r="AB27" s="518">
        <v>190</v>
      </c>
      <c r="AC27" s="518">
        <v>305.29999999999995</v>
      </c>
      <c r="AD27" s="518">
        <v>0</v>
      </c>
      <c r="AE27" s="518">
        <v>17.400000000000006</v>
      </c>
      <c r="AF27" s="518">
        <v>0</v>
      </c>
      <c r="AG27" s="518">
        <v>1161.3999999999996</v>
      </c>
      <c r="AH27" s="518">
        <v>3262.3</v>
      </c>
      <c r="AI27" s="518">
        <v>0</v>
      </c>
      <c r="AJ27" s="518">
        <v>0</v>
      </c>
      <c r="AK27" s="518">
        <v>0</v>
      </c>
      <c r="AL27" s="518">
        <v>0</v>
      </c>
      <c r="AM27" s="518">
        <v>115.3</v>
      </c>
      <c r="AN27" s="509">
        <v>395.7712117344646</v>
      </c>
      <c r="AO27" s="507">
        <v>5042.0649284684996</v>
      </c>
      <c r="AP27" s="507">
        <v>29.5</v>
      </c>
      <c r="AQ27" s="519">
        <v>19.532942066666667</v>
      </c>
      <c r="AR27" s="520">
        <v>0.39363403710812539</v>
      </c>
      <c r="AS27" s="507">
        <v>1557.5571146168129</v>
      </c>
      <c r="AT27" s="507">
        <v>2092.5368791742089</v>
      </c>
      <c r="AU27" s="507">
        <v>6467.4498316472182</v>
      </c>
      <c r="AV27" s="523">
        <v>0.25</v>
      </c>
      <c r="AW27" s="522">
        <v>0.5</v>
      </c>
      <c r="AX27" s="522">
        <v>0.5</v>
      </c>
      <c r="AY27" s="507">
        <v>0</v>
      </c>
      <c r="AZ27" s="507">
        <v>0</v>
      </c>
    </row>
    <row r="28" spans="1:52" ht="15.95" customHeight="1" x14ac:dyDescent="0.25">
      <c r="A28" s="508" t="s">
        <v>3545</v>
      </c>
      <c r="B28" s="508">
        <v>3144</v>
      </c>
      <c r="C28" s="515">
        <v>6982092</v>
      </c>
      <c r="D28" s="508">
        <f t="shared" si="3"/>
        <v>45.029483999924381</v>
      </c>
      <c r="E28" s="508">
        <v>1</v>
      </c>
      <c r="F28" s="516">
        <v>0.18333333333333332</v>
      </c>
      <c r="G28" s="517">
        <v>0.35</v>
      </c>
      <c r="H28" s="516">
        <v>0.55000000000000016</v>
      </c>
      <c r="I28" s="508">
        <v>18950009</v>
      </c>
      <c r="J28" s="507">
        <v>328490</v>
      </c>
      <c r="K28" s="507">
        <v>29958285</v>
      </c>
      <c r="L28" s="507">
        <v>122</v>
      </c>
      <c r="M28" s="507">
        <f t="shared" si="6"/>
        <v>0.58091138637453943</v>
      </c>
      <c r="N28" s="507">
        <f t="shared" si="7"/>
        <v>-0.99962860361046002</v>
      </c>
      <c r="O28" s="508">
        <v>252.51380558464049</v>
      </c>
      <c r="P28" s="508">
        <v>120.7782775169963</v>
      </c>
      <c r="Q28" s="507">
        <v>0</v>
      </c>
      <c r="R28" s="507">
        <v>0</v>
      </c>
      <c r="S28" s="507">
        <v>677.2</v>
      </c>
      <c r="T28" s="507">
        <v>0</v>
      </c>
      <c r="U28" s="507">
        <v>32.700000000000003</v>
      </c>
      <c r="V28" s="507">
        <v>42.8</v>
      </c>
      <c r="W28" s="507">
        <v>0</v>
      </c>
      <c r="X28" s="518">
        <v>0</v>
      </c>
      <c r="Y28" s="518">
        <v>5960.6000000000013</v>
      </c>
      <c r="Z28" s="518">
        <v>0</v>
      </c>
      <c r="AA28" s="518">
        <v>264.30000000000007</v>
      </c>
      <c r="AB28" s="518">
        <v>90.8</v>
      </c>
      <c r="AC28" s="518">
        <v>846.19999999999948</v>
      </c>
      <c r="AD28" s="518">
        <v>0</v>
      </c>
      <c r="AE28" s="518">
        <v>43.599999999999994</v>
      </c>
      <c r="AF28" s="518">
        <v>0</v>
      </c>
      <c r="AG28" s="518">
        <v>2385.8000000000006</v>
      </c>
      <c r="AH28" s="518">
        <v>884.50000000000023</v>
      </c>
      <c r="AI28" s="518">
        <v>0</v>
      </c>
      <c r="AJ28" s="518">
        <v>0</v>
      </c>
      <c r="AK28" s="518">
        <v>0</v>
      </c>
      <c r="AL28" s="518">
        <v>0</v>
      </c>
      <c r="AM28" s="518">
        <v>232.3</v>
      </c>
      <c r="AN28" s="509">
        <v>1298.8557712660281</v>
      </c>
      <c r="AO28" s="507">
        <v>16547.224601654998</v>
      </c>
      <c r="AP28" s="507">
        <v>1</v>
      </c>
      <c r="AQ28" s="519">
        <v>5.3797904366666662</v>
      </c>
      <c r="AR28" s="520">
        <v>0.60576923076923073</v>
      </c>
      <c r="AS28" s="507">
        <v>89.899999999999991</v>
      </c>
      <c r="AT28" s="507">
        <v>120.7782775169963</v>
      </c>
      <c r="AU28" s="507">
        <v>373.29208310163682</v>
      </c>
      <c r="AV28" s="524">
        <v>0.17</v>
      </c>
      <c r="AW28" s="524">
        <v>0.27000000000000007</v>
      </c>
      <c r="AX28" s="524">
        <v>0.47000000000000031</v>
      </c>
      <c r="AY28" s="507">
        <v>0</v>
      </c>
      <c r="AZ28" s="507">
        <v>0</v>
      </c>
    </row>
    <row r="29" spans="1:52" ht="15.95" customHeight="1" x14ac:dyDescent="0.25">
      <c r="A29" s="508" t="s">
        <v>3547</v>
      </c>
      <c r="B29" s="508">
        <v>1348</v>
      </c>
      <c r="C29" s="515">
        <v>9992315</v>
      </c>
      <c r="D29" s="508">
        <f t="shared" si="3"/>
        <v>13.490367347306403</v>
      </c>
      <c r="E29" s="508">
        <v>0</v>
      </c>
      <c r="F29" s="516">
        <v>0.125</v>
      </c>
      <c r="G29" s="517">
        <v>0.15</v>
      </c>
      <c r="H29" s="516">
        <v>0.15</v>
      </c>
      <c r="I29" s="508">
        <v>6305172</v>
      </c>
      <c r="J29" s="507">
        <v>5249898</v>
      </c>
      <c r="K29" s="507">
        <v>6540049</v>
      </c>
      <c r="L29" s="507">
        <v>8994508</v>
      </c>
      <c r="M29" s="507">
        <f t="shared" si="6"/>
        <v>3.725148179938631E-2</v>
      </c>
      <c r="N29" s="507">
        <f t="shared" si="7"/>
        <v>0.71327290549264011</v>
      </c>
      <c r="O29" s="508">
        <v>8232.4401170784768</v>
      </c>
      <c r="P29" s="508">
        <v>3937.6062421635661</v>
      </c>
      <c r="Q29" s="507">
        <v>4605.6000000000004</v>
      </c>
      <c r="R29" s="507">
        <v>0</v>
      </c>
      <c r="S29" s="507">
        <v>768.5</v>
      </c>
      <c r="T29" s="507">
        <v>38.799999999999997</v>
      </c>
      <c r="U29" s="507">
        <v>0.7</v>
      </c>
      <c r="V29" s="507">
        <v>30.099999999999998</v>
      </c>
      <c r="W29" s="507">
        <v>0</v>
      </c>
      <c r="X29" s="518">
        <v>8584.5</v>
      </c>
      <c r="Y29" s="518">
        <v>4401.0999999999995</v>
      </c>
      <c r="Z29" s="518">
        <v>4089.6</v>
      </c>
      <c r="AA29" s="518">
        <v>271.5000000000004</v>
      </c>
      <c r="AB29" s="518">
        <v>2185.7000000000003</v>
      </c>
      <c r="AC29" s="518">
        <v>101</v>
      </c>
      <c r="AD29" s="518">
        <v>0</v>
      </c>
      <c r="AE29" s="518">
        <v>329.30000000000075</v>
      </c>
      <c r="AF29" s="518">
        <v>0</v>
      </c>
      <c r="AG29" s="518">
        <v>447.10000000000008</v>
      </c>
      <c r="AH29" s="518">
        <v>6078.5</v>
      </c>
      <c r="AI29" s="518">
        <v>0</v>
      </c>
      <c r="AJ29" s="518">
        <v>0</v>
      </c>
      <c r="AK29" s="518">
        <v>0</v>
      </c>
      <c r="AL29" s="518">
        <v>0</v>
      </c>
      <c r="AM29" s="518">
        <v>0</v>
      </c>
      <c r="AN29" s="509">
        <v>456.16536000539725</v>
      </c>
      <c r="AO29" s="507">
        <v>5811.4771743644988</v>
      </c>
      <c r="AP29" s="507">
        <v>1</v>
      </c>
      <c r="AQ29" s="519">
        <v>115.27370620000001</v>
      </c>
      <c r="AR29" s="520">
        <v>0.55622495509188885</v>
      </c>
      <c r="AS29" s="507">
        <v>2930.914469455734</v>
      </c>
      <c r="AT29" s="507">
        <v>3937.6062421635661</v>
      </c>
      <c r="AU29" s="507">
        <v>12170.04635924204</v>
      </c>
      <c r="AV29" s="523">
        <v>0.125</v>
      </c>
      <c r="AW29" s="522">
        <v>0.15</v>
      </c>
      <c r="AX29" s="522">
        <v>0.15</v>
      </c>
      <c r="AY29" s="507">
        <v>0</v>
      </c>
      <c r="AZ29" s="507">
        <v>0</v>
      </c>
    </row>
    <row r="30" spans="1:52" ht="15.95" customHeight="1" x14ac:dyDescent="0.25">
      <c r="A30" s="508" t="s">
        <v>3549</v>
      </c>
      <c r="B30" s="508">
        <v>1116</v>
      </c>
      <c r="C30" s="515">
        <v>5683666</v>
      </c>
      <c r="D30" s="508">
        <f t="shared" si="3"/>
        <v>19.63521431414161</v>
      </c>
      <c r="E30" s="508">
        <v>0</v>
      </c>
      <c r="F30" s="516">
        <v>0.23057760413565073</v>
      </c>
      <c r="G30" s="517">
        <v>0.26991854638883256</v>
      </c>
      <c r="H30" s="516">
        <v>0.26991854638883256</v>
      </c>
      <c r="I30" s="508">
        <v>21346284</v>
      </c>
      <c r="J30" s="507">
        <v>1010032</v>
      </c>
      <c r="K30" s="507">
        <v>12946930</v>
      </c>
      <c r="L30" s="507">
        <v>348942</v>
      </c>
      <c r="M30" s="507">
        <f t="shared" si="6"/>
        <v>-0.39348085128071941</v>
      </c>
      <c r="N30" s="507">
        <f t="shared" si="7"/>
        <v>-0.6545238170671821</v>
      </c>
      <c r="O30" s="508">
        <v>8774.7224431493378</v>
      </c>
      <c r="P30" s="508">
        <v>4196.9818637027811</v>
      </c>
      <c r="Q30" s="507">
        <v>2376</v>
      </c>
      <c r="R30" s="507">
        <v>0</v>
      </c>
      <c r="S30" s="507">
        <v>0</v>
      </c>
      <c r="T30" s="507">
        <v>0</v>
      </c>
      <c r="U30" s="507">
        <v>156.90000000000003</v>
      </c>
      <c r="V30" s="507">
        <v>364.6</v>
      </c>
      <c r="W30" s="507">
        <v>0</v>
      </c>
      <c r="X30" s="518">
        <v>4042.8</v>
      </c>
      <c r="Y30" s="518">
        <v>2496</v>
      </c>
      <c r="Z30" s="518">
        <v>1657</v>
      </c>
      <c r="AA30" s="518">
        <v>188.09999999999994</v>
      </c>
      <c r="AB30" s="518">
        <v>3838.9</v>
      </c>
      <c r="AC30" s="518">
        <v>894.59999999999752</v>
      </c>
      <c r="AD30" s="518">
        <v>0</v>
      </c>
      <c r="AE30" s="518">
        <v>98.299999999999983</v>
      </c>
      <c r="AF30" s="518">
        <v>0</v>
      </c>
      <c r="AG30" s="518">
        <v>713.3000000000003</v>
      </c>
      <c r="AH30" s="518">
        <v>2918.4000000000015</v>
      </c>
      <c r="AI30" s="518">
        <v>0</v>
      </c>
      <c r="AJ30" s="518">
        <v>0</v>
      </c>
      <c r="AK30" s="518">
        <v>0</v>
      </c>
      <c r="AL30" s="518">
        <v>0</v>
      </c>
      <c r="AM30" s="518">
        <v>69.7</v>
      </c>
      <c r="AN30" s="509">
        <v>563.9790921746262</v>
      </c>
      <c r="AO30" s="507">
        <v>7185.0076931594995</v>
      </c>
      <c r="AP30" s="507">
        <v>0</v>
      </c>
      <c r="AQ30" s="519">
        <v>90.029208933333337</v>
      </c>
      <c r="AR30" s="520">
        <v>0.34086850728988832</v>
      </c>
      <c r="AS30" s="507">
        <v>3123.9778982092539</v>
      </c>
      <c r="AT30" s="507">
        <v>4196.9818637027811</v>
      </c>
      <c r="AU30" s="507">
        <v>12971.70430685212</v>
      </c>
      <c r="AV30" s="523">
        <v>0.20952979192838181</v>
      </c>
      <c r="AW30" s="523">
        <v>0.25945006710281743</v>
      </c>
      <c r="AX30" s="523">
        <v>0.25945006710281743</v>
      </c>
      <c r="AY30" s="507">
        <v>0</v>
      </c>
      <c r="AZ30" s="507">
        <v>0</v>
      </c>
    </row>
    <row r="31" spans="1:52" ht="15.95" customHeight="1" x14ac:dyDescent="0.25">
      <c r="A31" s="508" t="s">
        <v>3551</v>
      </c>
      <c r="B31" s="508">
        <v>275</v>
      </c>
      <c r="C31" s="515">
        <v>2990498</v>
      </c>
      <c r="D31" s="508">
        <f t="shared" si="3"/>
        <v>9.1957928077530902</v>
      </c>
      <c r="E31" s="508">
        <v>0</v>
      </c>
      <c r="F31" s="516">
        <v>0</v>
      </c>
      <c r="G31" s="517">
        <v>0</v>
      </c>
      <c r="H31" s="516">
        <v>0</v>
      </c>
      <c r="I31" s="508">
        <v>5054916</v>
      </c>
      <c r="J31" s="507">
        <v>0</v>
      </c>
      <c r="K31" s="507">
        <v>0</v>
      </c>
      <c r="L31" s="507">
        <v>8365348</v>
      </c>
      <c r="M31" s="507">
        <f t="shared" si="6"/>
        <v>-1</v>
      </c>
      <c r="N31" s="507">
        <f t="shared" si="7"/>
        <v>0</v>
      </c>
      <c r="O31" s="508">
        <v>3585.6114560249389</v>
      </c>
      <c r="P31" s="508">
        <v>1715.0110842503691</v>
      </c>
      <c r="Q31" s="507">
        <v>0</v>
      </c>
      <c r="R31" s="507">
        <v>0</v>
      </c>
      <c r="S31" s="507">
        <v>0</v>
      </c>
      <c r="T31" s="507">
        <v>0</v>
      </c>
      <c r="U31" s="507">
        <v>10.3</v>
      </c>
      <c r="V31" s="507">
        <v>1457.5</v>
      </c>
      <c r="W31" s="507">
        <v>0</v>
      </c>
      <c r="X31" s="518">
        <v>1444</v>
      </c>
      <c r="Y31" s="518">
        <v>7824.3</v>
      </c>
      <c r="Z31" s="518">
        <v>1401</v>
      </c>
      <c r="AA31" s="518">
        <v>0</v>
      </c>
      <c r="AB31" s="518">
        <v>0</v>
      </c>
      <c r="AC31" s="518">
        <v>218.1</v>
      </c>
      <c r="AD31" s="518">
        <v>0</v>
      </c>
      <c r="AE31" s="518">
        <v>1.6</v>
      </c>
      <c r="AF31" s="518">
        <v>0</v>
      </c>
      <c r="AG31" s="518">
        <v>9</v>
      </c>
      <c r="AH31" s="518">
        <v>3306</v>
      </c>
      <c r="AI31" s="518">
        <v>0</v>
      </c>
      <c r="AJ31" s="518">
        <v>0</v>
      </c>
      <c r="AK31" s="518">
        <v>0</v>
      </c>
      <c r="AL31" s="518">
        <v>0</v>
      </c>
      <c r="AM31" s="518">
        <v>0</v>
      </c>
      <c r="AN31" s="509">
        <v>1007.4959002972572</v>
      </c>
      <c r="AO31" s="507">
        <v>12835.344243968999</v>
      </c>
      <c r="AP31" s="507">
        <v>2.2000000000000002</v>
      </c>
      <c r="AQ31" s="519">
        <v>111.09152413333332</v>
      </c>
      <c r="AR31" s="520">
        <v>0.65072758149911758</v>
      </c>
      <c r="AS31" s="507">
        <v>1276.5498866500359</v>
      </c>
      <c r="AT31" s="507">
        <v>1715.0110842503691</v>
      </c>
      <c r="AU31" s="507">
        <v>5300.622540275308</v>
      </c>
      <c r="AV31" s="522">
        <v>0</v>
      </c>
      <c r="AW31" s="522">
        <v>0</v>
      </c>
      <c r="AX31" s="522">
        <v>0</v>
      </c>
      <c r="AY31" s="507">
        <v>0</v>
      </c>
      <c r="AZ31" s="507">
        <v>0</v>
      </c>
    </row>
    <row r="32" spans="1:52" ht="15.95" customHeight="1" x14ac:dyDescent="0.25">
      <c r="A32" s="508" t="s">
        <v>3553</v>
      </c>
      <c r="B32" s="508">
        <v>1983</v>
      </c>
      <c r="C32" s="515">
        <v>6161471</v>
      </c>
      <c r="D32" s="508">
        <f t="shared" si="3"/>
        <v>32.183872974489368</v>
      </c>
      <c r="E32" s="508">
        <v>0</v>
      </c>
      <c r="F32" s="516">
        <v>8.3802909732109493E-2</v>
      </c>
      <c r="G32" s="517">
        <v>0.10056349167853137</v>
      </c>
      <c r="H32" s="516">
        <v>0.10056349167853137</v>
      </c>
      <c r="I32" s="508">
        <v>208971</v>
      </c>
      <c r="J32" s="507">
        <v>68212</v>
      </c>
      <c r="K32" s="507">
        <v>1920378</v>
      </c>
      <c r="L32" s="507">
        <v>0</v>
      </c>
      <c r="M32" s="507">
        <f t="shared" si="6"/>
        <v>8.1896866072325825</v>
      </c>
      <c r="N32" s="507">
        <f t="shared" si="7"/>
        <v>-1</v>
      </c>
      <c r="O32" s="508">
        <v>2299.6957766489531</v>
      </c>
      <c r="P32" s="508">
        <v>1099.9529078170381</v>
      </c>
      <c r="Q32" s="507">
        <v>2944</v>
      </c>
      <c r="R32" s="507">
        <v>0</v>
      </c>
      <c r="S32" s="507">
        <v>0</v>
      </c>
      <c r="T32" s="507">
        <v>0</v>
      </c>
      <c r="U32" s="507">
        <v>6.1000000000000005</v>
      </c>
      <c r="V32" s="507">
        <v>675.69999999999993</v>
      </c>
      <c r="W32" s="507">
        <v>0</v>
      </c>
      <c r="X32" s="518">
        <v>10464.5</v>
      </c>
      <c r="Y32" s="518">
        <v>1794.9</v>
      </c>
      <c r="Z32" s="518">
        <v>1190</v>
      </c>
      <c r="AA32" s="518">
        <v>548.5</v>
      </c>
      <c r="AB32" s="518">
        <v>954.3</v>
      </c>
      <c r="AC32" s="518">
        <v>61.1</v>
      </c>
      <c r="AD32" s="518">
        <v>0</v>
      </c>
      <c r="AE32" s="518">
        <v>14.100000000000001</v>
      </c>
      <c r="AF32" s="518">
        <v>0</v>
      </c>
      <c r="AG32" s="518">
        <v>1082.7999999999981</v>
      </c>
      <c r="AH32" s="518">
        <v>4160.3</v>
      </c>
      <c r="AI32" s="518">
        <v>0</v>
      </c>
      <c r="AJ32" s="518">
        <v>0</v>
      </c>
      <c r="AK32" s="518">
        <v>0</v>
      </c>
      <c r="AL32" s="518">
        <v>0</v>
      </c>
      <c r="AM32" s="518">
        <v>0</v>
      </c>
      <c r="AN32" s="509">
        <v>333.9942684579799</v>
      </c>
      <c r="AO32" s="507">
        <v>4255.0360849169992</v>
      </c>
      <c r="AP32" s="507">
        <v>0</v>
      </c>
      <c r="AQ32" s="519">
        <v>121.01943696666667</v>
      </c>
      <c r="AR32" s="520">
        <v>0.35167632685532452</v>
      </c>
      <c r="AS32" s="507">
        <v>818.73800856976322</v>
      </c>
      <c r="AT32" s="507">
        <v>1099.9529078170381</v>
      </c>
      <c r="AU32" s="507">
        <v>3399.6486844659921</v>
      </c>
      <c r="AV32" s="523">
        <v>8.4674628520823025E-2</v>
      </c>
      <c r="AW32" s="524">
        <v>0.1016095542249876</v>
      </c>
      <c r="AX32" s="524">
        <v>0.1016095542249876</v>
      </c>
      <c r="AY32" s="507">
        <v>0</v>
      </c>
      <c r="AZ32" s="507">
        <v>0</v>
      </c>
    </row>
    <row r="33" spans="1:59" ht="15.95" customHeight="1" x14ac:dyDescent="0.25">
      <c r="A33" s="508" t="s">
        <v>3555</v>
      </c>
      <c r="B33" s="508">
        <v>185</v>
      </c>
      <c r="C33" s="515">
        <v>1074635</v>
      </c>
      <c r="D33" s="508">
        <f t="shared" si="3"/>
        <v>17.215147468675411</v>
      </c>
      <c r="E33" s="508">
        <v>0</v>
      </c>
      <c r="F33" s="516">
        <v>0.15</v>
      </c>
      <c r="G33" s="517">
        <v>0.15</v>
      </c>
      <c r="H33" s="516">
        <v>0.15</v>
      </c>
      <c r="I33" s="508">
        <v>241397</v>
      </c>
      <c r="J33" s="507">
        <v>13137788</v>
      </c>
      <c r="K33" s="507">
        <v>55597</v>
      </c>
      <c r="L33" s="507">
        <v>12484398</v>
      </c>
      <c r="M33" s="507">
        <f t="shared" si="6"/>
        <v>-0.76968645012158399</v>
      </c>
      <c r="N33" s="507">
        <f t="shared" si="7"/>
        <v>-4.9733638569902316E-2</v>
      </c>
      <c r="O33" s="508">
        <v>161.7836838605302</v>
      </c>
      <c r="P33" s="508">
        <v>77.381728186261412</v>
      </c>
      <c r="Q33" s="507">
        <v>614</v>
      </c>
      <c r="R33" s="507">
        <v>0</v>
      </c>
      <c r="S33" s="507">
        <v>0</v>
      </c>
      <c r="T33" s="507">
        <v>0</v>
      </c>
      <c r="U33" s="507">
        <v>0</v>
      </c>
      <c r="V33" s="507">
        <v>0</v>
      </c>
      <c r="W33" s="507">
        <v>53.1</v>
      </c>
      <c r="X33" s="518">
        <v>2239</v>
      </c>
      <c r="Y33" s="518">
        <v>0</v>
      </c>
      <c r="Z33" s="518">
        <v>0</v>
      </c>
      <c r="AA33" s="518">
        <v>2782.7</v>
      </c>
      <c r="AB33" s="518">
        <v>791.30000000000007</v>
      </c>
      <c r="AC33" s="518">
        <v>17</v>
      </c>
      <c r="AD33" s="518">
        <v>0</v>
      </c>
      <c r="AE33" s="518">
        <v>0</v>
      </c>
      <c r="AF33" s="518">
        <v>0</v>
      </c>
      <c r="AG33" s="518">
        <v>52</v>
      </c>
      <c r="AH33" s="518">
        <v>388.00000000000006</v>
      </c>
      <c r="AI33" s="518">
        <v>53.1</v>
      </c>
      <c r="AJ33" s="518">
        <v>0</v>
      </c>
      <c r="AK33" s="518">
        <v>0</v>
      </c>
      <c r="AL33" s="518">
        <v>0</v>
      </c>
      <c r="AM33" s="518">
        <v>0</v>
      </c>
      <c r="AN33" s="509">
        <v>141.94100873281616</v>
      </c>
      <c r="AO33" s="507">
        <v>1808.3068217789996</v>
      </c>
      <c r="AP33" s="507">
        <v>0</v>
      </c>
      <c r="AQ33" s="519">
        <v>270.67854160000002</v>
      </c>
      <c r="AR33" s="520">
        <v>0.27453864239014908</v>
      </c>
      <c r="AS33" s="507">
        <v>57.598249511100583</v>
      </c>
      <c r="AT33" s="507">
        <v>77.381728186261412</v>
      </c>
      <c r="AU33" s="507">
        <v>239.1654120467916</v>
      </c>
      <c r="AV33" s="522">
        <v>0.15</v>
      </c>
      <c r="AW33" s="522">
        <v>0.15</v>
      </c>
      <c r="AX33" s="522">
        <v>0.15</v>
      </c>
      <c r="AY33" s="507">
        <v>0</v>
      </c>
      <c r="AZ33" s="507">
        <v>0</v>
      </c>
    </row>
    <row r="34" spans="1:59" ht="15.95" customHeight="1" x14ac:dyDescent="0.25">
      <c r="A34" s="508" t="s">
        <v>3557</v>
      </c>
      <c r="B34" s="508">
        <v>280</v>
      </c>
      <c r="C34" s="515">
        <v>1956876</v>
      </c>
      <c r="D34" s="508">
        <f t="shared" si="3"/>
        <v>14.308520315032736</v>
      </c>
      <c r="E34" s="508">
        <v>0</v>
      </c>
      <c r="F34" s="516">
        <v>0</v>
      </c>
      <c r="G34" s="517">
        <v>0</v>
      </c>
      <c r="H34" s="516">
        <v>0</v>
      </c>
      <c r="I34" s="508">
        <v>257</v>
      </c>
      <c r="J34" s="507">
        <v>1322615</v>
      </c>
      <c r="K34" s="507">
        <v>12226</v>
      </c>
      <c r="L34" s="507">
        <v>3780963</v>
      </c>
      <c r="M34" s="507">
        <f t="shared" si="6"/>
        <v>46.571984435797667</v>
      </c>
      <c r="N34" s="507">
        <f t="shared" si="7"/>
        <v>1.8587026458946858</v>
      </c>
      <c r="O34" s="508">
        <v>2591.9882068243191</v>
      </c>
      <c r="P34" s="508">
        <v>1239.757447082138</v>
      </c>
      <c r="Q34" s="507">
        <v>0</v>
      </c>
      <c r="R34" s="507">
        <v>0</v>
      </c>
      <c r="S34" s="507">
        <v>0</v>
      </c>
      <c r="T34" s="507">
        <v>0</v>
      </c>
      <c r="U34" s="507">
        <v>0</v>
      </c>
      <c r="V34" s="507">
        <v>241.6</v>
      </c>
      <c r="W34" s="507">
        <v>0</v>
      </c>
      <c r="X34" s="518">
        <v>3793.1000000000004</v>
      </c>
      <c r="Y34" s="518">
        <v>338.2</v>
      </c>
      <c r="Z34" s="518">
        <v>770</v>
      </c>
      <c r="AA34" s="518">
        <v>279.7</v>
      </c>
      <c r="AB34" s="518">
        <v>2180.8000000000002</v>
      </c>
      <c r="AC34" s="518">
        <v>23.3</v>
      </c>
      <c r="AD34" s="518">
        <v>0</v>
      </c>
      <c r="AE34" s="518">
        <v>11.200000000000003</v>
      </c>
      <c r="AF34" s="518">
        <v>0</v>
      </c>
      <c r="AG34" s="518">
        <v>320.99999999999983</v>
      </c>
      <c r="AH34" s="518">
        <v>1670.1000000000001</v>
      </c>
      <c r="AI34" s="518">
        <v>0</v>
      </c>
      <c r="AJ34" s="518">
        <v>0</v>
      </c>
      <c r="AK34" s="518">
        <v>0</v>
      </c>
      <c r="AL34" s="518">
        <v>0</v>
      </c>
      <c r="AM34" s="518">
        <v>0</v>
      </c>
      <c r="AN34" s="509">
        <v>380.23377895103334</v>
      </c>
      <c r="AO34" s="507">
        <v>4844.1204024569988</v>
      </c>
      <c r="AP34" s="507">
        <v>10</v>
      </c>
      <c r="AQ34" s="519">
        <v>60.527139266666673</v>
      </c>
      <c r="AR34" s="520">
        <v>3.2054019972745949E-2</v>
      </c>
      <c r="AS34" s="507">
        <v>922.8</v>
      </c>
      <c r="AT34" s="507">
        <v>1239.757447082138</v>
      </c>
      <c r="AU34" s="507">
        <v>3831.745653906456</v>
      </c>
      <c r="AV34" s="522">
        <v>0</v>
      </c>
      <c r="AW34" s="522">
        <v>0</v>
      </c>
      <c r="AX34" s="522">
        <v>0</v>
      </c>
      <c r="AY34" s="507">
        <v>0</v>
      </c>
      <c r="AZ34" s="507">
        <v>0</v>
      </c>
    </row>
    <row r="35" spans="1:59" ht="15.95" customHeight="1" x14ac:dyDescent="0.25">
      <c r="A35" s="508" t="s">
        <v>3558</v>
      </c>
      <c r="B35" s="508">
        <v>1112</v>
      </c>
      <c r="C35" s="515">
        <v>3119265</v>
      </c>
      <c r="D35" s="508">
        <f t="shared" si="3"/>
        <v>35.649423822599232</v>
      </c>
      <c r="E35" s="508">
        <v>0</v>
      </c>
      <c r="F35" s="516">
        <v>0.19531380998268613</v>
      </c>
      <c r="G35" s="517">
        <v>0.44389502268792302</v>
      </c>
      <c r="H35" s="516">
        <v>0.31960441633530456</v>
      </c>
      <c r="I35" s="508">
        <v>2917972</v>
      </c>
      <c r="J35" s="507">
        <v>66761</v>
      </c>
      <c r="K35" s="507">
        <v>466911</v>
      </c>
      <c r="L35" s="507">
        <v>8694</v>
      </c>
      <c r="M35" s="507">
        <f t="shared" si="6"/>
        <v>-0.83998784087030309</v>
      </c>
      <c r="N35" s="507">
        <f t="shared" si="7"/>
        <v>-0.86977426940878655</v>
      </c>
      <c r="O35" s="508">
        <v>578.33807085514445</v>
      </c>
      <c r="P35" s="508">
        <v>276.62121624860441</v>
      </c>
      <c r="Q35" s="507">
        <v>522</v>
      </c>
      <c r="R35" s="507">
        <v>628.6</v>
      </c>
      <c r="S35" s="507">
        <v>0</v>
      </c>
      <c r="T35" s="507">
        <v>0</v>
      </c>
      <c r="U35" s="507">
        <v>6</v>
      </c>
      <c r="V35" s="507">
        <v>226</v>
      </c>
      <c r="W35" s="507">
        <v>0</v>
      </c>
      <c r="X35" s="518">
        <v>740.4</v>
      </c>
      <c r="Y35" s="518">
        <v>5444.9999999999991</v>
      </c>
      <c r="Z35" s="518">
        <v>0</v>
      </c>
      <c r="AA35" s="518">
        <v>1051.3999999999999</v>
      </c>
      <c r="AB35" s="518">
        <v>150</v>
      </c>
      <c r="AC35" s="518">
        <v>2116.6999999999998</v>
      </c>
      <c r="AD35" s="518">
        <v>178.5</v>
      </c>
      <c r="AE35" s="518">
        <v>9.8000000000000007</v>
      </c>
      <c r="AF35" s="518">
        <v>518</v>
      </c>
      <c r="AG35" s="518">
        <v>6</v>
      </c>
      <c r="AH35" s="518">
        <v>1511.6</v>
      </c>
      <c r="AI35" s="518">
        <v>0</v>
      </c>
      <c r="AJ35" s="518">
        <v>0</v>
      </c>
      <c r="AK35" s="518">
        <v>0</v>
      </c>
      <c r="AL35" s="518">
        <v>0</v>
      </c>
      <c r="AM35" s="518">
        <v>0</v>
      </c>
      <c r="AN35" s="509">
        <v>76.786155272344018</v>
      </c>
      <c r="AO35" s="507">
        <v>978.24391722149983</v>
      </c>
      <c r="AP35" s="507">
        <v>0</v>
      </c>
      <c r="AQ35" s="519">
        <v>47.25235</v>
      </c>
      <c r="AR35" s="520">
        <v>0.1589666951323655</v>
      </c>
      <c r="AS35" s="507">
        <v>205.9</v>
      </c>
      <c r="AT35" s="507">
        <v>276.62121624860441</v>
      </c>
      <c r="AU35" s="507">
        <v>854.95928710374881</v>
      </c>
      <c r="AV35" s="523">
        <v>0.22</v>
      </c>
      <c r="AW35" s="523">
        <v>0.5</v>
      </c>
      <c r="AX35" s="523">
        <v>0.5</v>
      </c>
      <c r="AY35" s="507">
        <v>0</v>
      </c>
      <c r="AZ35" s="507">
        <v>0</v>
      </c>
    </row>
    <row r="36" spans="1:59" ht="15.95" customHeight="1" x14ac:dyDescent="0.25">
      <c r="A36" s="508" t="s">
        <v>3560</v>
      </c>
      <c r="B36" s="508">
        <v>273</v>
      </c>
      <c r="C36" s="515">
        <v>1352917</v>
      </c>
      <c r="D36" s="508">
        <f t="shared" si="3"/>
        <v>20.178621452757262</v>
      </c>
      <c r="E36" s="507">
        <v>0</v>
      </c>
      <c r="F36" s="516">
        <v>0.192</v>
      </c>
      <c r="G36" s="517">
        <v>0.23699999999999999</v>
      </c>
      <c r="H36" s="516">
        <v>0.23699999999999999</v>
      </c>
      <c r="I36" s="508">
        <v>938788</v>
      </c>
      <c r="J36" s="507">
        <v>11944719</v>
      </c>
      <c r="K36" s="507">
        <v>203180</v>
      </c>
      <c r="L36" s="507">
        <v>5499785</v>
      </c>
      <c r="M36" s="507">
        <f t="shared" si="6"/>
        <v>-0.78357200986804265</v>
      </c>
      <c r="N36" s="507">
        <f t="shared" si="7"/>
        <v>-0.53956346733648575</v>
      </c>
      <c r="O36" s="508">
        <v>112.3531949208634</v>
      </c>
      <c r="P36" s="508">
        <v>53.738944390209689</v>
      </c>
      <c r="Q36" s="507">
        <v>0</v>
      </c>
      <c r="R36" s="507">
        <v>0</v>
      </c>
      <c r="S36" s="507">
        <v>0</v>
      </c>
      <c r="T36" s="507">
        <v>0</v>
      </c>
      <c r="U36" s="507">
        <v>0</v>
      </c>
      <c r="V36" s="507">
        <v>0</v>
      </c>
      <c r="W36" s="507">
        <v>0</v>
      </c>
      <c r="X36" s="518">
        <v>533.9</v>
      </c>
      <c r="Y36" s="518">
        <v>1258</v>
      </c>
      <c r="Z36" s="518">
        <v>1250.4000000000001</v>
      </c>
      <c r="AA36" s="518">
        <v>501.9000000000002</v>
      </c>
      <c r="AB36" s="518">
        <v>211.9</v>
      </c>
      <c r="AC36" s="518">
        <v>0</v>
      </c>
      <c r="AD36" s="518">
        <v>0</v>
      </c>
      <c r="AE36" s="518">
        <v>221.10000000000002</v>
      </c>
      <c r="AF36" s="518">
        <v>0</v>
      </c>
      <c r="AG36" s="518">
        <v>82.1</v>
      </c>
      <c r="AH36" s="518">
        <v>400.2</v>
      </c>
      <c r="AI36" s="518">
        <v>0</v>
      </c>
      <c r="AJ36" s="518">
        <v>0</v>
      </c>
      <c r="AK36" s="518">
        <v>0</v>
      </c>
      <c r="AL36" s="518">
        <v>0</v>
      </c>
      <c r="AM36" s="518">
        <v>12</v>
      </c>
      <c r="AN36" s="509">
        <v>235.48162351095189</v>
      </c>
      <c r="AO36" s="507">
        <v>2999.9999999999995</v>
      </c>
      <c r="AP36" s="507">
        <v>320.8</v>
      </c>
      <c r="AQ36" s="519">
        <v>9.5162785033333321</v>
      </c>
      <c r="AR36" s="520">
        <v>0.84328097731239093</v>
      </c>
      <c r="AS36" s="507">
        <v>40</v>
      </c>
      <c r="AT36" s="507">
        <v>53.738944390209689</v>
      </c>
      <c r="AU36" s="507">
        <v>166.09213931107311</v>
      </c>
      <c r="AV36" s="523">
        <v>0.192</v>
      </c>
      <c r="AW36" s="523">
        <v>0.23699999999999999</v>
      </c>
      <c r="AX36" s="523">
        <v>0.23699999999999999</v>
      </c>
      <c r="AY36" s="507">
        <v>0</v>
      </c>
      <c r="AZ36" s="507">
        <v>0</v>
      </c>
    </row>
    <row r="37" spans="1:59" ht="15.95" customHeight="1" x14ac:dyDescent="0.25">
      <c r="A37" s="508" t="s">
        <v>3562</v>
      </c>
      <c r="B37" s="508">
        <v>1383</v>
      </c>
      <c r="C37" s="515">
        <v>9088074</v>
      </c>
      <c r="D37" s="508">
        <f t="shared" si="3"/>
        <v>15.217745806207123</v>
      </c>
      <c r="E37" s="508">
        <v>1</v>
      </c>
      <c r="F37" s="516">
        <v>0.16028999999999999</v>
      </c>
      <c r="G37" s="517">
        <v>0.5</v>
      </c>
      <c r="H37" s="516">
        <v>0.5</v>
      </c>
      <c r="I37" s="508">
        <v>24337437</v>
      </c>
      <c r="J37" s="507">
        <v>0</v>
      </c>
      <c r="K37" s="507">
        <v>6826117</v>
      </c>
      <c r="L37" s="507">
        <v>555</v>
      </c>
      <c r="M37" s="507">
        <f t="shared" si="6"/>
        <v>-0.71952194473066333</v>
      </c>
      <c r="N37" s="507">
        <f t="shared" si="7"/>
        <v>0</v>
      </c>
      <c r="O37" s="508">
        <v>2443.6794735393441</v>
      </c>
      <c r="P37" s="508">
        <v>1168.820837080104</v>
      </c>
      <c r="Q37" s="507">
        <v>390</v>
      </c>
      <c r="R37" s="507">
        <v>0</v>
      </c>
      <c r="S37" s="507">
        <v>0</v>
      </c>
      <c r="T37" s="507">
        <v>21.700000000000003</v>
      </c>
      <c r="U37" s="507">
        <v>146</v>
      </c>
      <c r="V37" s="507">
        <v>0</v>
      </c>
      <c r="W37" s="507">
        <v>0</v>
      </c>
      <c r="X37" s="518">
        <v>463</v>
      </c>
      <c r="Y37" s="518">
        <v>8569.5</v>
      </c>
      <c r="Z37" s="518">
        <v>3467.1</v>
      </c>
      <c r="AA37" s="518">
        <v>12.3</v>
      </c>
      <c r="AB37" s="518">
        <v>7.6</v>
      </c>
      <c r="AC37" s="518">
        <v>745.5</v>
      </c>
      <c r="AD37" s="518">
        <v>0</v>
      </c>
      <c r="AE37" s="518">
        <v>63.399999999999991</v>
      </c>
      <c r="AF37" s="518">
        <v>0</v>
      </c>
      <c r="AG37" s="518">
        <v>226.00000000000003</v>
      </c>
      <c r="AH37" s="518">
        <v>2769.8</v>
      </c>
      <c r="AI37" s="518">
        <v>0</v>
      </c>
      <c r="AJ37" s="518">
        <v>0</v>
      </c>
      <c r="AK37" s="518">
        <v>0</v>
      </c>
      <c r="AL37" s="518">
        <v>0</v>
      </c>
      <c r="AM37" s="518">
        <v>105</v>
      </c>
      <c r="AN37" s="509">
        <v>451.64099798691859</v>
      </c>
      <c r="AO37" s="507">
        <v>5753.8374916874991</v>
      </c>
      <c r="AP37" s="507">
        <v>3.6</v>
      </c>
      <c r="AQ37" s="519">
        <v>6.8191451566666661</v>
      </c>
      <c r="AR37" s="520">
        <v>0.41725090291055872</v>
      </c>
      <c r="AS37" s="507">
        <v>869.99910425709322</v>
      </c>
      <c r="AT37" s="507">
        <v>1168.820837080104</v>
      </c>
      <c r="AU37" s="507">
        <v>3612.5003106194481</v>
      </c>
      <c r="AV37" s="523">
        <v>0.16028999999999999</v>
      </c>
      <c r="AW37" s="523">
        <v>0.5</v>
      </c>
      <c r="AX37" s="523">
        <v>0.5</v>
      </c>
      <c r="AY37" s="507">
        <v>0</v>
      </c>
      <c r="AZ37" s="507">
        <v>5000</v>
      </c>
    </row>
    <row r="38" spans="1:59" ht="15.95" customHeight="1" x14ac:dyDescent="0.25">
      <c r="A38" s="508" t="s">
        <v>3564</v>
      </c>
      <c r="B38" s="508">
        <v>364</v>
      </c>
      <c r="C38" s="515">
        <v>2099134</v>
      </c>
      <c r="D38" s="508">
        <f t="shared" si="3"/>
        <v>17.3404842187302</v>
      </c>
      <c r="E38" s="508">
        <v>0</v>
      </c>
      <c r="F38" s="516">
        <v>0.20961953304417216</v>
      </c>
      <c r="G38" s="517">
        <v>0.37566173732864705</v>
      </c>
      <c r="H38" s="516">
        <v>0.73146646079537891</v>
      </c>
      <c r="I38" s="508">
        <v>39073</v>
      </c>
      <c r="J38" s="507">
        <v>13046937</v>
      </c>
      <c r="K38" s="507">
        <v>4043</v>
      </c>
      <c r="L38" s="507">
        <v>7071638</v>
      </c>
      <c r="M38" s="507">
        <f t="shared" si="6"/>
        <v>-0.89652701353876074</v>
      </c>
      <c r="N38" s="507">
        <f t="shared" si="7"/>
        <v>-0.45798481283384751</v>
      </c>
      <c r="O38" s="508">
        <v>191.84308032737431</v>
      </c>
      <c r="P38" s="508">
        <v>91.759247546283035</v>
      </c>
      <c r="Q38" s="507">
        <v>2640</v>
      </c>
      <c r="R38" s="507">
        <v>0</v>
      </c>
      <c r="S38" s="507">
        <v>0</v>
      </c>
      <c r="T38" s="507">
        <v>0</v>
      </c>
      <c r="U38" s="507">
        <v>17</v>
      </c>
      <c r="V38" s="507">
        <v>737</v>
      </c>
      <c r="W38" s="507">
        <v>0</v>
      </c>
      <c r="X38" s="518">
        <v>2640</v>
      </c>
      <c r="Y38" s="518">
        <v>1415.5</v>
      </c>
      <c r="Z38" s="518">
        <v>0</v>
      </c>
      <c r="AA38" s="518">
        <v>82.9</v>
      </c>
      <c r="AB38" s="518">
        <v>2034.4000000000003</v>
      </c>
      <c r="AC38" s="518">
        <v>671.7</v>
      </c>
      <c r="AD38" s="518">
        <v>0</v>
      </c>
      <c r="AE38" s="518">
        <v>5.4</v>
      </c>
      <c r="AF38" s="518">
        <v>8.6000000000000014</v>
      </c>
      <c r="AG38" s="518">
        <v>19</v>
      </c>
      <c r="AH38" s="518">
        <v>1792.3</v>
      </c>
      <c r="AI38" s="518">
        <v>0</v>
      </c>
      <c r="AJ38" s="518">
        <v>0</v>
      </c>
      <c r="AK38" s="518">
        <v>0</v>
      </c>
      <c r="AL38" s="518">
        <v>0</v>
      </c>
      <c r="AM38" s="518">
        <v>0</v>
      </c>
      <c r="AN38" s="509">
        <v>649.40414423467803</v>
      </c>
      <c r="AO38" s="507">
        <v>8273.3098390304986</v>
      </c>
      <c r="AP38" s="507">
        <v>254</v>
      </c>
      <c r="AQ38" s="519">
        <v>131.73979323333333</v>
      </c>
      <c r="AR38" s="520">
        <v>0.31997526761216533</v>
      </c>
      <c r="AS38" s="507">
        <v>68.3</v>
      </c>
      <c r="AT38" s="507">
        <v>91.759247546283035</v>
      </c>
      <c r="AU38" s="507">
        <v>283.60232787365732</v>
      </c>
      <c r="AV38" s="522">
        <v>0.2031096198964473</v>
      </c>
      <c r="AW38" s="522">
        <v>0.36240874583753802</v>
      </c>
      <c r="AX38" s="522">
        <v>0.70376401571130365</v>
      </c>
      <c r="AY38" s="507">
        <v>1</v>
      </c>
      <c r="AZ38" s="507">
        <v>0</v>
      </c>
      <c r="BE38" s="507">
        <v>834</v>
      </c>
      <c r="BF38" s="507">
        <v>2366</v>
      </c>
      <c r="BG38" s="507">
        <v>0</v>
      </c>
    </row>
    <row r="39" spans="1:59" ht="15.95" customHeight="1" x14ac:dyDescent="0.25">
      <c r="A39" s="508" t="s">
        <v>3566</v>
      </c>
      <c r="B39" s="508">
        <v>5491</v>
      </c>
      <c r="C39" s="515">
        <v>20031150</v>
      </c>
      <c r="D39" s="508">
        <f t="shared" si="3"/>
        <v>27.412305334441609</v>
      </c>
      <c r="E39" s="508">
        <v>1</v>
      </c>
      <c r="F39" s="516">
        <v>0.42666666666666664</v>
      </c>
      <c r="G39" s="517">
        <v>0.7</v>
      </c>
      <c r="H39" s="516">
        <v>1</v>
      </c>
      <c r="I39" s="508">
        <v>19936949</v>
      </c>
      <c r="J39" s="507">
        <v>3361222</v>
      </c>
      <c r="K39" s="507">
        <v>27986292</v>
      </c>
      <c r="L39" s="507">
        <v>138183</v>
      </c>
      <c r="M39" s="507">
        <f t="shared" si="6"/>
        <v>0.4037399604121974</v>
      </c>
      <c r="N39" s="507">
        <f t="shared" si="7"/>
        <v>-0.95888905880063857</v>
      </c>
      <c r="O39" s="508">
        <v>2284.9831017030601</v>
      </c>
      <c r="P39" s="508">
        <v>1092.915781535889</v>
      </c>
      <c r="Q39" s="507">
        <v>685.9</v>
      </c>
      <c r="R39" s="507">
        <v>0</v>
      </c>
      <c r="S39" s="507">
        <v>2047.8</v>
      </c>
      <c r="T39" s="507">
        <v>3.2</v>
      </c>
      <c r="U39" s="507">
        <v>4.5</v>
      </c>
      <c r="V39" s="507">
        <v>490.4</v>
      </c>
      <c r="W39" s="507">
        <v>0</v>
      </c>
      <c r="X39" s="518">
        <v>1204.4000000000001</v>
      </c>
      <c r="Y39" s="518">
        <v>8862.4999999999982</v>
      </c>
      <c r="Z39" s="518">
        <v>5396.2999999999993</v>
      </c>
      <c r="AA39" s="518">
        <v>4544.6000000000022</v>
      </c>
      <c r="AB39" s="518">
        <v>1979.6000000000001</v>
      </c>
      <c r="AC39" s="518">
        <v>470.2</v>
      </c>
      <c r="AD39" s="518">
        <v>0</v>
      </c>
      <c r="AE39" s="518">
        <v>174.29999999999976</v>
      </c>
      <c r="AF39" s="518">
        <v>0</v>
      </c>
      <c r="AG39" s="518">
        <v>2584.1999999999998</v>
      </c>
      <c r="AH39" s="518">
        <v>12715.800000000003</v>
      </c>
      <c r="AI39" s="518">
        <v>0</v>
      </c>
      <c r="AJ39" s="518">
        <v>0</v>
      </c>
      <c r="AK39" s="518">
        <v>0</v>
      </c>
      <c r="AL39" s="518">
        <v>0</v>
      </c>
      <c r="AM39" s="518">
        <v>194.8</v>
      </c>
      <c r="AN39" s="509">
        <v>2088.8974619505761</v>
      </c>
      <c r="AO39" s="507">
        <v>26612.235351605996</v>
      </c>
      <c r="AP39" s="507">
        <v>1</v>
      </c>
      <c r="AQ39" s="519">
        <v>65.139618299999995</v>
      </c>
      <c r="AR39" s="520">
        <v>0.62882530420078908</v>
      </c>
      <c r="AS39" s="507">
        <v>813.5</v>
      </c>
      <c r="AT39" s="507">
        <v>1092.915781535889</v>
      </c>
      <c r="AU39" s="507">
        <v>3377.8988832389491</v>
      </c>
      <c r="AV39" s="523">
        <v>0.42666666666666658</v>
      </c>
      <c r="AW39" s="522">
        <v>0.7</v>
      </c>
      <c r="AX39" s="522">
        <v>0.7</v>
      </c>
      <c r="AY39" s="507">
        <v>0</v>
      </c>
      <c r="AZ39" s="507">
        <v>2000</v>
      </c>
    </row>
    <row r="40" spans="1:59" ht="15.95" customHeight="1" x14ac:dyDescent="0.25">
      <c r="A40" s="508" t="s">
        <v>3568</v>
      </c>
      <c r="B40" s="508">
        <v>1910</v>
      </c>
      <c r="C40" s="515">
        <v>10568033</v>
      </c>
      <c r="D40" s="508">
        <f t="shared" si="3"/>
        <v>18.073372783752664</v>
      </c>
      <c r="E40" s="508">
        <v>0</v>
      </c>
      <c r="F40" s="516">
        <v>0.1137850789011861</v>
      </c>
      <c r="G40" s="517">
        <v>0.12067761835177915</v>
      </c>
      <c r="H40" s="516">
        <v>0.12067761835177915</v>
      </c>
      <c r="I40" s="508">
        <v>17693787</v>
      </c>
      <c r="J40" s="507">
        <v>0</v>
      </c>
      <c r="K40" s="507">
        <v>14042350</v>
      </c>
      <c r="L40" s="507">
        <v>42</v>
      </c>
      <c r="M40" s="507">
        <f t="shared" si="6"/>
        <v>-0.20636831448236603</v>
      </c>
      <c r="N40" s="507">
        <f t="shared" si="7"/>
        <v>0</v>
      </c>
      <c r="O40" s="508">
        <v>3285.418485740548</v>
      </c>
      <c r="P40" s="508">
        <v>1571.42768773185</v>
      </c>
      <c r="Q40" s="507">
        <v>2760</v>
      </c>
      <c r="R40" s="507">
        <v>0</v>
      </c>
      <c r="S40" s="507">
        <v>0</v>
      </c>
      <c r="T40" s="507">
        <v>151.80000000000001</v>
      </c>
      <c r="U40" s="507">
        <v>0</v>
      </c>
      <c r="V40" s="507">
        <v>0</v>
      </c>
      <c r="W40" s="507">
        <v>0</v>
      </c>
      <c r="X40" s="518">
        <v>10308</v>
      </c>
      <c r="Y40" s="518">
        <v>5373.2</v>
      </c>
      <c r="Z40" s="518">
        <v>5149.6000000000004</v>
      </c>
      <c r="AA40" s="518">
        <v>1999.3000000000009</v>
      </c>
      <c r="AB40" s="518">
        <v>208</v>
      </c>
      <c r="AC40" s="518">
        <v>4420.9000000000042</v>
      </c>
      <c r="AD40" s="518">
        <v>0</v>
      </c>
      <c r="AE40" s="518">
        <v>310.40000000000072</v>
      </c>
      <c r="AF40" s="518">
        <v>0</v>
      </c>
      <c r="AG40" s="518">
        <v>438.70000000000033</v>
      </c>
      <c r="AH40" s="518">
        <v>5987.2</v>
      </c>
      <c r="AI40" s="518">
        <v>0</v>
      </c>
      <c r="AJ40" s="518">
        <v>0</v>
      </c>
      <c r="AK40" s="518">
        <v>0</v>
      </c>
      <c r="AL40" s="518">
        <v>0</v>
      </c>
      <c r="AM40" s="518">
        <v>0</v>
      </c>
      <c r="AN40" s="509">
        <v>78.985659323150202</v>
      </c>
      <c r="AO40" s="507">
        <v>1006.2652636604998</v>
      </c>
      <c r="AP40" s="507">
        <v>0</v>
      </c>
      <c r="AQ40" s="519">
        <v>79.839766900000001</v>
      </c>
      <c r="AR40" s="520">
        <v>0.59739675397718139</v>
      </c>
      <c r="AS40" s="507">
        <v>1169.6751438371291</v>
      </c>
      <c r="AT40" s="507">
        <v>1571.42768773185</v>
      </c>
      <c r="AU40" s="507">
        <v>4856.8461734723987</v>
      </c>
      <c r="AV40" s="523">
        <v>0.11383661154747191</v>
      </c>
      <c r="AW40" s="523">
        <v>0.1207549173212078</v>
      </c>
      <c r="AX40" s="523">
        <v>0.1207549173212078</v>
      </c>
      <c r="AY40" s="507">
        <v>0</v>
      </c>
      <c r="AZ40" s="507">
        <v>0</v>
      </c>
      <c r="BE40" s="507">
        <v>13</v>
      </c>
      <c r="BF40" s="507">
        <v>9510</v>
      </c>
      <c r="BG40" s="507">
        <v>1</v>
      </c>
    </row>
    <row r="41" spans="1:59" ht="15.95" customHeight="1" x14ac:dyDescent="0.25">
      <c r="A41" s="508" t="s">
        <v>3570</v>
      </c>
      <c r="B41" s="508">
        <v>97</v>
      </c>
      <c r="C41" s="515">
        <v>789403</v>
      </c>
      <c r="D41" s="508">
        <f t="shared" si="3"/>
        <v>12.287766831390304</v>
      </c>
      <c r="E41" s="508">
        <v>0</v>
      </c>
      <c r="F41" s="516">
        <v>0</v>
      </c>
      <c r="G41" s="517">
        <v>0</v>
      </c>
      <c r="H41" s="516">
        <v>0</v>
      </c>
      <c r="I41" s="508">
        <v>1413663</v>
      </c>
      <c r="J41" s="507">
        <v>20571248</v>
      </c>
      <c r="K41" s="507">
        <v>1163652</v>
      </c>
      <c r="L41" s="507">
        <v>21747797</v>
      </c>
      <c r="M41" s="507">
        <f t="shared" si="6"/>
        <v>-0.1768533235997547</v>
      </c>
      <c r="N41" s="507">
        <f t="shared" si="7"/>
        <v>5.7193856201626758E-2</v>
      </c>
      <c r="O41" s="508">
        <v>3264.067950074168</v>
      </c>
      <c r="P41" s="508">
        <v>1561.215648370754</v>
      </c>
      <c r="Q41" s="507">
        <v>1146.2</v>
      </c>
      <c r="R41" s="507">
        <v>0</v>
      </c>
      <c r="S41" s="507">
        <v>0</v>
      </c>
      <c r="T41" s="507">
        <v>0</v>
      </c>
      <c r="U41" s="507">
        <v>6</v>
      </c>
      <c r="V41" s="507">
        <v>0</v>
      </c>
      <c r="W41" s="507">
        <v>104.3</v>
      </c>
      <c r="X41" s="518">
        <v>3396.2</v>
      </c>
      <c r="Y41" s="518">
        <v>0</v>
      </c>
      <c r="Z41" s="518">
        <v>0</v>
      </c>
      <c r="AA41" s="518">
        <v>510</v>
      </c>
      <c r="AB41" s="518">
        <v>3527.7000000000003</v>
      </c>
      <c r="AC41" s="518">
        <v>0</v>
      </c>
      <c r="AD41" s="518">
        <v>0</v>
      </c>
      <c r="AE41" s="518">
        <v>0</v>
      </c>
      <c r="AF41" s="518">
        <v>0</v>
      </c>
      <c r="AG41" s="518">
        <v>59.699999999999996</v>
      </c>
      <c r="AH41" s="518">
        <v>580.99999999999977</v>
      </c>
      <c r="AI41" s="518">
        <v>533.29999999999995</v>
      </c>
      <c r="AJ41" s="518">
        <v>0</v>
      </c>
      <c r="AK41" s="518">
        <v>0</v>
      </c>
      <c r="AL41" s="518">
        <v>0</v>
      </c>
      <c r="AM41" s="518">
        <v>0</v>
      </c>
      <c r="AN41" s="509">
        <v>2037.8761861162782</v>
      </c>
      <c r="AO41" s="507">
        <v>25962.232072280996</v>
      </c>
      <c r="AP41" s="507">
        <v>53</v>
      </c>
      <c r="AQ41" s="519">
        <v>28.456966700000002</v>
      </c>
      <c r="AR41" s="520">
        <v>1.72097552138765E-2</v>
      </c>
      <c r="AS41" s="507">
        <v>1162.073923175298</v>
      </c>
      <c r="AT41" s="507">
        <v>1561.215648370754</v>
      </c>
      <c r="AU41" s="507">
        <v>4825.2835984449221</v>
      </c>
      <c r="AV41" s="522">
        <v>0</v>
      </c>
      <c r="AW41" s="522">
        <v>0</v>
      </c>
      <c r="AX41" s="522">
        <v>0</v>
      </c>
      <c r="AY41" s="507">
        <v>0</v>
      </c>
      <c r="AZ41" s="507">
        <v>0</v>
      </c>
    </row>
    <row r="42" spans="1:59" ht="15.95" customHeight="1" x14ac:dyDescent="0.25">
      <c r="A42" s="508" t="s">
        <v>3572</v>
      </c>
      <c r="B42" s="508">
        <v>1597</v>
      </c>
      <c r="C42" s="515">
        <v>11705262</v>
      </c>
      <c r="D42" s="508">
        <f t="shared" si="3"/>
        <v>13.643436601419088</v>
      </c>
      <c r="E42" s="508">
        <v>0</v>
      </c>
      <c r="F42" s="516">
        <v>3.2435992707374371E-2</v>
      </c>
      <c r="G42" s="517">
        <v>0</v>
      </c>
      <c r="H42" s="516">
        <v>0</v>
      </c>
      <c r="I42" s="508">
        <v>19424322</v>
      </c>
      <c r="J42" s="507">
        <v>0</v>
      </c>
      <c r="K42" s="507">
        <v>36652206</v>
      </c>
      <c r="L42" s="507">
        <v>1119</v>
      </c>
      <c r="M42" s="507">
        <f t="shared" si="6"/>
        <v>0.88692331191791407</v>
      </c>
      <c r="N42" s="507">
        <f t="shared" si="7"/>
        <v>0</v>
      </c>
      <c r="O42" s="508">
        <v>5441.4355280133668</v>
      </c>
      <c r="P42" s="508">
        <v>2602.6585309726811</v>
      </c>
      <c r="Q42" s="507">
        <v>4575</v>
      </c>
      <c r="R42" s="507">
        <v>0</v>
      </c>
      <c r="S42" s="507">
        <v>0</v>
      </c>
      <c r="T42" s="507">
        <v>1</v>
      </c>
      <c r="U42" s="507">
        <v>37</v>
      </c>
      <c r="V42" s="507">
        <v>0</v>
      </c>
      <c r="W42" s="507">
        <v>0</v>
      </c>
      <c r="X42" s="518">
        <v>11488.5</v>
      </c>
      <c r="Y42" s="518">
        <v>6991.2999999999975</v>
      </c>
      <c r="Z42" s="518">
        <v>2134</v>
      </c>
      <c r="AA42" s="518">
        <v>101.89999999999998</v>
      </c>
      <c r="AB42" s="518">
        <v>688.89999999999986</v>
      </c>
      <c r="AC42" s="518">
        <v>103.9</v>
      </c>
      <c r="AD42" s="518">
        <v>0</v>
      </c>
      <c r="AE42" s="518">
        <v>96.899999999999935</v>
      </c>
      <c r="AF42" s="518">
        <v>0</v>
      </c>
      <c r="AG42" s="518">
        <v>662.39999999999793</v>
      </c>
      <c r="AH42" s="518">
        <v>5781.5999999999995</v>
      </c>
      <c r="AI42" s="518">
        <v>0</v>
      </c>
      <c r="AJ42" s="518">
        <v>0</v>
      </c>
      <c r="AK42" s="518">
        <v>0</v>
      </c>
      <c r="AL42" s="518">
        <v>0</v>
      </c>
      <c r="AM42" s="518">
        <v>0</v>
      </c>
      <c r="AN42" s="509">
        <v>621.52644475165141</v>
      </c>
      <c r="AO42" s="507">
        <v>7918.1521957199993</v>
      </c>
      <c r="AP42" s="507">
        <v>0</v>
      </c>
      <c r="AQ42" s="519">
        <v>105.18023873333333</v>
      </c>
      <c r="AR42" s="520">
        <v>0.30928071584260641</v>
      </c>
      <c r="AS42" s="507">
        <v>1937.2606295160799</v>
      </c>
      <c r="AT42" s="507">
        <v>2602.6585309726811</v>
      </c>
      <c r="AU42" s="507">
        <v>8044.0940589860465</v>
      </c>
      <c r="AV42" s="523">
        <v>3.7753023160769367E-2</v>
      </c>
      <c r="AW42" s="523">
        <v>7.2601967616864174E-2</v>
      </c>
      <c r="AX42" s="523">
        <v>7.2601967616864174E-2</v>
      </c>
      <c r="AY42" s="507">
        <v>0</v>
      </c>
      <c r="AZ42" s="507">
        <v>0</v>
      </c>
    </row>
    <row r="43" spans="1:59" ht="15.95" customHeight="1" x14ac:dyDescent="0.25">
      <c r="A43" s="508" t="s">
        <v>3574</v>
      </c>
      <c r="B43" s="508">
        <v>653</v>
      </c>
      <c r="C43" s="515">
        <v>4001180</v>
      </c>
      <c r="D43" s="508">
        <f t="shared" si="3"/>
        <v>16.320185545264145</v>
      </c>
      <c r="E43" s="508">
        <v>0</v>
      </c>
      <c r="F43" s="516">
        <v>0</v>
      </c>
      <c r="G43" s="517">
        <v>0</v>
      </c>
      <c r="H43" s="516">
        <v>0</v>
      </c>
      <c r="I43" s="508">
        <v>0</v>
      </c>
      <c r="J43" s="507">
        <v>14384521</v>
      </c>
      <c r="K43" s="507">
        <v>0</v>
      </c>
      <c r="L43" s="507">
        <v>16672891</v>
      </c>
      <c r="M43" s="507">
        <f t="shared" si="6"/>
        <v>0</v>
      </c>
      <c r="N43" s="507">
        <f t="shared" si="7"/>
        <v>0.15908558929421424</v>
      </c>
      <c r="O43" s="508">
        <v>1037.581755094174</v>
      </c>
      <c r="P43" s="508">
        <v>496.2791514435865</v>
      </c>
      <c r="Q43" s="507">
        <v>0</v>
      </c>
      <c r="R43" s="507">
        <v>0</v>
      </c>
      <c r="S43" s="507">
        <v>0</v>
      </c>
      <c r="T43" s="507">
        <v>0</v>
      </c>
      <c r="U43" s="507">
        <v>0</v>
      </c>
      <c r="V43" s="507">
        <v>203</v>
      </c>
      <c r="W43" s="507">
        <v>0</v>
      </c>
      <c r="X43" s="518">
        <v>3246</v>
      </c>
      <c r="Y43" s="518">
        <v>7321.2000000000007</v>
      </c>
      <c r="Z43" s="518">
        <v>0</v>
      </c>
      <c r="AA43" s="518">
        <v>863.6</v>
      </c>
      <c r="AB43" s="518">
        <v>8168.7000000000016</v>
      </c>
      <c r="AC43" s="518">
        <v>30.5</v>
      </c>
      <c r="AD43" s="518">
        <v>0</v>
      </c>
      <c r="AE43" s="518">
        <v>2.8</v>
      </c>
      <c r="AF43" s="518">
        <v>0</v>
      </c>
      <c r="AG43" s="518">
        <v>65.099999999999994</v>
      </c>
      <c r="AH43" s="518">
        <v>7248.8</v>
      </c>
      <c r="AI43" s="518">
        <v>0</v>
      </c>
      <c r="AJ43" s="518">
        <v>0</v>
      </c>
      <c r="AK43" s="518">
        <v>0</v>
      </c>
      <c r="AL43" s="518">
        <v>0</v>
      </c>
      <c r="AM43" s="518">
        <v>0</v>
      </c>
      <c r="AN43" s="509">
        <v>584.20005007259886</v>
      </c>
      <c r="AO43" s="507">
        <v>7442.6196154379995</v>
      </c>
      <c r="AP43" s="507">
        <v>30.14</v>
      </c>
      <c r="AQ43" s="519">
        <v>68.39936130000001</v>
      </c>
      <c r="AR43" s="520">
        <v>0.28805721965331088</v>
      </c>
      <c r="AS43" s="507">
        <v>369.4</v>
      </c>
      <c r="AT43" s="507">
        <v>496.2791514435865</v>
      </c>
      <c r="AU43" s="507">
        <v>1533.86090653776</v>
      </c>
      <c r="AV43" s="522">
        <v>0</v>
      </c>
      <c r="AW43" s="522">
        <v>0</v>
      </c>
      <c r="AX43" s="522">
        <v>0</v>
      </c>
      <c r="AY43" s="507">
        <v>0</v>
      </c>
      <c r="AZ43" s="507">
        <v>0</v>
      </c>
    </row>
    <row r="44" spans="1:59" ht="15.95" customHeight="1" x14ac:dyDescent="0.25">
      <c r="A44" s="508" t="s">
        <v>3576</v>
      </c>
      <c r="B44" s="508">
        <v>1877</v>
      </c>
      <c r="C44" s="515">
        <v>4267534</v>
      </c>
      <c r="D44" s="508">
        <f t="shared" si="3"/>
        <v>43.983246530666193</v>
      </c>
      <c r="E44" s="508">
        <v>1</v>
      </c>
      <c r="F44" s="516">
        <v>0.12735969707912936</v>
      </c>
      <c r="G44" s="517">
        <v>0.26858479480506897</v>
      </c>
      <c r="H44" s="516">
        <v>0.36410456761441601</v>
      </c>
      <c r="I44" s="508">
        <v>596545</v>
      </c>
      <c r="J44" s="507">
        <v>4892458</v>
      </c>
      <c r="K44" s="507">
        <v>544195</v>
      </c>
      <c r="L44" s="507">
        <v>12013178</v>
      </c>
      <c r="M44" s="507">
        <f t="shared" si="6"/>
        <v>-8.7755324409725999E-2</v>
      </c>
      <c r="N44" s="507">
        <f t="shared" si="7"/>
        <v>1.4554483656272574</v>
      </c>
      <c r="O44" s="508">
        <v>124.1502803875541</v>
      </c>
      <c r="P44" s="508">
        <v>59.381533551181711</v>
      </c>
      <c r="Q44" s="507">
        <v>585</v>
      </c>
      <c r="R44" s="507">
        <v>0</v>
      </c>
      <c r="S44" s="507">
        <v>0</v>
      </c>
      <c r="T44" s="507">
        <v>0</v>
      </c>
      <c r="U44" s="507">
        <v>0</v>
      </c>
      <c r="V44" s="507">
        <v>0</v>
      </c>
      <c r="W44" s="507">
        <v>0</v>
      </c>
      <c r="X44" s="518">
        <v>585</v>
      </c>
      <c r="Y44" s="518">
        <v>3357.2999999999993</v>
      </c>
      <c r="Z44" s="518">
        <v>0</v>
      </c>
      <c r="AA44" s="518">
        <v>8316.9999999999964</v>
      </c>
      <c r="AB44" s="518">
        <v>3415.3</v>
      </c>
      <c r="AC44" s="518">
        <v>400.39999999999975</v>
      </c>
      <c r="AD44" s="518">
        <v>0</v>
      </c>
      <c r="AE44" s="518">
        <v>91.999999999999901</v>
      </c>
      <c r="AF44" s="518">
        <v>19.500000000000004</v>
      </c>
      <c r="AG44" s="518">
        <v>0</v>
      </c>
      <c r="AH44" s="518">
        <v>358.19999999999987</v>
      </c>
      <c r="AI44" s="518">
        <v>0</v>
      </c>
      <c r="AJ44" s="518">
        <v>0</v>
      </c>
      <c r="AK44" s="518">
        <v>0</v>
      </c>
      <c r="AL44" s="518">
        <v>0</v>
      </c>
      <c r="AM44" s="518">
        <v>11.5</v>
      </c>
      <c r="AN44" s="509">
        <v>734.79882317025078</v>
      </c>
      <c r="AO44" s="534">
        <v>9361.2250359239988</v>
      </c>
      <c r="AP44" s="507">
        <v>30.4</v>
      </c>
      <c r="AQ44" s="519">
        <v>144.55754870000001</v>
      </c>
      <c r="AR44" s="520">
        <v>0.48515431696835531</v>
      </c>
      <c r="AS44" s="507">
        <v>44.2</v>
      </c>
      <c r="AT44" s="507">
        <v>59.381533551181711</v>
      </c>
      <c r="AU44" s="507">
        <v>183.53181393873581</v>
      </c>
      <c r="AV44" s="523">
        <v>0.1299556177757871</v>
      </c>
      <c r="AW44" s="523">
        <v>0.26838830733865832</v>
      </c>
      <c r="AX44" s="523">
        <v>0.36585502067049858</v>
      </c>
      <c r="AY44" s="507">
        <v>0</v>
      </c>
      <c r="AZ44" s="507">
        <v>2500</v>
      </c>
      <c r="BE44" s="507">
        <v>14</v>
      </c>
      <c r="BF44" s="534">
        <v>4415</v>
      </c>
      <c r="BG44" s="507">
        <v>1</v>
      </c>
    </row>
    <row r="45" spans="1:59" ht="15.95" customHeight="1" x14ac:dyDescent="0.25">
      <c r="A45" s="508" t="s">
        <v>3578</v>
      </c>
      <c r="B45" s="508">
        <v>1934</v>
      </c>
      <c r="C45" s="515">
        <v>12844885</v>
      </c>
      <c r="D45" s="508">
        <f t="shared" si="3"/>
        <v>15.056576995434369</v>
      </c>
      <c r="E45" s="508">
        <v>0</v>
      </c>
      <c r="F45" s="516">
        <v>0.157</v>
      </c>
      <c r="G45" s="517">
        <v>0.18</v>
      </c>
      <c r="H45" s="516">
        <v>0.18</v>
      </c>
      <c r="I45" s="508">
        <v>888943</v>
      </c>
      <c r="J45" s="507">
        <v>56834118</v>
      </c>
      <c r="K45" s="507">
        <v>56343</v>
      </c>
      <c r="L45" s="507">
        <v>52574530</v>
      </c>
      <c r="M45" s="507">
        <f t="shared" si="6"/>
        <v>-0.9366179833802617</v>
      </c>
      <c r="N45" s="507">
        <f t="shared" si="7"/>
        <v>-7.4947727701167088E-2</v>
      </c>
      <c r="O45" s="508">
        <v>8258.2509174143706</v>
      </c>
      <c r="P45" s="508">
        <v>3949.9516424425201</v>
      </c>
      <c r="Q45" s="507">
        <v>1713.5</v>
      </c>
      <c r="R45" s="507">
        <v>0</v>
      </c>
      <c r="S45" s="507">
        <v>802.8</v>
      </c>
      <c r="T45" s="507">
        <v>68.600000000000009</v>
      </c>
      <c r="U45" s="507">
        <v>67</v>
      </c>
      <c r="V45" s="507">
        <v>48</v>
      </c>
      <c r="W45" s="507">
        <v>0</v>
      </c>
      <c r="X45" s="518">
        <v>9348.1</v>
      </c>
      <c r="Y45" s="518">
        <v>16907.299999999996</v>
      </c>
      <c r="Z45" s="518">
        <v>9093.1999999999989</v>
      </c>
      <c r="AA45" s="518">
        <v>899.6</v>
      </c>
      <c r="AB45" s="518">
        <v>1460.0000000000002</v>
      </c>
      <c r="AC45" s="518">
        <v>68.400000000000006</v>
      </c>
      <c r="AD45" s="518">
        <v>0</v>
      </c>
      <c r="AE45" s="518">
        <v>191.40000000000009</v>
      </c>
      <c r="AF45" s="518">
        <v>0</v>
      </c>
      <c r="AG45" s="518">
        <v>1548.4</v>
      </c>
      <c r="AH45" s="518">
        <v>5957.2999999999993</v>
      </c>
      <c r="AI45" s="518">
        <v>0</v>
      </c>
      <c r="AJ45" s="518">
        <v>0</v>
      </c>
      <c r="AK45" s="518">
        <v>0</v>
      </c>
      <c r="AL45" s="518">
        <v>0</v>
      </c>
      <c r="AM45" s="518">
        <v>196.9</v>
      </c>
      <c r="AN45" s="509">
        <v>93.879027867938987</v>
      </c>
      <c r="AO45" s="508">
        <v>1196.0045094165</v>
      </c>
      <c r="AP45" s="507">
        <v>0</v>
      </c>
      <c r="AQ45" s="519">
        <v>86.791760999999994</v>
      </c>
      <c r="AR45" s="520">
        <v>0.58606600314300683</v>
      </c>
      <c r="AS45" s="507">
        <v>2940.1036341622921</v>
      </c>
      <c r="AT45" s="507">
        <v>3949.9516424425201</v>
      </c>
      <c r="AU45" s="507">
        <v>12208.202559856891</v>
      </c>
      <c r="AV45" s="523">
        <v>0.157</v>
      </c>
      <c r="AW45" s="522">
        <v>0.18</v>
      </c>
      <c r="AX45" s="522">
        <v>0.18</v>
      </c>
      <c r="AY45" s="507">
        <v>0</v>
      </c>
      <c r="AZ45" s="507">
        <v>0</v>
      </c>
      <c r="BE45" s="507">
        <v>3480</v>
      </c>
      <c r="BF45" s="508">
        <v>13027</v>
      </c>
      <c r="BG45" s="507">
        <v>274</v>
      </c>
    </row>
    <row r="46" spans="1:59" ht="15.95" customHeight="1" x14ac:dyDescent="0.25">
      <c r="A46" s="508" t="s">
        <v>3580</v>
      </c>
      <c r="B46" s="508">
        <v>472</v>
      </c>
      <c r="C46" s="515">
        <v>1062334</v>
      </c>
      <c r="D46" s="508">
        <f t="shared" si="3"/>
        <v>44.430471019472215</v>
      </c>
      <c r="E46" s="508">
        <v>1</v>
      </c>
      <c r="F46" s="516">
        <v>0.16000000000000003</v>
      </c>
      <c r="G46" s="517">
        <v>0.31000000000000016</v>
      </c>
      <c r="H46" s="516">
        <v>0.38500000000000023</v>
      </c>
      <c r="I46" s="508">
        <v>1142517</v>
      </c>
      <c r="J46" s="507">
        <v>51858</v>
      </c>
      <c r="K46" s="507">
        <v>139484</v>
      </c>
      <c r="L46" s="507">
        <v>285086</v>
      </c>
      <c r="M46" s="507">
        <f t="shared" si="6"/>
        <v>-0.87791516450083451</v>
      </c>
      <c r="N46" s="507">
        <f t="shared" si="7"/>
        <v>4.4974353040996569</v>
      </c>
      <c r="O46" s="508">
        <v>0</v>
      </c>
      <c r="P46" s="508">
        <v>0</v>
      </c>
      <c r="Q46" s="507">
        <v>0</v>
      </c>
      <c r="R46" s="507">
        <v>33</v>
      </c>
      <c r="S46" s="507">
        <v>0</v>
      </c>
      <c r="T46" s="507">
        <v>0</v>
      </c>
      <c r="U46" s="507">
        <v>0</v>
      </c>
      <c r="V46" s="507">
        <v>0</v>
      </c>
      <c r="W46" s="507">
        <v>0</v>
      </c>
      <c r="X46" s="518">
        <v>0</v>
      </c>
      <c r="Y46" s="518">
        <v>1787.2000000000003</v>
      </c>
      <c r="Z46" s="518">
        <v>0</v>
      </c>
      <c r="AA46" s="518">
        <v>2.7</v>
      </c>
      <c r="AB46" s="518">
        <v>39</v>
      </c>
      <c r="AC46" s="518">
        <v>79.5</v>
      </c>
      <c r="AD46" s="518">
        <v>0</v>
      </c>
      <c r="AE46" s="518">
        <v>40.1</v>
      </c>
      <c r="AF46" s="518">
        <v>0</v>
      </c>
      <c r="AG46" s="518">
        <v>7.1</v>
      </c>
      <c r="AH46" s="518">
        <v>0</v>
      </c>
      <c r="AI46" s="518">
        <v>0</v>
      </c>
      <c r="AJ46" s="518">
        <v>29.3</v>
      </c>
      <c r="AK46" s="518">
        <v>0</v>
      </c>
      <c r="AL46" s="518">
        <v>0</v>
      </c>
      <c r="AM46" s="518">
        <v>0</v>
      </c>
      <c r="AN46" s="509">
        <v>1357.0293994415704</v>
      </c>
      <c r="AO46" s="507">
        <v>17288.347759906497</v>
      </c>
      <c r="AP46" s="507">
        <v>4</v>
      </c>
      <c r="AQ46" s="519">
        <v>0.9242509246666667</v>
      </c>
      <c r="AR46" s="520">
        <v>0.54380664652567978</v>
      </c>
      <c r="AS46" s="507">
        <v>105.5945488458278</v>
      </c>
      <c r="AT46" s="507">
        <v>141.8634897083806</v>
      </c>
      <c r="AU46" s="507">
        <v>438.46061293477868</v>
      </c>
      <c r="AV46" s="523">
        <v>0.16</v>
      </c>
      <c r="AW46" s="523">
        <v>0.31000000000000022</v>
      </c>
      <c r="AX46" s="523">
        <v>0.38500000000000018</v>
      </c>
      <c r="AY46" s="507">
        <v>0</v>
      </c>
      <c r="AZ46" s="507">
        <v>2500</v>
      </c>
    </row>
    <row r="47" spans="1:59" ht="15.95" customHeight="1" x14ac:dyDescent="0.25">
      <c r="A47" s="508" t="s">
        <v>3582</v>
      </c>
      <c r="B47" s="508">
        <v>669</v>
      </c>
      <c r="C47" s="515">
        <v>5184564</v>
      </c>
      <c r="D47" s="508">
        <f t="shared" si="3"/>
        <v>12.903688719051399</v>
      </c>
      <c r="E47" s="508">
        <v>0</v>
      </c>
      <c r="F47" s="516">
        <v>0</v>
      </c>
      <c r="G47" s="517">
        <v>0</v>
      </c>
      <c r="H47" s="516">
        <v>0</v>
      </c>
      <c r="I47" s="508">
        <v>0</v>
      </c>
      <c r="J47" s="507">
        <v>12158923</v>
      </c>
      <c r="K47" s="507">
        <v>0</v>
      </c>
      <c r="L47" s="507">
        <v>10787771</v>
      </c>
      <c r="M47" s="507">
        <f t="shared" si="6"/>
        <v>0</v>
      </c>
      <c r="N47" s="507">
        <f t="shared" si="7"/>
        <v>-0.11276919839035082</v>
      </c>
      <c r="O47" s="508">
        <v>3074.82606199673</v>
      </c>
      <c r="P47" s="508">
        <v>1470.7005605990639</v>
      </c>
      <c r="Q47" s="507">
        <v>0</v>
      </c>
      <c r="R47" s="507">
        <v>0</v>
      </c>
      <c r="S47" s="507">
        <v>0</v>
      </c>
      <c r="T47" s="507">
        <v>0</v>
      </c>
      <c r="U47" s="507">
        <v>233.3</v>
      </c>
      <c r="V47" s="507">
        <v>147</v>
      </c>
      <c r="W47" s="507">
        <v>0</v>
      </c>
      <c r="X47" s="518">
        <v>4769</v>
      </c>
      <c r="Y47" s="518">
        <v>3185</v>
      </c>
      <c r="Z47" s="518">
        <v>6576.2000000000007</v>
      </c>
      <c r="AA47" s="518">
        <v>1310.8999999999999</v>
      </c>
      <c r="AB47" s="518">
        <v>0</v>
      </c>
      <c r="AC47" s="518">
        <v>654.20000000000005</v>
      </c>
      <c r="AD47" s="518">
        <v>0</v>
      </c>
      <c r="AE47" s="518">
        <v>180.09999999999994</v>
      </c>
      <c r="AF47" s="518">
        <v>0</v>
      </c>
      <c r="AG47" s="518">
        <v>459.5</v>
      </c>
      <c r="AH47" s="518">
        <v>3697.5000000000005</v>
      </c>
      <c r="AI47" s="518">
        <v>0</v>
      </c>
      <c r="AJ47" s="518">
        <v>0</v>
      </c>
      <c r="AK47" s="518">
        <v>0</v>
      </c>
      <c r="AL47" s="518">
        <v>0</v>
      </c>
      <c r="AM47" s="518">
        <v>0</v>
      </c>
      <c r="AN47" s="509">
        <v>161.32636846030783</v>
      </c>
      <c r="AO47" s="507">
        <v>2055.2733506969994</v>
      </c>
      <c r="AP47" s="507">
        <v>0</v>
      </c>
      <c r="AQ47" s="519">
        <v>64.623770133333338</v>
      </c>
      <c r="AR47" s="520">
        <v>0.68194812620198553</v>
      </c>
      <c r="AS47" s="507">
        <v>1094.7</v>
      </c>
      <c r="AT47" s="507">
        <v>1470.7005605990639</v>
      </c>
      <c r="AU47" s="507">
        <v>4545.526622595793</v>
      </c>
      <c r="AV47" s="522">
        <v>0</v>
      </c>
      <c r="AW47" s="522">
        <v>0</v>
      </c>
      <c r="AX47" s="522">
        <v>0</v>
      </c>
      <c r="AY47" s="507">
        <v>0</v>
      </c>
      <c r="AZ47" s="507">
        <v>0</v>
      </c>
    </row>
    <row r="48" spans="1:59" ht="15.95" customHeight="1" x14ac:dyDescent="0.25">
      <c r="A48" s="508" t="s">
        <v>3584</v>
      </c>
      <c r="B48" s="508">
        <v>130</v>
      </c>
      <c r="C48" s="515">
        <v>891688</v>
      </c>
      <c r="D48" s="508">
        <f t="shared" si="3"/>
        <v>14.579090444191241</v>
      </c>
      <c r="E48" s="508">
        <v>0</v>
      </c>
      <c r="F48" s="516">
        <v>0</v>
      </c>
      <c r="G48" s="517">
        <v>0</v>
      </c>
      <c r="H48" s="516">
        <v>0</v>
      </c>
      <c r="I48" s="508">
        <v>4734456</v>
      </c>
      <c r="J48" s="507">
        <v>0</v>
      </c>
      <c r="K48" s="507">
        <v>974354</v>
      </c>
      <c r="L48" s="507">
        <v>0</v>
      </c>
      <c r="M48" s="507">
        <f t="shared" si="6"/>
        <v>-0.7941993758100192</v>
      </c>
      <c r="N48" s="507">
        <f t="shared" si="7"/>
        <v>0</v>
      </c>
      <c r="O48" s="508">
        <v>811.39102624428403</v>
      </c>
      <c r="P48" s="508">
        <v>388.09129788226289</v>
      </c>
      <c r="Q48" s="507">
        <v>0</v>
      </c>
      <c r="R48" s="507">
        <v>0</v>
      </c>
      <c r="S48" s="507">
        <v>0</v>
      </c>
      <c r="T48" s="507">
        <v>0</v>
      </c>
      <c r="U48" s="507">
        <v>0</v>
      </c>
      <c r="V48" s="507">
        <v>180</v>
      </c>
      <c r="W48" s="507">
        <v>0</v>
      </c>
      <c r="X48" s="518">
        <v>474</v>
      </c>
      <c r="Y48" s="518">
        <v>295</v>
      </c>
      <c r="Z48" s="518">
        <v>0</v>
      </c>
      <c r="AA48" s="518">
        <v>1598</v>
      </c>
      <c r="AB48" s="518">
        <v>1375.8999999999999</v>
      </c>
      <c r="AC48" s="518">
        <v>1</v>
      </c>
      <c r="AD48" s="518">
        <v>0</v>
      </c>
      <c r="AE48" s="518">
        <v>0</v>
      </c>
      <c r="AF48" s="518">
        <v>0</v>
      </c>
      <c r="AG48" s="518">
        <v>213.4</v>
      </c>
      <c r="AH48" s="518">
        <v>713.4</v>
      </c>
      <c r="AI48" s="518">
        <v>0</v>
      </c>
      <c r="AJ48" s="518">
        <v>0</v>
      </c>
      <c r="AK48" s="518">
        <v>0</v>
      </c>
      <c r="AL48" s="518">
        <v>0</v>
      </c>
      <c r="AM48" s="518">
        <v>0</v>
      </c>
      <c r="AN48" s="509">
        <v>504.16433045196572</v>
      </c>
      <c r="AO48" s="507">
        <v>6422.9767435994991</v>
      </c>
      <c r="AP48" s="507">
        <v>0</v>
      </c>
      <c r="AQ48" s="519">
        <v>85.695248133333337</v>
      </c>
      <c r="AR48" s="520">
        <v>3.938663204105608E-2</v>
      </c>
      <c r="AS48" s="507">
        <v>288.87154542095283</v>
      </c>
      <c r="AT48" s="507">
        <v>388.09129788226289</v>
      </c>
      <c r="AU48" s="507">
        <v>1199.4823241265469</v>
      </c>
      <c r="AV48" s="522">
        <v>0</v>
      </c>
      <c r="AW48" s="522">
        <v>0</v>
      </c>
      <c r="AX48" s="522">
        <v>0</v>
      </c>
      <c r="AY48" s="507">
        <v>0</v>
      </c>
      <c r="AZ48" s="507">
        <v>0</v>
      </c>
    </row>
    <row r="49" spans="1:59" ht="15.95" customHeight="1" x14ac:dyDescent="0.25">
      <c r="A49" s="508" t="s">
        <v>3586</v>
      </c>
      <c r="B49" s="508">
        <v>1211</v>
      </c>
      <c r="C49" s="515">
        <v>6861856</v>
      </c>
      <c r="D49" s="508">
        <f t="shared" si="3"/>
        <v>17.648286411140077</v>
      </c>
      <c r="E49" s="508">
        <v>0</v>
      </c>
      <c r="F49" s="516">
        <v>0</v>
      </c>
      <c r="G49" s="517">
        <v>0</v>
      </c>
      <c r="H49" s="516">
        <v>0</v>
      </c>
      <c r="I49" s="508">
        <v>23974629</v>
      </c>
      <c r="J49" s="507">
        <v>0</v>
      </c>
      <c r="K49" s="507">
        <v>29716962</v>
      </c>
      <c r="L49" s="507">
        <v>0</v>
      </c>
      <c r="M49" s="507">
        <f t="shared" si="6"/>
        <v>0.23951707448736737</v>
      </c>
      <c r="N49" s="507">
        <f t="shared" si="7"/>
        <v>0</v>
      </c>
      <c r="O49" s="508">
        <v>2329.3738842794069</v>
      </c>
      <c r="P49" s="508">
        <v>1114.148055330938</v>
      </c>
      <c r="Q49" s="507">
        <v>870</v>
      </c>
      <c r="R49" s="507">
        <v>0</v>
      </c>
      <c r="S49" s="507">
        <v>0</v>
      </c>
      <c r="T49" s="507">
        <v>0</v>
      </c>
      <c r="U49" s="507">
        <v>0</v>
      </c>
      <c r="V49" s="507">
        <v>0</v>
      </c>
      <c r="W49" s="507">
        <v>0</v>
      </c>
      <c r="X49" s="518">
        <v>5714</v>
      </c>
      <c r="Y49" s="518">
        <v>2455.1</v>
      </c>
      <c r="Z49" s="518">
        <v>4522.7</v>
      </c>
      <c r="AA49" s="518">
        <v>2616.6</v>
      </c>
      <c r="AB49" s="518">
        <v>29.1</v>
      </c>
      <c r="AC49" s="518">
        <v>174.50000000000003</v>
      </c>
      <c r="AD49" s="518">
        <v>0</v>
      </c>
      <c r="AE49" s="518">
        <v>14.200000000000001</v>
      </c>
      <c r="AF49" s="518">
        <v>0</v>
      </c>
      <c r="AG49" s="518">
        <v>43.199999999999989</v>
      </c>
      <c r="AH49" s="518">
        <v>3752.7999999999984</v>
      </c>
      <c r="AI49" s="518">
        <v>0</v>
      </c>
      <c r="AJ49" s="518">
        <v>0</v>
      </c>
      <c r="AK49" s="518">
        <v>0</v>
      </c>
      <c r="AL49" s="518">
        <v>0</v>
      </c>
      <c r="AM49" s="518">
        <v>0</v>
      </c>
      <c r="AN49" s="509">
        <v>4414.0832227364426</v>
      </c>
      <c r="AO49" s="507">
        <v>56234.747623919997</v>
      </c>
      <c r="AP49" s="507">
        <v>105.2</v>
      </c>
      <c r="AQ49" s="519">
        <v>107.11427499999999</v>
      </c>
      <c r="AR49" s="520">
        <v>0.5283061765820386</v>
      </c>
      <c r="AS49" s="507">
        <v>829.30401255437891</v>
      </c>
      <c r="AT49" s="507">
        <v>1114.148055330938</v>
      </c>
      <c r="AU49" s="507">
        <v>3443.5219396103448</v>
      </c>
      <c r="AV49" s="522">
        <v>0</v>
      </c>
      <c r="AW49" s="522">
        <v>0</v>
      </c>
      <c r="AX49" s="522">
        <v>0</v>
      </c>
      <c r="AY49" s="507">
        <v>0</v>
      </c>
      <c r="AZ49" s="507">
        <v>0</v>
      </c>
    </row>
    <row r="50" spans="1:59" ht="15.95" customHeight="1" x14ac:dyDescent="0.25">
      <c r="A50" s="508" t="s">
        <v>3588</v>
      </c>
      <c r="B50" s="508">
        <v>4506</v>
      </c>
      <c r="C50" s="515">
        <v>29604099</v>
      </c>
      <c r="D50" s="508">
        <f t="shared" si="3"/>
        <v>15.220865191674976</v>
      </c>
      <c r="E50" s="508">
        <v>0</v>
      </c>
      <c r="F50" s="516">
        <v>6.2261723027246502E-2</v>
      </c>
      <c r="G50" s="517">
        <v>7.9925190022139284E-2</v>
      </c>
      <c r="H50" s="516">
        <v>7.9925190022139284E-2</v>
      </c>
      <c r="I50" s="508">
        <v>960994</v>
      </c>
      <c r="J50" s="507">
        <v>2678091</v>
      </c>
      <c r="K50" s="507">
        <v>10942925</v>
      </c>
      <c r="L50" s="507">
        <v>1163819</v>
      </c>
      <c r="M50" s="507">
        <f t="shared" si="6"/>
        <v>10.387089825742928</v>
      </c>
      <c r="N50" s="507">
        <f t="shared" si="7"/>
        <v>-0.56542962879155345</v>
      </c>
      <c r="O50" s="508">
        <v>2908.8242165011529</v>
      </c>
      <c r="P50" s="508">
        <v>1391.301270262529</v>
      </c>
      <c r="Q50" s="507">
        <v>9903</v>
      </c>
      <c r="R50" s="507">
        <v>1479.7</v>
      </c>
      <c r="S50" s="507">
        <v>0</v>
      </c>
      <c r="T50" s="507">
        <v>5.0999999999999996</v>
      </c>
      <c r="U50" s="507">
        <v>8</v>
      </c>
      <c r="V50" s="507">
        <v>7705.5</v>
      </c>
      <c r="W50" s="507">
        <v>650</v>
      </c>
      <c r="X50" s="518">
        <v>13381.6</v>
      </c>
      <c r="Y50" s="518">
        <v>37286.80000000001</v>
      </c>
      <c r="Z50" s="518">
        <v>4960</v>
      </c>
      <c r="AA50" s="518">
        <v>668.69999999999982</v>
      </c>
      <c r="AB50" s="518">
        <v>28041.500000000007</v>
      </c>
      <c r="AC50" s="518">
        <v>2444.9</v>
      </c>
      <c r="AD50" s="518">
        <v>0</v>
      </c>
      <c r="AE50" s="518">
        <v>214.09999999999991</v>
      </c>
      <c r="AF50" s="518">
        <v>0</v>
      </c>
      <c r="AG50" s="518">
        <v>23.299999999999997</v>
      </c>
      <c r="AH50" s="518">
        <v>25102.800000000025</v>
      </c>
      <c r="AI50" s="518">
        <v>5491</v>
      </c>
      <c r="AJ50" s="518">
        <v>0</v>
      </c>
      <c r="AK50" s="518">
        <v>0</v>
      </c>
      <c r="AL50" s="518">
        <v>0</v>
      </c>
      <c r="AM50" s="518">
        <v>0</v>
      </c>
      <c r="AN50" s="509">
        <v>123.63174256148407</v>
      </c>
      <c r="AO50" s="507">
        <v>1575.0495607874998</v>
      </c>
      <c r="AP50" s="507">
        <v>0</v>
      </c>
      <c r="AQ50" s="519">
        <v>178.69099886666666</v>
      </c>
      <c r="AR50" s="520">
        <v>0.37338206091346271</v>
      </c>
      <c r="AS50" s="507">
        <v>4257.6927995513624</v>
      </c>
      <c r="AT50" s="507">
        <v>5720.0979146421714</v>
      </c>
      <c r="AU50" s="507">
        <v>17679.23264017094</v>
      </c>
      <c r="AV50" s="523">
        <v>6.3769349781841692E-2</v>
      </c>
      <c r="AW50" s="523">
        <v>8.1860526035740303E-2</v>
      </c>
      <c r="AX50" s="523">
        <v>8.1860526035740303E-2</v>
      </c>
      <c r="AY50" s="507">
        <v>0</v>
      </c>
      <c r="AZ50" s="507">
        <v>0</v>
      </c>
    </row>
    <row r="51" spans="1:59" ht="15.95" customHeight="1" x14ac:dyDescent="0.25">
      <c r="A51" s="508" t="s">
        <v>3590</v>
      </c>
      <c r="B51" s="508">
        <v>1577</v>
      </c>
      <c r="C51" s="515">
        <v>3240569</v>
      </c>
      <c r="D51" s="508">
        <f t="shared" si="3"/>
        <v>48.664293215173018</v>
      </c>
      <c r="E51" s="508">
        <v>0</v>
      </c>
      <c r="F51" s="516">
        <v>0</v>
      </c>
      <c r="G51" s="517">
        <v>0</v>
      </c>
      <c r="H51" s="516">
        <v>0</v>
      </c>
      <c r="I51" s="508">
        <v>12346</v>
      </c>
      <c r="J51" s="507">
        <v>16219109</v>
      </c>
      <c r="K51" s="507">
        <v>39595</v>
      </c>
      <c r="L51" s="507">
        <v>5633830</v>
      </c>
      <c r="M51" s="507">
        <f t="shared" si="6"/>
        <v>2.2071116150980075</v>
      </c>
      <c r="N51" s="507">
        <f t="shared" si="7"/>
        <v>-0.65264244786812886</v>
      </c>
      <c r="O51" s="508">
        <v>746.58698024913735</v>
      </c>
      <c r="P51" s="508">
        <v>357.09528547294337</v>
      </c>
      <c r="Q51" s="507">
        <v>2258</v>
      </c>
      <c r="R51" s="507">
        <v>0</v>
      </c>
      <c r="S51" s="507">
        <v>0</v>
      </c>
      <c r="T51" s="507">
        <v>0</v>
      </c>
      <c r="U51" s="507">
        <v>0</v>
      </c>
      <c r="V51" s="507">
        <v>1.7999999999999998</v>
      </c>
      <c r="W51" s="507">
        <v>0</v>
      </c>
      <c r="X51" s="518">
        <v>4581</v>
      </c>
      <c r="Y51" s="518">
        <v>1830</v>
      </c>
      <c r="Z51" s="518">
        <v>0</v>
      </c>
      <c r="AA51" s="518">
        <v>259.60000000000002</v>
      </c>
      <c r="AB51" s="518">
        <v>388.2</v>
      </c>
      <c r="AC51" s="518">
        <v>916.69999999999993</v>
      </c>
      <c r="AD51" s="518">
        <v>0</v>
      </c>
      <c r="AE51" s="518">
        <v>10.6</v>
      </c>
      <c r="AF51" s="518">
        <v>70.7</v>
      </c>
      <c r="AG51" s="518">
        <v>27.800000000000004</v>
      </c>
      <c r="AH51" s="518">
        <v>780.49999999999955</v>
      </c>
      <c r="AI51" s="518">
        <v>0</v>
      </c>
      <c r="AJ51" s="518">
        <v>0</v>
      </c>
      <c r="AK51" s="518">
        <v>0</v>
      </c>
      <c r="AL51" s="518">
        <v>0</v>
      </c>
      <c r="AM51" s="518">
        <v>0</v>
      </c>
      <c r="AN51" s="509">
        <v>5.4582916538419699</v>
      </c>
      <c r="AO51" s="507">
        <v>69.537803915999987</v>
      </c>
      <c r="AP51" s="507">
        <v>2</v>
      </c>
      <c r="AQ51" s="519">
        <v>156.64116110000001</v>
      </c>
      <c r="AR51" s="520">
        <v>0.34484397877883199</v>
      </c>
      <c r="AS51" s="507">
        <v>265.8</v>
      </c>
      <c r="AT51" s="507">
        <v>357.09528547294337</v>
      </c>
      <c r="AU51" s="507">
        <v>1103.682265722081</v>
      </c>
      <c r="AV51" s="522">
        <v>0</v>
      </c>
      <c r="AW51" s="522">
        <v>0</v>
      </c>
      <c r="AX51" s="522">
        <v>0</v>
      </c>
      <c r="AY51" s="507">
        <v>0</v>
      </c>
      <c r="AZ51" s="507">
        <v>0</v>
      </c>
    </row>
    <row r="52" spans="1:59" ht="15.95" customHeight="1" x14ac:dyDescent="0.25">
      <c r="A52" s="508" t="s">
        <v>3592</v>
      </c>
      <c r="B52" s="508">
        <v>777</v>
      </c>
      <c r="C52" s="515">
        <v>622868</v>
      </c>
      <c r="D52" s="508">
        <f t="shared" si="3"/>
        <v>124.74553195861724</v>
      </c>
      <c r="E52" s="508">
        <v>1</v>
      </c>
      <c r="F52" s="516">
        <v>0.59000000000000008</v>
      </c>
      <c r="G52" s="517">
        <v>0.72333333333333338</v>
      </c>
      <c r="H52" s="516">
        <v>0.75</v>
      </c>
      <c r="I52" s="508">
        <v>2534008</v>
      </c>
      <c r="J52" s="507">
        <v>3172326</v>
      </c>
      <c r="K52" s="507">
        <v>9726362</v>
      </c>
      <c r="L52" s="507">
        <v>6048985</v>
      </c>
      <c r="M52" s="507">
        <f t="shared" si="6"/>
        <v>2.838331212845421</v>
      </c>
      <c r="N52" s="507">
        <f t="shared" si="7"/>
        <v>0.90679804030228928</v>
      </c>
      <c r="O52" s="508">
        <v>85.950194114460501</v>
      </c>
      <c r="P52" s="508">
        <v>41.110292458510408</v>
      </c>
      <c r="Q52" s="507">
        <v>0</v>
      </c>
      <c r="R52" s="507">
        <v>0</v>
      </c>
      <c r="S52" s="507">
        <v>0</v>
      </c>
      <c r="T52" s="507">
        <v>0</v>
      </c>
      <c r="U52" s="507">
        <v>0</v>
      </c>
      <c r="V52" s="507">
        <v>0</v>
      </c>
      <c r="W52" s="507">
        <v>0</v>
      </c>
      <c r="X52" s="518">
        <v>0</v>
      </c>
      <c r="Y52" s="518">
        <v>0</v>
      </c>
      <c r="Z52" s="518">
        <v>0</v>
      </c>
      <c r="AA52" s="518">
        <v>331.19999999999976</v>
      </c>
      <c r="AB52" s="518">
        <v>150.19999999999999</v>
      </c>
      <c r="AC52" s="518">
        <v>121.50000000000001</v>
      </c>
      <c r="AD52" s="518">
        <v>0</v>
      </c>
      <c r="AE52" s="518">
        <v>81.099999999999994</v>
      </c>
      <c r="AF52" s="518">
        <v>0</v>
      </c>
      <c r="AG52" s="518">
        <v>110.6</v>
      </c>
      <c r="AH52" s="518">
        <v>0</v>
      </c>
      <c r="AI52" s="518">
        <v>0</v>
      </c>
      <c r="AJ52" s="518">
        <v>0</v>
      </c>
      <c r="AK52" s="518">
        <v>0</v>
      </c>
      <c r="AL52" s="518">
        <v>0</v>
      </c>
      <c r="AM52" s="518">
        <v>0</v>
      </c>
      <c r="AN52" s="509">
        <v>704.49340349121462</v>
      </c>
      <c r="AO52" s="507">
        <v>8975.1386072609985</v>
      </c>
      <c r="AP52" s="507">
        <v>0</v>
      </c>
      <c r="AQ52" s="519">
        <v>10.933231883333333</v>
      </c>
      <c r="AR52" s="520">
        <v>0.77826750296660452</v>
      </c>
      <c r="AS52" s="507">
        <v>30.6</v>
      </c>
      <c r="AT52" s="507">
        <v>41.110292458510408</v>
      </c>
      <c r="AU52" s="507">
        <v>127.0604865729709</v>
      </c>
      <c r="AV52" s="523">
        <v>0.59000000000000008</v>
      </c>
      <c r="AW52" s="523">
        <v>0.72333333333333338</v>
      </c>
      <c r="AX52" s="522">
        <v>0.75</v>
      </c>
      <c r="AY52" s="507">
        <v>0</v>
      </c>
      <c r="AZ52" s="507">
        <v>4000</v>
      </c>
    </row>
    <row r="53" spans="1:59" ht="15.95" customHeight="1" x14ac:dyDescent="0.25">
      <c r="A53" s="508" t="s">
        <v>3594</v>
      </c>
      <c r="B53" s="508">
        <v>2176</v>
      </c>
      <c r="C53" s="515">
        <v>8655021</v>
      </c>
      <c r="D53" s="508">
        <f t="shared" si="3"/>
        <v>25.141475682150279</v>
      </c>
      <c r="E53" s="508">
        <v>0</v>
      </c>
      <c r="F53" s="516">
        <v>1.9207378972811152E-2</v>
      </c>
      <c r="G53" s="517">
        <v>0.24695201536471476</v>
      </c>
      <c r="H53" s="516">
        <v>0.82317338454904931</v>
      </c>
      <c r="I53" s="508">
        <v>48576229</v>
      </c>
      <c r="J53" s="507">
        <v>0</v>
      </c>
      <c r="K53" s="507">
        <v>32191731</v>
      </c>
      <c r="L53" s="507">
        <v>856</v>
      </c>
      <c r="M53" s="507">
        <f t="shared" si="6"/>
        <v>-0.33729456438456762</v>
      </c>
      <c r="N53" s="507">
        <f t="shared" si="7"/>
        <v>0</v>
      </c>
      <c r="O53" s="508">
        <v>4622.7634736253103</v>
      </c>
      <c r="P53" s="508">
        <v>2211.084690677651</v>
      </c>
      <c r="Q53" s="507">
        <v>2162.3000000000002</v>
      </c>
      <c r="R53" s="507">
        <v>267</v>
      </c>
      <c r="S53" s="507">
        <v>0</v>
      </c>
      <c r="T53" s="507">
        <v>239.2</v>
      </c>
      <c r="U53" s="507">
        <v>794.4</v>
      </c>
      <c r="V53" s="507">
        <v>543</v>
      </c>
      <c r="W53" s="507">
        <v>0</v>
      </c>
      <c r="X53" s="518">
        <v>2835.9</v>
      </c>
      <c r="Y53" s="518">
        <v>8867.9999999999964</v>
      </c>
      <c r="Z53" s="518">
        <v>3568</v>
      </c>
      <c r="AA53" s="518">
        <v>863.49999999999932</v>
      </c>
      <c r="AB53" s="518">
        <v>0</v>
      </c>
      <c r="AC53" s="518">
        <v>554.79999999999995</v>
      </c>
      <c r="AD53" s="518">
        <v>0</v>
      </c>
      <c r="AE53" s="518">
        <v>329.70000000000357</v>
      </c>
      <c r="AF53" s="518">
        <v>0</v>
      </c>
      <c r="AG53" s="518">
        <v>2336.0000000000041</v>
      </c>
      <c r="AH53" s="518">
        <v>4707.3</v>
      </c>
      <c r="AI53" s="518">
        <v>0</v>
      </c>
      <c r="AJ53" s="518">
        <v>0</v>
      </c>
      <c r="AK53" s="518">
        <v>0</v>
      </c>
      <c r="AL53" s="518">
        <v>0</v>
      </c>
      <c r="AM53" s="518">
        <v>98</v>
      </c>
      <c r="AN53" s="509">
        <v>807.98096929123949</v>
      </c>
      <c r="AO53" s="507">
        <v>10293.554425748998</v>
      </c>
      <c r="AP53" s="507">
        <v>89.78</v>
      </c>
      <c r="AQ53" s="519">
        <v>70.816432199999994</v>
      </c>
      <c r="AR53" s="520">
        <v>0.6293819735696764</v>
      </c>
      <c r="AS53" s="507">
        <v>1645.796891448038</v>
      </c>
      <c r="AT53" s="507">
        <v>2211.084690677651</v>
      </c>
      <c r="AU53" s="507">
        <v>6833.8481643029618</v>
      </c>
      <c r="AV53" s="522">
        <v>1.9339941160733121E-2</v>
      </c>
      <c r="AW53" s="522">
        <v>0.24865638635228299</v>
      </c>
      <c r="AX53" s="522">
        <v>0.82885462117427677</v>
      </c>
      <c r="AY53" s="507">
        <v>1</v>
      </c>
      <c r="AZ53" s="507">
        <v>0</v>
      </c>
    </row>
    <row r="54" spans="1:59" ht="15.95" customHeight="1" x14ac:dyDescent="0.25">
      <c r="A54" s="508" t="s">
        <v>3596</v>
      </c>
      <c r="B54" s="508">
        <v>3423</v>
      </c>
      <c r="C54" s="515">
        <v>7681818</v>
      </c>
      <c r="D54" s="508">
        <f t="shared" si="3"/>
        <v>44.559764368278451</v>
      </c>
      <c r="E54" s="508">
        <v>1</v>
      </c>
      <c r="F54" s="516">
        <v>0.12566533370186386</v>
      </c>
      <c r="G54" s="517">
        <v>0.41050675675942189</v>
      </c>
      <c r="H54" s="516">
        <v>0.83776889134575916</v>
      </c>
      <c r="I54" s="508">
        <v>2973166</v>
      </c>
      <c r="J54" s="507">
        <v>19114796</v>
      </c>
      <c r="K54" s="507">
        <v>1435330</v>
      </c>
      <c r="L54" s="507">
        <v>22061511</v>
      </c>
      <c r="M54" s="507">
        <f t="shared" si="6"/>
        <v>-0.5172385262040532</v>
      </c>
      <c r="N54" s="507">
        <f t="shared" si="7"/>
        <v>0.15415885160375242</v>
      </c>
      <c r="O54" s="508">
        <v>0</v>
      </c>
      <c r="P54" s="508">
        <v>0</v>
      </c>
      <c r="Q54" s="507">
        <v>670</v>
      </c>
      <c r="R54" s="507">
        <v>0</v>
      </c>
      <c r="S54" s="507">
        <v>0</v>
      </c>
      <c r="T54" s="507">
        <v>20</v>
      </c>
      <c r="U54" s="507">
        <v>0</v>
      </c>
      <c r="V54" s="507">
        <v>0</v>
      </c>
      <c r="W54" s="507">
        <v>0</v>
      </c>
      <c r="X54" s="518">
        <v>1340</v>
      </c>
      <c r="Y54" s="518">
        <v>2635.5999999999995</v>
      </c>
      <c r="Z54" s="518">
        <v>1163</v>
      </c>
      <c r="AA54" s="518">
        <v>21225.100000000009</v>
      </c>
      <c r="AB54" s="518">
        <v>3073.1000000000004</v>
      </c>
      <c r="AC54" s="518">
        <v>19.7</v>
      </c>
      <c r="AD54" s="518">
        <v>0</v>
      </c>
      <c r="AE54" s="518">
        <v>96.399999999999949</v>
      </c>
      <c r="AF54" s="518">
        <v>0</v>
      </c>
      <c r="AG54" s="518">
        <v>2.5</v>
      </c>
      <c r="AH54" s="518">
        <v>623.80000000000018</v>
      </c>
      <c r="AI54" s="518">
        <v>0</v>
      </c>
      <c r="AJ54" s="518">
        <v>0</v>
      </c>
      <c r="AK54" s="518">
        <v>0</v>
      </c>
      <c r="AL54" s="518">
        <v>0</v>
      </c>
      <c r="AM54" s="518">
        <v>22.7</v>
      </c>
      <c r="AN54" s="509">
        <v>143.61119284707135</v>
      </c>
      <c r="AO54" s="507">
        <v>1829.5847128859996</v>
      </c>
      <c r="AP54" s="507">
        <v>65.5</v>
      </c>
      <c r="AQ54" s="519">
        <v>115.35850776666666</v>
      </c>
      <c r="AR54" s="520">
        <v>0.52748518762343644</v>
      </c>
      <c r="AS54" s="507">
        <v>1572.054009070948</v>
      </c>
      <c r="AT54" s="507">
        <v>2112.0130742967472</v>
      </c>
      <c r="AU54" s="507">
        <v>6527.6453369785704</v>
      </c>
      <c r="AV54" s="523">
        <v>0.1258432071119378</v>
      </c>
      <c r="AW54" s="522">
        <v>0.41108780989899679</v>
      </c>
      <c r="AX54" s="522">
        <v>0.83895471407958522</v>
      </c>
      <c r="AY54" s="507">
        <v>1</v>
      </c>
      <c r="AZ54" s="507">
        <v>0</v>
      </c>
    </row>
    <row r="55" spans="1:59" ht="15.95" customHeight="1" x14ac:dyDescent="0.25">
      <c r="A55" s="508" t="s">
        <v>3598</v>
      </c>
      <c r="B55" s="508">
        <v>240</v>
      </c>
      <c r="C55" s="515">
        <v>1801966</v>
      </c>
      <c r="D55" s="508">
        <f t="shared" si="3"/>
        <v>13.318786259008219</v>
      </c>
      <c r="E55" s="508">
        <v>0</v>
      </c>
      <c r="F55" s="516">
        <v>0</v>
      </c>
      <c r="G55" s="517">
        <v>0</v>
      </c>
      <c r="H55" s="516">
        <v>0</v>
      </c>
      <c r="I55" s="508">
        <v>0</v>
      </c>
      <c r="J55" s="507">
        <v>53754335</v>
      </c>
      <c r="K55" s="507">
        <v>8784</v>
      </c>
      <c r="L55" s="507">
        <v>31217575</v>
      </c>
      <c r="M55" s="507">
        <f t="shared" si="6"/>
        <v>0</v>
      </c>
      <c r="N55" s="507">
        <f t="shared" si="7"/>
        <v>-0.41925474475686475</v>
      </c>
      <c r="O55" s="508">
        <v>2343.5653009930002</v>
      </c>
      <c r="P55" s="508">
        <v>1120.9358618915539</v>
      </c>
      <c r="Q55" s="507">
        <v>1338</v>
      </c>
      <c r="R55" s="507">
        <v>0</v>
      </c>
      <c r="S55" s="507">
        <v>0</v>
      </c>
      <c r="T55" s="507">
        <v>0</v>
      </c>
      <c r="U55" s="507">
        <v>0</v>
      </c>
      <c r="V55" s="507">
        <v>0</v>
      </c>
      <c r="W55" s="507">
        <v>0</v>
      </c>
      <c r="X55" s="518">
        <v>12568</v>
      </c>
      <c r="Y55" s="518">
        <v>0</v>
      </c>
      <c r="Z55" s="518">
        <v>0</v>
      </c>
      <c r="AA55" s="518">
        <v>237.8</v>
      </c>
      <c r="AB55" s="518">
        <v>686.30000000000007</v>
      </c>
      <c r="AC55" s="518">
        <v>0</v>
      </c>
      <c r="AD55" s="518">
        <v>0</v>
      </c>
      <c r="AE55" s="518">
        <v>3.2</v>
      </c>
      <c r="AF55" s="518">
        <v>0</v>
      </c>
      <c r="AG55" s="518">
        <v>11</v>
      </c>
      <c r="AH55" s="518">
        <v>1093.4000000000001</v>
      </c>
      <c r="AI55" s="518">
        <v>0</v>
      </c>
      <c r="AJ55" s="518">
        <v>0</v>
      </c>
      <c r="AK55" s="518">
        <v>0</v>
      </c>
      <c r="AL55" s="518">
        <v>0</v>
      </c>
      <c r="AM55" s="518">
        <v>0</v>
      </c>
      <c r="AN55" s="509">
        <v>824.57657320523526</v>
      </c>
      <c r="AO55" s="507">
        <v>10504.979890715998</v>
      </c>
      <c r="AP55" s="507">
        <v>0</v>
      </c>
      <c r="AQ55" s="519">
        <v>38.943556766666667</v>
      </c>
      <c r="AR55" s="520">
        <v>0.79010660426417056</v>
      </c>
      <c r="AS55" s="507">
        <v>834.35644269616114</v>
      </c>
      <c r="AT55" s="507">
        <v>1120.9358618915539</v>
      </c>
      <c r="AU55" s="507">
        <v>3464.5011628845541</v>
      </c>
      <c r="AV55" s="522">
        <v>0</v>
      </c>
      <c r="AW55" s="522">
        <v>0</v>
      </c>
      <c r="AX55" s="522">
        <v>0</v>
      </c>
      <c r="AY55" s="507">
        <v>0</v>
      </c>
      <c r="AZ55" s="507">
        <v>0</v>
      </c>
    </row>
    <row r="56" spans="1:59" ht="15.95" customHeight="1" x14ac:dyDescent="0.25">
      <c r="A56" s="508" t="s">
        <v>3600</v>
      </c>
      <c r="B56" s="508">
        <v>778</v>
      </c>
      <c r="C56" s="515">
        <v>5837176</v>
      </c>
      <c r="D56" s="508">
        <f t="shared" si="3"/>
        <v>13.328362893289494</v>
      </c>
      <c r="E56" s="508">
        <v>0</v>
      </c>
      <c r="F56" s="516">
        <v>0.1</v>
      </c>
      <c r="G56" s="517">
        <v>0.1</v>
      </c>
      <c r="H56" s="516">
        <v>0.1</v>
      </c>
      <c r="I56" s="508">
        <v>14492190</v>
      </c>
      <c r="J56" s="507">
        <v>30</v>
      </c>
      <c r="K56" s="507">
        <v>11010488</v>
      </c>
      <c r="L56" s="507">
        <v>0</v>
      </c>
      <c r="M56" s="507">
        <f t="shared" si="6"/>
        <v>-0.24024678119732079</v>
      </c>
      <c r="N56" s="507">
        <f t="shared" si="7"/>
        <v>-1</v>
      </c>
      <c r="O56" s="508">
        <v>6651.3478768095119</v>
      </c>
      <c r="P56" s="508">
        <v>3181.3640361857802</v>
      </c>
      <c r="Q56" s="507">
        <v>1871</v>
      </c>
      <c r="R56" s="507">
        <v>0</v>
      </c>
      <c r="S56" s="507">
        <v>0</v>
      </c>
      <c r="T56" s="507">
        <v>34.4</v>
      </c>
      <c r="U56" s="507">
        <v>171.1</v>
      </c>
      <c r="V56" s="507">
        <v>327.8</v>
      </c>
      <c r="W56" s="507">
        <v>0</v>
      </c>
      <c r="X56" s="518">
        <v>5487.2000000000007</v>
      </c>
      <c r="Y56" s="518">
        <v>2726.5</v>
      </c>
      <c r="Z56" s="518">
        <v>1201.0999999999999</v>
      </c>
      <c r="AA56" s="518">
        <v>385.50000000000023</v>
      </c>
      <c r="AB56" s="518">
        <v>306.8</v>
      </c>
      <c r="AC56" s="518">
        <v>37.4</v>
      </c>
      <c r="AD56" s="518">
        <v>0</v>
      </c>
      <c r="AE56" s="518">
        <v>201.8000000000001</v>
      </c>
      <c r="AF56" s="518">
        <v>0</v>
      </c>
      <c r="AG56" s="518">
        <v>588.39999999999952</v>
      </c>
      <c r="AH56" s="518">
        <v>3830.3000000000006</v>
      </c>
      <c r="AI56" s="518">
        <v>0</v>
      </c>
      <c r="AJ56" s="518">
        <v>0</v>
      </c>
      <c r="AK56" s="518">
        <v>0</v>
      </c>
      <c r="AL56" s="518">
        <v>0</v>
      </c>
      <c r="AM56" s="518">
        <v>0</v>
      </c>
      <c r="AN56" s="509">
        <v>998.49274509153554</v>
      </c>
      <c r="AO56" s="534">
        <v>12720.645418581</v>
      </c>
      <c r="AP56" s="507">
        <v>0</v>
      </c>
      <c r="AQ56" s="519">
        <v>72.332651733333336</v>
      </c>
      <c r="AR56" s="520">
        <v>0.48988777011626899</v>
      </c>
      <c r="AS56" s="507">
        <v>2368.0137913281151</v>
      </c>
      <c r="AT56" s="507">
        <v>3181.3640361857802</v>
      </c>
      <c r="AU56" s="507">
        <v>9832.7119129952916</v>
      </c>
      <c r="AV56" s="522">
        <v>0.1</v>
      </c>
      <c r="AW56" s="522">
        <v>0.1</v>
      </c>
      <c r="AX56" s="522">
        <v>0.1</v>
      </c>
      <c r="AY56" s="507">
        <v>0</v>
      </c>
      <c r="AZ56" s="507">
        <v>0</v>
      </c>
      <c r="BE56" s="507">
        <v>13</v>
      </c>
      <c r="BF56" s="534">
        <v>4331</v>
      </c>
      <c r="BG56" s="507">
        <v>1</v>
      </c>
    </row>
    <row r="57" spans="1:59" ht="15.95" customHeight="1" x14ac:dyDescent="0.25">
      <c r="A57" s="508" t="s">
        <v>3602</v>
      </c>
      <c r="B57" s="508">
        <v>169</v>
      </c>
      <c r="C57" s="535">
        <v>585380</v>
      </c>
      <c r="D57" s="508">
        <f t="shared" si="3"/>
        <v>28.870135638388742</v>
      </c>
      <c r="E57" s="508">
        <v>0</v>
      </c>
      <c r="F57" s="516">
        <v>0</v>
      </c>
      <c r="G57" s="517">
        <v>0</v>
      </c>
      <c r="H57" s="516">
        <v>0</v>
      </c>
      <c r="I57" s="508">
        <v>22734</v>
      </c>
      <c r="J57" s="507">
        <v>27550707</v>
      </c>
      <c r="K57" s="507">
        <v>1437</v>
      </c>
      <c r="L57" s="507">
        <v>26693695</v>
      </c>
      <c r="M57" s="507">
        <f t="shared" si="6"/>
        <v>-0.93679070994985481</v>
      </c>
      <c r="N57" s="507">
        <f t="shared" si="7"/>
        <v>-3.1106715337649971E-2</v>
      </c>
      <c r="O57" s="508">
        <v>51.401586676295011</v>
      </c>
      <c r="P57" s="508">
        <v>24.58556705852093</v>
      </c>
      <c r="Q57" s="507">
        <v>220</v>
      </c>
      <c r="R57" s="507">
        <v>0</v>
      </c>
      <c r="S57" s="507">
        <v>0</v>
      </c>
      <c r="T57" s="507">
        <v>0</v>
      </c>
      <c r="U57" s="507">
        <v>0</v>
      </c>
      <c r="V57" s="507">
        <v>0</v>
      </c>
      <c r="W57" s="507">
        <v>0</v>
      </c>
      <c r="X57" s="518">
        <v>6332</v>
      </c>
      <c r="Y57" s="518">
        <v>94</v>
      </c>
      <c r="Z57" s="518">
        <v>0</v>
      </c>
      <c r="AA57" s="518">
        <v>307.09999999999997</v>
      </c>
      <c r="AB57" s="518">
        <v>1485.9</v>
      </c>
      <c r="AC57" s="518">
        <v>92</v>
      </c>
      <c r="AD57" s="518">
        <v>0</v>
      </c>
      <c r="AE57" s="518">
        <v>0</v>
      </c>
      <c r="AF57" s="518">
        <v>0</v>
      </c>
      <c r="AG57" s="518">
        <v>4.7</v>
      </c>
      <c r="AH57" s="518">
        <v>150</v>
      </c>
      <c r="AI57" s="518">
        <v>0</v>
      </c>
      <c r="AJ57" s="518">
        <v>0</v>
      </c>
      <c r="AK57" s="518">
        <v>0</v>
      </c>
      <c r="AL57" s="518">
        <v>0</v>
      </c>
      <c r="AM57" s="518">
        <v>0</v>
      </c>
      <c r="AQ57" s="519">
        <v>138.5133596</v>
      </c>
      <c r="AR57" s="520">
        <v>0.18422915996137751</v>
      </c>
      <c r="AS57" s="507">
        <v>18.3</v>
      </c>
      <c r="AT57" s="507">
        <v>24.58556705852093</v>
      </c>
      <c r="AU57" s="507">
        <v>75.987153734815948</v>
      </c>
      <c r="AV57" s="522">
        <v>0</v>
      </c>
      <c r="AW57" s="522">
        <v>0</v>
      </c>
      <c r="AX57" s="522">
        <v>0</v>
      </c>
      <c r="AY57" s="507">
        <v>0</v>
      </c>
      <c r="AZ57" s="507">
        <v>0</v>
      </c>
    </row>
    <row r="58" spans="1:59" ht="15.95" customHeight="1" x14ac:dyDescent="0.25">
      <c r="A58" s="508"/>
      <c r="B58" s="508"/>
      <c r="D58" s="508"/>
      <c r="E58" s="508"/>
      <c r="I58" s="508"/>
      <c r="AQ58" s="519"/>
    </row>
    <row r="59" spans="1:59" ht="15.95" customHeight="1" x14ac:dyDescent="0.25">
      <c r="A59" s="508"/>
      <c r="B59" s="508"/>
      <c r="C59" s="508"/>
      <c r="D59" s="508"/>
      <c r="E59" s="508"/>
      <c r="F59" s="508"/>
      <c r="H59" s="508"/>
      <c r="I59" s="508"/>
      <c r="AQ59" s="519"/>
    </row>
    <row r="60" spans="1:59" ht="15.95" customHeight="1" x14ac:dyDescent="0.25">
      <c r="A60" s="508"/>
      <c r="B60" s="536"/>
      <c r="C60" s="536"/>
      <c r="D60" s="536"/>
      <c r="E60" s="536"/>
      <c r="F60" s="536"/>
      <c r="G60" s="536"/>
      <c r="H60" s="536"/>
      <c r="I60" s="536"/>
      <c r="J60" s="536"/>
      <c r="K60" s="536"/>
      <c r="L60" s="536"/>
      <c r="M60" s="536"/>
      <c r="N60" s="536"/>
      <c r="O60" s="536"/>
      <c r="P60" s="536"/>
      <c r="Q60" s="536"/>
      <c r="AQ60" s="537"/>
    </row>
    <row r="61" spans="1:59" ht="15.95" customHeight="1" x14ac:dyDescent="0.25">
      <c r="B61" s="588" t="s">
        <v>3693</v>
      </c>
      <c r="C61" s="587"/>
      <c r="D61" s="587"/>
      <c r="E61" s="587"/>
      <c r="F61" s="587"/>
      <c r="G61" s="587"/>
      <c r="H61" s="587"/>
      <c r="I61" s="587"/>
      <c r="J61" s="538" t="s">
        <v>3694</v>
      </c>
      <c r="K61" s="538"/>
      <c r="L61" s="538"/>
      <c r="M61" s="538"/>
      <c r="N61" s="538"/>
      <c r="O61" s="538"/>
      <c r="P61" s="538"/>
      <c r="Q61" s="538"/>
      <c r="R61" s="589" t="s">
        <v>3695</v>
      </c>
      <c r="S61" s="587"/>
      <c r="T61" s="587"/>
      <c r="U61" s="587"/>
      <c r="V61" s="587"/>
      <c r="W61" s="587"/>
      <c r="X61" s="587"/>
      <c r="Y61" s="587"/>
      <c r="AH61" s="590"/>
      <c r="AI61" s="587"/>
      <c r="AJ61" s="587"/>
      <c r="AK61" s="587"/>
      <c r="AL61" s="587"/>
      <c r="AM61" s="587"/>
      <c r="AN61" s="587"/>
    </row>
    <row r="62" spans="1:59" ht="15.95" customHeight="1" x14ac:dyDescent="0.25">
      <c r="A62" s="508"/>
      <c r="B62" s="508" t="s">
        <v>2529</v>
      </c>
      <c r="C62" s="508" t="s">
        <v>474</v>
      </c>
      <c r="D62" s="508" t="s">
        <v>3696</v>
      </c>
      <c r="E62" s="508" t="s">
        <v>2537</v>
      </c>
      <c r="F62" s="508" t="s">
        <v>2530</v>
      </c>
      <c r="G62" s="508" t="s">
        <v>47</v>
      </c>
      <c r="H62" s="508" t="s">
        <v>55</v>
      </c>
      <c r="I62" s="508" t="s">
        <v>54</v>
      </c>
      <c r="J62" s="507" t="s">
        <v>2529</v>
      </c>
      <c r="K62" s="507" t="s">
        <v>474</v>
      </c>
      <c r="L62" s="507" t="s">
        <v>3696</v>
      </c>
      <c r="M62" s="507" t="s">
        <v>2537</v>
      </c>
      <c r="N62" s="507" t="s">
        <v>2530</v>
      </c>
      <c r="O62" s="507" t="s">
        <v>47</v>
      </c>
      <c r="P62" s="507" t="s">
        <v>55</v>
      </c>
      <c r="Q62" s="507" t="s">
        <v>54</v>
      </c>
      <c r="R62" s="508" t="s">
        <v>2529</v>
      </c>
      <c r="S62" s="508" t="s">
        <v>474</v>
      </c>
      <c r="T62" s="508" t="s">
        <v>3696</v>
      </c>
      <c r="U62" s="508" t="s">
        <v>2537</v>
      </c>
      <c r="V62" s="508" t="s">
        <v>2530</v>
      </c>
      <c r="W62" s="508" t="s">
        <v>47</v>
      </c>
      <c r="X62" s="508" t="s">
        <v>55</v>
      </c>
      <c r="Y62" s="508" t="s">
        <v>54</v>
      </c>
      <c r="AH62" s="508"/>
      <c r="AI62" s="508"/>
      <c r="AJ62" s="508"/>
      <c r="AK62" s="508"/>
      <c r="AL62" s="508"/>
      <c r="AM62" s="508"/>
      <c r="AN62" s="539"/>
    </row>
    <row r="63" spans="1:59" s="540" customFormat="1" ht="15.95" customHeight="1" x14ac:dyDescent="0.25">
      <c r="A63" s="540" t="str">
        <f>LOOKUP('Repeating Values'!C1,About!G1:H50,About!H1:H50)</f>
        <v>CA</v>
      </c>
      <c r="B63" s="540">
        <f>SUMIFS(B64:B72,$A$64:$A$72,$A$63)</f>
        <v>0</v>
      </c>
      <c r="C63" s="540">
        <f t="shared" ref="C63:Y63" si="8">SUMIFS(C64:C72,$A$64:$A$72,$A$63)</f>
        <v>0</v>
      </c>
      <c r="D63" s="540">
        <f t="shared" si="8"/>
        <v>0</v>
      </c>
      <c r="E63" s="540">
        <f t="shared" si="8"/>
        <v>0</v>
      </c>
      <c r="F63" s="540">
        <f t="shared" si="8"/>
        <v>0</v>
      </c>
      <c r="G63" s="540">
        <f t="shared" si="8"/>
        <v>0</v>
      </c>
      <c r="H63" s="540">
        <f t="shared" si="8"/>
        <v>0</v>
      </c>
      <c r="I63" s="540">
        <f t="shared" si="8"/>
        <v>0</v>
      </c>
      <c r="J63" s="540">
        <f t="shared" si="8"/>
        <v>0</v>
      </c>
      <c r="K63" s="540">
        <f t="shared" si="8"/>
        <v>0</v>
      </c>
      <c r="L63" s="540">
        <f t="shared" si="8"/>
        <v>0</v>
      </c>
      <c r="M63" s="540">
        <f t="shared" si="8"/>
        <v>0</v>
      </c>
      <c r="N63" s="540">
        <f t="shared" si="8"/>
        <v>0</v>
      </c>
      <c r="O63" s="540">
        <f t="shared" si="8"/>
        <v>0</v>
      </c>
      <c r="P63" s="540">
        <f t="shared" si="8"/>
        <v>0</v>
      </c>
      <c r="Q63" s="540">
        <f t="shared" si="8"/>
        <v>0</v>
      </c>
      <c r="R63" s="540">
        <f t="shared" si="8"/>
        <v>0</v>
      </c>
      <c r="S63" s="541">
        <f t="shared" si="8"/>
        <v>0</v>
      </c>
      <c r="T63" s="541">
        <f t="shared" si="8"/>
        <v>0</v>
      </c>
      <c r="U63" s="541">
        <f t="shared" si="8"/>
        <v>0</v>
      </c>
      <c r="V63" s="541">
        <f t="shared" si="8"/>
        <v>0</v>
      </c>
      <c r="W63" s="541">
        <f t="shared" si="8"/>
        <v>0</v>
      </c>
      <c r="X63" s="541">
        <f t="shared" si="8"/>
        <v>0</v>
      </c>
      <c r="Y63" s="541">
        <f t="shared" si="8"/>
        <v>0</v>
      </c>
      <c r="AN63" s="542"/>
    </row>
    <row r="64" spans="1:59" x14ac:dyDescent="0.25">
      <c r="A64" s="543" t="s">
        <v>514</v>
      </c>
      <c r="B64" s="508">
        <v>1085693161000000</v>
      </c>
      <c r="C64" s="508">
        <v>0</v>
      </c>
      <c r="D64" s="508">
        <v>0</v>
      </c>
      <c r="E64" s="508">
        <v>0</v>
      </c>
      <c r="F64" s="508">
        <v>0</v>
      </c>
      <c r="G64" s="508">
        <v>1762853160000000</v>
      </c>
      <c r="H64" s="508">
        <v>0</v>
      </c>
      <c r="I64" s="508">
        <v>0</v>
      </c>
      <c r="J64" s="507">
        <v>1085693161000000</v>
      </c>
      <c r="K64" s="507">
        <v>249641566800000</v>
      </c>
      <c r="L64" s="507">
        <v>0</v>
      </c>
      <c r="M64" s="507">
        <v>0</v>
      </c>
      <c r="N64" s="507">
        <v>0</v>
      </c>
      <c r="O64" s="507">
        <v>2287978160000000</v>
      </c>
      <c r="P64" s="507">
        <v>0</v>
      </c>
      <c r="Q64" s="507">
        <v>0</v>
      </c>
      <c r="R64" s="508">
        <f t="shared" ref="R64:Y73" si="9">IFERROR(B64/J64,0)*100</f>
        <v>100</v>
      </c>
      <c r="S64" s="544">
        <f t="shared" si="9"/>
        <v>0</v>
      </c>
      <c r="T64" s="544">
        <f t="shared" si="9"/>
        <v>0</v>
      </c>
      <c r="U64" s="544">
        <f t="shared" si="9"/>
        <v>0</v>
      </c>
      <c r="V64" s="544">
        <f t="shared" si="9"/>
        <v>0</v>
      </c>
      <c r="W64" s="544">
        <f t="shared" si="9"/>
        <v>77.048513435110763</v>
      </c>
      <c r="X64" s="544">
        <f t="shared" si="9"/>
        <v>0</v>
      </c>
      <c r="Y64" s="544">
        <f t="shared" si="9"/>
        <v>0</v>
      </c>
      <c r="AH64" s="516"/>
      <c r="AI64" s="516"/>
      <c r="AJ64" s="516"/>
      <c r="AK64" s="516"/>
      <c r="AL64" s="516"/>
      <c r="AM64" s="516"/>
      <c r="AN64" s="545"/>
    </row>
    <row r="65" spans="1:40" x14ac:dyDescent="0.25">
      <c r="A65" s="543" t="s">
        <v>3550</v>
      </c>
      <c r="B65" s="508">
        <v>0</v>
      </c>
      <c r="C65" s="508">
        <v>0</v>
      </c>
      <c r="D65" s="508">
        <v>9331185722296.9902</v>
      </c>
      <c r="E65" s="508">
        <v>0</v>
      </c>
      <c r="F65" s="508">
        <v>19539453237819.602</v>
      </c>
      <c r="G65" s="508">
        <v>0</v>
      </c>
      <c r="H65" s="508">
        <v>50394120569762.203</v>
      </c>
      <c r="I65" s="508">
        <v>127125869998896</v>
      </c>
      <c r="J65" s="507">
        <v>0</v>
      </c>
      <c r="K65" s="507">
        <v>0</v>
      </c>
      <c r="L65" s="507">
        <v>9416185722296.9902</v>
      </c>
      <c r="M65" s="507">
        <v>51908392126514.102</v>
      </c>
      <c r="N65" s="507">
        <v>65064453237819.602</v>
      </c>
      <c r="O65" s="507">
        <v>0</v>
      </c>
      <c r="P65" s="507">
        <v>223005120569762</v>
      </c>
      <c r="Q65" s="507">
        <v>440834869998896</v>
      </c>
      <c r="R65" s="508">
        <f t="shared" si="9"/>
        <v>0</v>
      </c>
      <c r="S65" s="544">
        <f t="shared" si="9"/>
        <v>0</v>
      </c>
      <c r="T65" s="544">
        <f t="shared" si="9"/>
        <v>99.097299028430115</v>
      </c>
      <c r="U65" s="544">
        <f t="shared" si="9"/>
        <v>0</v>
      </c>
      <c r="V65" s="544">
        <f t="shared" si="9"/>
        <v>30.030918981828968</v>
      </c>
      <c r="W65" s="544">
        <f t="shared" si="9"/>
        <v>0</v>
      </c>
      <c r="X65" s="544">
        <f t="shared" si="9"/>
        <v>22.597741451411007</v>
      </c>
      <c r="Y65" s="544">
        <f t="shared" si="9"/>
        <v>28.837525942358955</v>
      </c>
      <c r="AH65" s="516"/>
      <c r="AI65" s="516"/>
      <c r="AJ65" s="516"/>
      <c r="AK65" s="516"/>
      <c r="AL65" s="516"/>
      <c r="AM65" s="516"/>
      <c r="AN65" s="545"/>
    </row>
    <row r="66" spans="1:40" x14ac:dyDescent="0.25">
      <c r="A66" s="543" t="s">
        <v>3569</v>
      </c>
      <c r="B66" s="508">
        <v>0</v>
      </c>
      <c r="C66" s="508">
        <v>0</v>
      </c>
      <c r="D66" s="508">
        <v>0</v>
      </c>
      <c r="E66" s="508">
        <v>0</v>
      </c>
      <c r="F66" s="508">
        <v>0</v>
      </c>
      <c r="G66" s="508">
        <v>0</v>
      </c>
      <c r="H66" s="508">
        <v>0</v>
      </c>
      <c r="I66" s="508">
        <v>0</v>
      </c>
      <c r="J66" s="507">
        <v>0</v>
      </c>
      <c r="K66" s="507">
        <v>0</v>
      </c>
      <c r="L66" s="507">
        <v>0</v>
      </c>
      <c r="M66" s="507">
        <v>0</v>
      </c>
      <c r="N66" s="507">
        <v>0</v>
      </c>
      <c r="O66" s="507">
        <v>0</v>
      </c>
      <c r="P66" s="507">
        <v>0</v>
      </c>
      <c r="Q66" s="507">
        <v>0</v>
      </c>
      <c r="R66" s="508">
        <f t="shared" si="9"/>
        <v>0</v>
      </c>
      <c r="S66" s="544">
        <f t="shared" si="9"/>
        <v>0</v>
      </c>
      <c r="T66" s="544">
        <f t="shared" si="9"/>
        <v>0</v>
      </c>
      <c r="U66" s="544">
        <f t="shared" si="9"/>
        <v>0</v>
      </c>
      <c r="V66" s="544">
        <f t="shared" si="9"/>
        <v>0</v>
      </c>
      <c r="W66" s="544">
        <f t="shared" si="9"/>
        <v>0</v>
      </c>
      <c r="X66" s="544">
        <f t="shared" si="9"/>
        <v>0</v>
      </c>
      <c r="Y66" s="544">
        <f t="shared" si="9"/>
        <v>0</v>
      </c>
      <c r="AH66" s="516"/>
      <c r="AI66" s="516"/>
      <c r="AJ66" s="516"/>
      <c r="AK66" s="516"/>
      <c r="AL66" s="516"/>
      <c r="AM66" s="516"/>
      <c r="AN66" s="545"/>
    </row>
    <row r="67" spans="1:40" x14ac:dyDescent="0.25">
      <c r="A67" s="543" t="s">
        <v>3565</v>
      </c>
      <c r="B67" s="508">
        <v>1569822951793760</v>
      </c>
      <c r="C67" s="508">
        <v>158850204000000</v>
      </c>
      <c r="D67" s="508">
        <v>6265495785837.5</v>
      </c>
      <c r="E67" s="508">
        <v>28083822007599.301</v>
      </c>
      <c r="F67" s="508">
        <v>16910855262890.699</v>
      </c>
      <c r="G67" s="508">
        <v>1514136560000000</v>
      </c>
      <c r="H67" s="508">
        <v>0</v>
      </c>
      <c r="I67" s="508">
        <v>0</v>
      </c>
      <c r="J67" s="507">
        <v>1885631209000000</v>
      </c>
      <c r="K67" s="507">
        <v>281991804000000</v>
      </c>
      <c r="L67" s="507">
        <v>6265495785837.5</v>
      </c>
      <c r="M67" s="507">
        <v>33324822007599.301</v>
      </c>
      <c r="N67" s="507">
        <v>24260855262890.699</v>
      </c>
      <c r="O67" s="507">
        <v>1795366560000000</v>
      </c>
      <c r="P67" s="507">
        <v>106619620381533</v>
      </c>
      <c r="Q67" s="507">
        <v>73976158075227.297</v>
      </c>
      <c r="R67" s="508">
        <f t="shared" si="9"/>
        <v>83.251854567377393</v>
      </c>
      <c r="S67" s="544">
        <f t="shared" si="9"/>
        <v>56.331496783502267</v>
      </c>
      <c r="T67" s="544">
        <f t="shared" si="9"/>
        <v>100</v>
      </c>
      <c r="U67" s="544">
        <f t="shared" si="9"/>
        <v>84.272984267388267</v>
      </c>
      <c r="V67" s="544">
        <f t="shared" si="9"/>
        <v>69.704283215264354</v>
      </c>
      <c r="W67" s="544">
        <f t="shared" si="9"/>
        <v>84.335789344321981</v>
      </c>
      <c r="X67" s="544">
        <f t="shared" si="9"/>
        <v>0</v>
      </c>
      <c r="Y67" s="544">
        <f t="shared" si="9"/>
        <v>0</v>
      </c>
      <c r="AH67" s="516"/>
      <c r="AI67" s="516"/>
      <c r="AJ67" s="516"/>
      <c r="AK67" s="516"/>
      <c r="AL67" s="516"/>
      <c r="AM67" s="516"/>
      <c r="AN67" s="545"/>
    </row>
    <row r="68" spans="1:40" x14ac:dyDescent="0.25">
      <c r="A68" s="543" t="s">
        <v>3559</v>
      </c>
      <c r="B68" s="508">
        <v>1528041000000</v>
      </c>
      <c r="C68" s="508">
        <v>0</v>
      </c>
      <c r="D68" s="508">
        <v>0</v>
      </c>
      <c r="E68" s="508">
        <v>0</v>
      </c>
      <c r="F68" s="508">
        <v>0</v>
      </c>
      <c r="G68" s="508">
        <v>0</v>
      </c>
      <c r="H68" s="508">
        <v>0</v>
      </c>
      <c r="I68" s="508">
        <v>0</v>
      </c>
      <c r="J68" s="507">
        <v>1528041000000</v>
      </c>
      <c r="K68" s="507">
        <v>0</v>
      </c>
      <c r="L68" s="507">
        <v>0</v>
      </c>
      <c r="M68" s="507">
        <v>0</v>
      </c>
      <c r="N68" s="507">
        <v>0</v>
      </c>
      <c r="O68" s="507">
        <v>3120000000</v>
      </c>
      <c r="P68" s="507">
        <v>0</v>
      </c>
      <c r="Q68" s="507">
        <v>0</v>
      </c>
      <c r="R68" s="508">
        <f t="shared" si="9"/>
        <v>100</v>
      </c>
      <c r="S68" s="544">
        <f t="shared" si="9"/>
        <v>0</v>
      </c>
      <c r="T68" s="544">
        <f>IFERROR(D68/L68,0)*100</f>
        <v>0</v>
      </c>
      <c r="U68" s="544">
        <f t="shared" si="9"/>
        <v>0</v>
      </c>
      <c r="V68" s="544">
        <f t="shared" si="9"/>
        <v>0</v>
      </c>
      <c r="W68" s="544">
        <f t="shared" si="9"/>
        <v>0</v>
      </c>
      <c r="X68" s="544">
        <f t="shared" si="9"/>
        <v>0</v>
      </c>
      <c r="Y68" s="544">
        <f t="shared" si="9"/>
        <v>0</v>
      </c>
      <c r="AH68" s="516"/>
      <c r="AI68" s="516"/>
      <c r="AJ68" s="516"/>
      <c r="AK68" s="516"/>
      <c r="AL68" s="516"/>
      <c r="AM68" s="516"/>
      <c r="AN68" s="545"/>
    </row>
    <row r="69" spans="1:40" x14ac:dyDescent="0.25">
      <c r="A69" s="543" t="s">
        <v>3577</v>
      </c>
      <c r="B69" s="508">
        <v>0</v>
      </c>
      <c r="C69" s="508">
        <v>0</v>
      </c>
      <c r="D69" s="508">
        <v>0</v>
      </c>
      <c r="E69" s="508">
        <v>0</v>
      </c>
      <c r="F69" s="508">
        <v>0</v>
      </c>
      <c r="G69" s="508">
        <v>0</v>
      </c>
      <c r="H69" s="508">
        <v>0</v>
      </c>
      <c r="I69" s="508">
        <v>0</v>
      </c>
      <c r="J69" s="507">
        <v>0</v>
      </c>
      <c r="K69" s="507">
        <v>0</v>
      </c>
      <c r="L69" s="507">
        <v>0</v>
      </c>
      <c r="M69" s="507">
        <v>0</v>
      </c>
      <c r="N69" s="507">
        <v>0</v>
      </c>
      <c r="O69" s="507">
        <v>550160000000</v>
      </c>
      <c r="P69" s="507">
        <v>0</v>
      </c>
      <c r="Q69" s="507">
        <v>0</v>
      </c>
      <c r="R69" s="508">
        <f t="shared" si="9"/>
        <v>0</v>
      </c>
      <c r="S69" s="544">
        <f t="shared" si="9"/>
        <v>0</v>
      </c>
      <c r="T69" s="544">
        <f t="shared" si="9"/>
        <v>0</v>
      </c>
      <c r="U69" s="544">
        <f t="shared" si="9"/>
        <v>0</v>
      </c>
      <c r="V69" s="544">
        <f t="shared" si="9"/>
        <v>0</v>
      </c>
      <c r="W69" s="544">
        <f t="shared" si="9"/>
        <v>0</v>
      </c>
      <c r="X69" s="544">
        <f t="shared" si="9"/>
        <v>0</v>
      </c>
      <c r="Y69" s="544">
        <f t="shared" si="9"/>
        <v>0</v>
      </c>
      <c r="AH69" s="516"/>
      <c r="AI69" s="516"/>
      <c r="AJ69" s="516"/>
      <c r="AK69" s="516"/>
      <c r="AL69" s="516"/>
      <c r="AM69" s="516"/>
      <c r="AN69" s="545"/>
    </row>
    <row r="70" spans="1:40" x14ac:dyDescent="0.25">
      <c r="A70" s="543" t="s">
        <v>3579</v>
      </c>
      <c r="B70" s="508">
        <v>0</v>
      </c>
      <c r="C70" s="508">
        <v>391368992400000</v>
      </c>
      <c r="D70" s="508">
        <v>25845301793202.898</v>
      </c>
      <c r="E70" s="508">
        <v>0</v>
      </c>
      <c r="F70" s="508">
        <v>94286730970854.797</v>
      </c>
      <c r="G70" s="508">
        <v>5326308840000000</v>
      </c>
      <c r="H70" s="508">
        <v>0</v>
      </c>
      <c r="I70" s="508">
        <v>1594979282691630</v>
      </c>
      <c r="J70" s="507">
        <v>37525711000000</v>
      </c>
      <c r="K70" s="507">
        <v>971019392400000</v>
      </c>
      <c r="L70" s="507">
        <v>27658301793202.898</v>
      </c>
      <c r="M70" s="507">
        <v>73046174750860.5</v>
      </c>
      <c r="N70" s="507">
        <v>128999730970854</v>
      </c>
      <c r="O70" s="507">
        <v>6839503840000000</v>
      </c>
      <c r="P70" s="507">
        <v>213605339025086</v>
      </c>
      <c r="Q70" s="507">
        <v>2178603282691630</v>
      </c>
      <c r="R70" s="508">
        <f t="shared" si="9"/>
        <v>0</v>
      </c>
      <c r="S70" s="544">
        <f t="shared" si="9"/>
        <v>40.304961513969452</v>
      </c>
      <c r="T70" s="544">
        <f t="shared" si="9"/>
        <v>93.445006083325225</v>
      </c>
      <c r="U70" s="544">
        <f t="shared" si="9"/>
        <v>0</v>
      </c>
      <c r="V70" s="544">
        <f t="shared" si="9"/>
        <v>73.090641555026025</v>
      </c>
      <c r="W70" s="544">
        <f t="shared" si="9"/>
        <v>77.875661226326613</v>
      </c>
      <c r="X70" s="544">
        <f t="shared" si="9"/>
        <v>0</v>
      </c>
      <c r="Y70" s="544">
        <f t="shared" si="9"/>
        <v>73.211093335040715</v>
      </c>
      <c r="AH70" s="516"/>
      <c r="AI70" s="516"/>
      <c r="AJ70" s="516"/>
      <c r="AK70" s="516"/>
      <c r="AL70" s="516"/>
      <c r="AM70" s="516"/>
      <c r="AN70" s="545"/>
    </row>
    <row r="71" spans="1:40" x14ac:dyDescent="0.25">
      <c r="A71" s="543" t="s">
        <v>3589</v>
      </c>
      <c r="B71" s="508">
        <v>0</v>
      </c>
      <c r="C71" s="508">
        <v>0</v>
      </c>
      <c r="D71" s="508">
        <v>9331190000000</v>
      </c>
      <c r="E71" s="508">
        <v>31580400000000</v>
      </c>
      <c r="F71" s="508">
        <v>19539500000000</v>
      </c>
      <c r="G71" s="508">
        <v>0</v>
      </c>
      <c r="H71" s="508">
        <v>50394100000000</v>
      </c>
      <c r="I71" s="508">
        <v>127126000000000</v>
      </c>
      <c r="J71" s="507">
        <v>0</v>
      </c>
      <c r="K71" s="507">
        <v>0</v>
      </c>
      <c r="L71" s="507">
        <v>9416190000000</v>
      </c>
      <c r="M71" s="507">
        <v>51908400000000</v>
      </c>
      <c r="N71" s="507">
        <v>65064500000000</v>
      </c>
      <c r="O71" s="507">
        <v>0</v>
      </c>
      <c r="P71" s="507">
        <v>223005000000000</v>
      </c>
      <c r="Q71" s="507">
        <v>440835000000000</v>
      </c>
      <c r="R71" s="508">
        <f t="shared" si="9"/>
        <v>0</v>
      </c>
      <c r="S71" s="544">
        <f t="shared" si="9"/>
        <v>0</v>
      </c>
      <c r="T71" s="544">
        <f t="shared" si="9"/>
        <v>99.097299438520253</v>
      </c>
      <c r="U71" s="544">
        <f t="shared" si="9"/>
        <v>60.838708185958346</v>
      </c>
      <c r="V71" s="544">
        <f t="shared" si="9"/>
        <v>30.030969268956188</v>
      </c>
      <c r="W71" s="544">
        <f t="shared" si="9"/>
        <v>0</v>
      </c>
      <c r="X71" s="544">
        <f t="shared" si="9"/>
        <v>22.597744445191811</v>
      </c>
      <c r="Y71" s="544">
        <f t="shared" si="9"/>
        <v>28.837546927988928</v>
      </c>
      <c r="AH71" s="516"/>
      <c r="AI71" s="516"/>
      <c r="AJ71" s="516"/>
      <c r="AK71" s="516"/>
      <c r="AL71" s="516"/>
      <c r="AM71" s="516"/>
      <c r="AN71" s="545"/>
    </row>
    <row r="72" spans="1:40" x14ac:dyDescent="0.25">
      <c r="A72" s="543" t="s">
        <v>3595</v>
      </c>
      <c r="B72" s="508">
        <v>34338000000</v>
      </c>
      <c r="C72" s="508">
        <v>104156740400000</v>
      </c>
      <c r="D72" s="508">
        <v>0</v>
      </c>
      <c r="E72" s="508">
        <v>0</v>
      </c>
      <c r="F72" s="508">
        <v>0</v>
      </c>
      <c r="G72" s="508">
        <v>0</v>
      </c>
      <c r="H72" s="508">
        <v>0</v>
      </c>
      <c r="I72" s="508">
        <v>0</v>
      </c>
      <c r="J72" s="507">
        <v>34338000000</v>
      </c>
      <c r="K72" s="507">
        <v>238570840400000</v>
      </c>
      <c r="L72" s="507">
        <v>0</v>
      </c>
      <c r="M72" s="507">
        <v>0</v>
      </c>
      <c r="N72" s="507">
        <v>0</v>
      </c>
      <c r="O72" s="507">
        <v>121963920000000</v>
      </c>
      <c r="P72" s="507">
        <v>0</v>
      </c>
      <c r="Q72" s="507">
        <v>0</v>
      </c>
      <c r="R72" s="508">
        <f t="shared" si="9"/>
        <v>100</v>
      </c>
      <c r="S72" s="544">
        <f t="shared" si="9"/>
        <v>43.658621575614816</v>
      </c>
      <c r="T72" s="544">
        <f t="shared" si="9"/>
        <v>0</v>
      </c>
      <c r="U72" s="544">
        <f t="shared" si="9"/>
        <v>0</v>
      </c>
      <c r="V72" s="544">
        <f t="shared" si="9"/>
        <v>0</v>
      </c>
      <c r="W72" s="544">
        <f t="shared" si="9"/>
        <v>0</v>
      </c>
      <c r="X72" s="544">
        <f t="shared" si="9"/>
        <v>0</v>
      </c>
      <c r="Y72" s="544">
        <f t="shared" si="9"/>
        <v>0</v>
      </c>
      <c r="AH72" s="516"/>
      <c r="AI72" s="516"/>
      <c r="AJ72" s="516"/>
      <c r="AK72" s="516"/>
      <c r="AL72" s="516"/>
      <c r="AM72" s="516"/>
      <c r="AN72" s="545"/>
    </row>
    <row r="73" spans="1:40" x14ac:dyDescent="0.25">
      <c r="A73" s="543" t="s">
        <v>3601</v>
      </c>
      <c r="B73" s="508">
        <v>0</v>
      </c>
      <c r="C73" s="508">
        <v>0</v>
      </c>
      <c r="D73" s="508">
        <v>0</v>
      </c>
      <c r="E73" s="508">
        <v>0</v>
      </c>
      <c r="F73" s="508">
        <v>0</v>
      </c>
      <c r="G73" s="508">
        <v>0</v>
      </c>
      <c r="H73" s="508">
        <v>0</v>
      </c>
      <c r="I73" s="508">
        <v>0</v>
      </c>
      <c r="J73" s="508">
        <v>0</v>
      </c>
      <c r="K73" s="543" t="s">
        <v>3601</v>
      </c>
      <c r="L73" s="508">
        <v>0</v>
      </c>
      <c r="M73" s="508">
        <v>0</v>
      </c>
      <c r="N73" s="508">
        <v>780854425751.45801</v>
      </c>
      <c r="O73" s="508">
        <v>4304598371467.02</v>
      </c>
      <c r="P73" s="508">
        <v>5395588805087.4805</v>
      </c>
      <c r="Q73" s="508">
        <v>0</v>
      </c>
      <c r="R73" s="508">
        <v>18493107559443.699</v>
      </c>
      <c r="S73" s="508">
        <v>36557037999908.398</v>
      </c>
      <c r="T73" s="544">
        <f t="shared" si="9"/>
        <v>0</v>
      </c>
      <c r="U73" s="544">
        <f t="shared" si="9"/>
        <v>0</v>
      </c>
      <c r="V73" s="544">
        <f t="shared" si="9"/>
        <v>0</v>
      </c>
      <c r="W73" s="544">
        <f t="shared" si="9"/>
        <v>0</v>
      </c>
      <c r="X73" s="544">
        <f t="shared" si="9"/>
        <v>0</v>
      </c>
      <c r="Y73" s="544">
        <f t="shared" si="9"/>
        <v>0</v>
      </c>
    </row>
    <row r="74" spans="1:40" x14ac:dyDescent="0.25">
      <c r="A74" s="508"/>
      <c r="B74" s="508"/>
      <c r="C74" s="508"/>
      <c r="D74" s="508"/>
      <c r="E74" s="508"/>
      <c r="F74" s="508"/>
      <c r="G74" s="508"/>
      <c r="H74" s="508"/>
      <c r="I74" s="508"/>
    </row>
    <row r="75" spans="1:40" x14ac:dyDescent="0.25">
      <c r="A75" s="508"/>
      <c r="B75" s="508"/>
      <c r="C75" s="507" t="s">
        <v>3697</v>
      </c>
      <c r="D75" s="508"/>
    </row>
    <row r="76" spans="1:40" ht="15.95" customHeight="1" x14ac:dyDescent="0.25">
      <c r="A76" s="508"/>
    </row>
    <row r="77" spans="1:40" ht="15.95" customHeight="1" x14ac:dyDescent="0.25">
      <c r="A77" s="508"/>
      <c r="C77" s="540" t="str">
        <f>LOOKUP('Repeating Values'!C1,About!G1:H50,About!H1:H50)</f>
        <v>CA</v>
      </c>
      <c r="D77" s="507">
        <v>2019</v>
      </c>
      <c r="E77" s="507">
        <v>2050</v>
      </c>
    </row>
    <row r="78" spans="1:40" ht="15.95" customHeight="1" x14ac:dyDescent="0.25">
      <c r="B78" s="507" t="s">
        <v>3698</v>
      </c>
      <c r="C78" s="507" t="s">
        <v>122</v>
      </c>
      <c r="D78" s="507" cm="1">
        <f t="array" ref="D78">ROUND(INDEX($B$95:$H$845,MATCH(1,($C78=$E$95:$E$845)*($B78=$F$95:$F$845)*($C$77=$B$95:$B$845),0),MATCH(D$77,$B$95:$H$95,0))*100,1)</f>
        <v>5.4</v>
      </c>
      <c r="E78" s="507" cm="1">
        <f t="array" ref="E78">ROUND(INDEX($B$95:$H$845,MATCH(1,($C78=$E$95:$E$845)*($B78=$F$95:$F$845)*($C$77=$B$95:$B$845),0),MATCH(E$77,$B$95:$H$95,0))*100,1)</f>
        <v>12.2</v>
      </c>
    </row>
    <row r="79" spans="1:40" ht="15.95" customHeight="1" x14ac:dyDescent="0.25">
      <c r="B79" s="507" t="s">
        <v>3698</v>
      </c>
      <c r="C79" s="507" t="s">
        <v>3699</v>
      </c>
      <c r="D79" s="507" cm="1">
        <f t="array" ref="D79">ROUND(INDEX($B$95:$H$845,MATCH(1,($C79=$E$95:$E$845)*($B79=$F$95:$F$845)*($C$77=$B$95:$B$845),0),MATCH(D$77,$B$95:$H$95,0))*100,1)</f>
        <v>47.4</v>
      </c>
      <c r="E79" s="507" cm="1">
        <f t="array" ref="E79">ROUND(INDEX($B$95:$H$845,MATCH(1,($C79=$E$95:$E$845)*($B79=$F$95:$F$845)*($C$77=$B$95:$B$845),0),MATCH(E$77,$B$95:$H$95,0))*100,1)</f>
        <v>55.9</v>
      </c>
    </row>
    <row r="80" spans="1:40" ht="15.95" customHeight="1" x14ac:dyDescent="0.25">
      <c r="B80" s="507" t="s">
        <v>3698</v>
      </c>
      <c r="C80" s="507" t="s">
        <v>786</v>
      </c>
      <c r="D80" s="507" cm="1">
        <f t="array" ref="D80">ROUND(INDEX($B$95:$H$845,MATCH(1,($C80=$E$95:$E$845)*($B80=$F$95:$F$845)*($C$77=$B$95:$B$845),0),MATCH(D$77,$B$95:$H$95,0))*100,1)</f>
        <v>100</v>
      </c>
      <c r="E80" s="507" cm="1">
        <f t="array" ref="E80">ROUND(INDEX($B$95:$H$845,MATCH(1,($C80=$E$95:$E$845)*($B80=$F$95:$F$845)*($C$77=$B$95:$B$845),0),MATCH(E$77,$B$95:$H$95,0))*100,1)</f>
        <v>100</v>
      </c>
    </row>
    <row r="81" spans="2:26" ht="15.95" customHeight="1" x14ac:dyDescent="0.25">
      <c r="B81" s="507" t="s">
        <v>3700</v>
      </c>
      <c r="C81" s="507" t="s">
        <v>122</v>
      </c>
      <c r="D81" s="507" cm="1">
        <f t="array" ref="D81">ROUND(INDEX($B$95:$H$845,MATCH(1,($C81=$E$95:$E$845)*($B81=$F$95:$F$845)*($C$77=$B$95:$B$845),0),MATCH(D$77,$B$95:$H$95,0))*100,1)</f>
        <v>5.4</v>
      </c>
      <c r="E81" s="507" cm="1">
        <f t="array" ref="E81">ROUND(INDEX($B$95:$H$845,MATCH(1,($C81=$E$95:$E$845)*($B81=$F$95:$F$845)*($C$77=$B$95:$B$845),0),MATCH(E$77,$B$95:$H$95,0))*100,1)</f>
        <v>12.2</v>
      </c>
    </row>
    <row r="82" spans="2:26" ht="15.95" customHeight="1" x14ac:dyDescent="0.25">
      <c r="B82" s="507" t="s">
        <v>3700</v>
      </c>
      <c r="C82" s="507" t="s">
        <v>3699</v>
      </c>
      <c r="D82" s="507" cm="1">
        <f t="array" ref="D82">ROUND(INDEX($B$95:$H$845,MATCH(1,($C82=$E$95:$E$845)*($B82=$F$95:$F$845)*($C$77=$B$95:$B$845),0),MATCH(D$77,$B$95:$H$95,0))*100,1)</f>
        <v>47.4</v>
      </c>
      <c r="E82" s="507" cm="1">
        <f t="array" ref="E82">ROUND(INDEX($B$95:$H$845,MATCH(1,($C82=$E$95:$E$845)*($B82=$F$95:$F$845)*($C$77=$B$95:$B$845),0),MATCH(E$77,$B$95:$H$95,0))*100,1)</f>
        <v>55.9</v>
      </c>
      <c r="M82" s="507" t="s">
        <v>3701</v>
      </c>
    </row>
    <row r="83" spans="2:26" ht="15.95" customHeight="1" x14ac:dyDescent="0.25">
      <c r="B83" s="507" t="s">
        <v>3700</v>
      </c>
      <c r="C83" s="507" t="s">
        <v>786</v>
      </c>
      <c r="D83" s="507" cm="1">
        <f t="array" ref="D83">ROUND(INDEX($B$95:$H$845,MATCH(1,($C83=$E$95:$E$845)*($B83=$F$95:$F$845)*($C$77=$B$95:$B$845),0),MATCH(D$77,$B$95:$H$95,0))*100,1)</f>
        <v>100</v>
      </c>
      <c r="E83" s="507" cm="1">
        <f t="array" ref="E83">ROUND(INDEX($B$95:$H$845,MATCH(1,($C83=$E$95:$E$845)*($B83=$F$95:$F$845)*($C$77=$B$95:$B$845),0),MATCH(E$77,$B$95:$H$95,0))*100,1)</f>
        <v>100</v>
      </c>
      <c r="J83" s="540" t="str">
        <f>A63</f>
        <v>CA</v>
      </c>
    </row>
    <row r="84" spans="2:26" ht="15.95" customHeight="1" x14ac:dyDescent="0.25">
      <c r="B84" s="507" t="s">
        <v>523</v>
      </c>
      <c r="C84" s="507" t="s">
        <v>122</v>
      </c>
      <c r="D84" s="507" cm="1">
        <f t="array" ref="D84">ROUND(INDEX($B$95:$H$845,MATCH(1,($C84=$E$95:$E$845)*($B84=$F$95:$F$845)*($C$77=$B$95:$B$845),0),MATCH(D$77,$B$95:$H$95,0))*100,1)</f>
        <v>2.6</v>
      </c>
      <c r="E84" s="507" cm="1">
        <f t="array" ref="E84">ROUND(INDEX($B$95:$H$845,MATCH(1,($C84=$E$95:$E$845)*($B84=$F$95:$F$845)*($C$77=$B$95:$B$845),0),MATCH(E$77,$B$95:$H$95,0))*100,1)</f>
        <v>2</v>
      </c>
    </row>
    <row r="85" spans="2:26" ht="15.95" customHeight="1" x14ac:dyDescent="0.25">
      <c r="B85" s="507" t="s">
        <v>523</v>
      </c>
      <c r="C85" s="507" t="s">
        <v>3699</v>
      </c>
      <c r="D85" s="507" cm="1">
        <f t="array" ref="D85">ROUND(INDEX($B$95:$H$845,MATCH(1,($C85=$E$95:$E$845)*($B85=$F$95:$F$845)*($C$77=$B$95:$B$845),0),MATCH(D$77,$B$95:$H$95,0))*100,1)</f>
        <v>33.200000000000003</v>
      </c>
      <c r="E85" s="507" cm="1">
        <f t="array" ref="E85">ROUND(INDEX($B$95:$H$845,MATCH(1,($C85=$E$95:$E$845)*($B85=$F$95:$F$845)*($C$77=$B$95:$B$845),0),MATCH(E$77,$B$95:$H$95,0))*100,1)</f>
        <v>18.899999999999999</v>
      </c>
      <c r="K85" s="508" t="s">
        <v>2529</v>
      </c>
      <c r="L85" s="508" t="s">
        <v>474</v>
      </c>
      <c r="M85" s="508" t="s">
        <v>3696</v>
      </c>
      <c r="N85" s="508" t="s">
        <v>3702</v>
      </c>
      <c r="O85" s="508" t="s">
        <v>3703</v>
      </c>
      <c r="P85" s="508" t="s">
        <v>47</v>
      </c>
      <c r="Q85" s="508" t="s">
        <v>55</v>
      </c>
      <c r="R85" s="508" t="s">
        <v>54</v>
      </c>
    </row>
    <row r="86" spans="2:26" ht="15.95" customHeight="1" x14ac:dyDescent="0.25">
      <c r="B86" s="507" t="s">
        <v>523</v>
      </c>
      <c r="C86" s="507" t="s">
        <v>786</v>
      </c>
      <c r="D86" s="507" cm="1">
        <f t="array" ref="D86">ROUND(INDEX($B$95:$H$845,MATCH(1,($C86=$E$95:$E$845)*($B86=$F$95:$F$845)*($C$77=$B$95:$B$845),0),MATCH(D$77,$B$95:$H$95,0))*100,1)</f>
        <v>64.8</v>
      </c>
      <c r="E86" s="507" cm="1">
        <f t="array" ref="E86">ROUND(INDEX($B$95:$H$845,MATCH(1,($C86=$E$95:$E$845)*($B86=$F$95:$F$845)*($C$77=$B$95:$B$845),0),MATCH(E$77,$B$95:$H$95,0))*100,1)</f>
        <v>82.8</v>
      </c>
      <c r="J86" s="507" t="s">
        <v>3704</v>
      </c>
      <c r="K86" s="507" cm="1">
        <f t="array" ref="K86">INDEX($K$95:$Z$195,MATCH(1,($J86=$L$95:$L$195)*($J$83=$K$95:$K$195),0),MATCH(K$85,$K$95:$Z$95,0))</f>
        <v>0</v>
      </c>
      <c r="L86" s="507" cm="1">
        <f t="array" ref="L86">INDEX($K$95:$Z$195,MATCH(1,($J86=$L$95:$L$195)*($J$83=$K$95:$K$195),0),MATCH(L$85,$K$95:$Z$95,0))</f>
        <v>0</v>
      </c>
      <c r="M86" s="507" cm="1">
        <f t="array" ref="M86">INDEX($K$95:$Z$195,MATCH(1,($J86=$L$95:$L$195)*($J$83=$K$95:$K$195),0),MATCH(M$85,$K$95:$Z$95,0))</f>
        <v>46066565833874.297</v>
      </c>
      <c r="N86" s="507" cm="1">
        <f t="array" ref="N86">INDEX($K$95:$Z$195,MATCH(1,($J86=$L$95:$L$195)*($J$83=$K$95:$K$195),0),MATCH(N$85,$K$95:$Z$95,0))</f>
        <v>175684954553560</v>
      </c>
      <c r="O86" s="507" cm="1">
        <f t="array" ref="O86">INDEX($K$95:$Z$195,MATCH(1,($J86=$L$95:$L$195)*($J$83=$K$95:$K$195),0),MATCH(O$85,$K$95:$Z$95,0))</f>
        <v>0</v>
      </c>
      <c r="P86" s="507" cm="1">
        <f t="array" ref="P86">INDEX($K$95:$Z$195,MATCH(1,($J86=$L$95:$L$195)*($J$83=$K$95:$K$195),0),MATCH(P$85,$K$95:$Z$95,0))</f>
        <v>0</v>
      </c>
      <c r="Q86" s="507" cm="1">
        <f t="array" ref="Q86">INDEX($K$95:$Z$195,MATCH(1,($J86=$L$95:$L$195)*($J$83=$K$95:$K$195),0),MATCH(Q$85,$K$95:$Z$95,0))</f>
        <v>443562141182276</v>
      </c>
      <c r="R86" s="507" cm="1">
        <f t="array" ref="R86">INDEX($K$95:$Z$195,MATCH(1,($J86=$L$95:$L$195)*($J$83=$K$95:$K$195),0),MATCH(R$85,$K$95:$Z$95,0))</f>
        <v>588625045342425</v>
      </c>
    </row>
    <row r="87" spans="2:26" ht="15.95" customHeight="1" x14ac:dyDescent="0.25">
      <c r="B87" s="546" t="s">
        <v>3705</v>
      </c>
      <c r="J87" s="507" t="s">
        <v>3706</v>
      </c>
      <c r="K87" s="507" cm="1">
        <f t="array" ref="K87">INDEX($K$95:$Z$195,MATCH(1,($J87=$L$95:$L$195)*($J$83=$K$95:$K$195),0),MATCH(K$85,$K$95:$Z$95,0))</f>
        <v>0</v>
      </c>
      <c r="L87" s="507" cm="1">
        <f t="array" ref="L87">INDEX($K$95:$Z$195,MATCH(1,($J87=$L$95:$L$195)*($J$83=$K$95:$K$195),0),MATCH(L$85,$K$95:$Z$95,0))</f>
        <v>0</v>
      </c>
      <c r="M87" s="507" cm="1">
        <f t="array" ref="M87">INDEX($K$95:$Z$195,MATCH(1,($J87=$L$95:$L$195)*($J$83=$K$95:$K$195),0),MATCH(M$85,$K$95:$Z$95,0))</f>
        <v>214968565833874</v>
      </c>
      <c r="N87" s="507" cm="1">
        <f t="array" ref="N87">INDEX($K$95:$Z$195,MATCH(1,($J87=$L$95:$L$195)*($J$83=$K$95:$K$195),0),MATCH(N$85,$K$95:$Z$95,0))</f>
        <v>777844954553560</v>
      </c>
      <c r="O87" s="507" cm="1">
        <f t="array" ref="O87">INDEX($K$95:$Z$195,MATCH(1,($J87=$L$95:$L$195)*($J$83=$K$95:$K$195),0),MATCH(O$85,$K$95:$Z$95,0))</f>
        <v>21566392925070.602</v>
      </c>
      <c r="P87" s="507" cm="1">
        <f t="array" ref="P87">INDEX($K$95:$Z$195,MATCH(1,($J87=$L$95:$L$195)*($J$83=$K$95:$K$195),0),MATCH(P$85,$K$95:$Z$95,0))</f>
        <v>0</v>
      </c>
      <c r="Q87" s="507" cm="1">
        <f t="array" ref="Q87">INDEX($K$95:$Z$195,MATCH(1,($J87=$L$95:$L$195)*($J$83=$K$95:$K$195),0),MATCH(Q$85,$K$95:$Z$95,0))</f>
        <v>1019287141182270</v>
      </c>
      <c r="R87" s="507" cm="1">
        <f t="array" ref="R87">INDEX($K$95:$Z$195,MATCH(1,($J87=$L$95:$L$195)*($J$83=$K$95:$K$195),0),MATCH(R$85,$K$95:$Z$95,0))</f>
        <v>2408544045342420</v>
      </c>
    </row>
    <row r="88" spans="2:26" ht="15.95" customHeight="1" x14ac:dyDescent="0.25">
      <c r="J88" s="507" t="s">
        <v>3707</v>
      </c>
      <c r="K88" s="507">
        <f>IFERROR(K86/K87 *100,0)</f>
        <v>0</v>
      </c>
      <c r="L88" s="507">
        <f t="shared" ref="L88:R88" si="10">IFERROR(L86/L87 *100,0)</f>
        <v>0</v>
      </c>
      <c r="M88" s="507">
        <f t="shared" si="10"/>
        <v>21.429442790940037</v>
      </c>
      <c r="N88" s="547">
        <f>ROUND(IFERROR(N86/N87 *100,0),0)</f>
        <v>23</v>
      </c>
      <c r="O88" s="507">
        <f>ROUND(IFERROR(O86/O87 *100,0),0)</f>
        <v>0</v>
      </c>
      <c r="P88" s="507">
        <f t="shared" si="10"/>
        <v>0</v>
      </c>
      <c r="Q88" s="507">
        <f t="shared" si="10"/>
        <v>43.516897570962072</v>
      </c>
      <c r="R88" s="507">
        <f t="shared" si="10"/>
        <v>24.43904011141888</v>
      </c>
    </row>
    <row r="89" spans="2:26" ht="15.95" customHeight="1" x14ac:dyDescent="0.25"/>
    <row r="90" spans="2:26" ht="15.95" customHeight="1" x14ac:dyDescent="0.25"/>
    <row r="91" spans="2:26" ht="15.95" customHeight="1" x14ac:dyDescent="0.25"/>
    <row r="94" spans="2:26" ht="30" x14ac:dyDescent="0.25">
      <c r="B94" s="521" t="s">
        <v>3708</v>
      </c>
      <c r="C94" s="507" t="s">
        <v>3709</v>
      </c>
      <c r="J94" s="521" t="s">
        <v>3710</v>
      </c>
    </row>
    <row r="95" spans="2:26" x14ac:dyDescent="0.25">
      <c r="B95" s="548" t="s">
        <v>3711</v>
      </c>
      <c r="C95" s="548" t="s">
        <v>3712</v>
      </c>
      <c r="D95" s="548" t="s">
        <v>3713</v>
      </c>
      <c r="E95" s="548" t="s">
        <v>3714</v>
      </c>
      <c r="F95" s="548" t="s">
        <v>3715</v>
      </c>
      <c r="G95" s="548">
        <v>2019</v>
      </c>
      <c r="H95" s="548">
        <v>2050</v>
      </c>
      <c r="J95" s="518"/>
      <c r="K95" s="518" t="s">
        <v>3711</v>
      </c>
      <c r="L95" s="518" t="s">
        <v>3716</v>
      </c>
      <c r="M95" s="518" t="s">
        <v>474</v>
      </c>
      <c r="N95" s="518" t="s">
        <v>467</v>
      </c>
      <c r="O95" s="518" t="s">
        <v>47</v>
      </c>
      <c r="P95" s="518" t="s">
        <v>48</v>
      </c>
      <c r="Q95" s="518" t="s">
        <v>52</v>
      </c>
      <c r="R95" s="518" t="s">
        <v>56</v>
      </c>
      <c r="S95" s="518" t="s">
        <v>57</v>
      </c>
      <c r="T95" s="518" t="s">
        <v>2529</v>
      </c>
      <c r="U95" s="518" t="s">
        <v>3696</v>
      </c>
      <c r="V95" s="518" t="s">
        <v>3703</v>
      </c>
      <c r="W95" s="518" t="s">
        <v>3717</v>
      </c>
      <c r="X95" s="518" t="s">
        <v>54</v>
      </c>
      <c r="Y95" s="518" t="s">
        <v>55</v>
      </c>
      <c r="Z95" s="518" t="s">
        <v>3702</v>
      </c>
    </row>
    <row r="96" spans="2:26" x14ac:dyDescent="0.25">
      <c r="B96" s="518" t="s">
        <v>3507</v>
      </c>
      <c r="C96" s="518" t="s">
        <v>53</v>
      </c>
      <c r="D96" s="518" t="s">
        <v>628</v>
      </c>
      <c r="E96" s="518" t="s">
        <v>122</v>
      </c>
      <c r="F96" s="518" t="s">
        <v>3700</v>
      </c>
      <c r="G96" s="518">
        <v>3.9998729637069498E-2</v>
      </c>
      <c r="H96" s="518">
        <v>4.0399940641462399E-2</v>
      </c>
      <c r="J96" s="518" t="s">
        <v>3507</v>
      </c>
      <c r="K96" s="518" t="s">
        <v>3507</v>
      </c>
      <c r="L96" s="518" t="s">
        <v>3694</v>
      </c>
      <c r="M96" s="518">
        <v>0</v>
      </c>
      <c r="N96" s="518">
        <v>0</v>
      </c>
      <c r="O96" s="518">
        <v>0</v>
      </c>
      <c r="P96" s="518">
        <v>0</v>
      </c>
      <c r="Q96" s="518">
        <v>36770707477017.398</v>
      </c>
      <c r="R96" s="518">
        <v>0</v>
      </c>
      <c r="S96" s="518">
        <v>0</v>
      </c>
      <c r="T96" s="518">
        <v>0</v>
      </c>
      <c r="U96" s="518">
        <v>0</v>
      </c>
      <c r="V96" s="518">
        <v>0</v>
      </c>
      <c r="W96" s="518">
        <v>26072978763473.301</v>
      </c>
      <c r="X96" s="518">
        <v>0</v>
      </c>
      <c r="Y96" s="518">
        <v>0</v>
      </c>
      <c r="Z96" s="518">
        <v>0</v>
      </c>
    </row>
    <row r="97" spans="2:26" x14ac:dyDescent="0.25">
      <c r="B97" s="518" t="s">
        <v>3507</v>
      </c>
      <c r="C97" s="518" t="s">
        <v>53</v>
      </c>
      <c r="D97" s="518" t="s">
        <v>628</v>
      </c>
      <c r="E97" s="518" t="s">
        <v>3718</v>
      </c>
      <c r="F97" s="518" t="s">
        <v>3700</v>
      </c>
      <c r="G97" s="518">
        <v>0.99963148385309297</v>
      </c>
      <c r="H97" s="518">
        <v>0.99920715825439799</v>
      </c>
      <c r="J97" s="518" t="s">
        <v>3507</v>
      </c>
      <c r="K97" s="518" t="s">
        <v>3507</v>
      </c>
      <c r="L97" s="518" t="s">
        <v>3704</v>
      </c>
      <c r="M97" s="518">
        <v>0</v>
      </c>
      <c r="N97" s="518">
        <v>0</v>
      </c>
      <c r="O97" s="518">
        <v>0</v>
      </c>
      <c r="P97" s="518">
        <v>0</v>
      </c>
      <c r="Q97" s="518">
        <v>0</v>
      </c>
      <c r="R97" s="518">
        <v>0</v>
      </c>
      <c r="S97" s="518">
        <v>0</v>
      </c>
      <c r="T97" s="518">
        <v>0</v>
      </c>
      <c r="U97" s="518">
        <v>0</v>
      </c>
      <c r="V97" s="518">
        <v>0</v>
      </c>
      <c r="W97" s="518">
        <v>0</v>
      </c>
      <c r="X97" s="518">
        <v>0</v>
      </c>
      <c r="Y97" s="518">
        <v>0</v>
      </c>
      <c r="Z97" s="518">
        <v>0</v>
      </c>
    </row>
    <row r="98" spans="2:26" x14ac:dyDescent="0.25">
      <c r="B98" s="518" t="s">
        <v>3507</v>
      </c>
      <c r="C98" s="518" t="s">
        <v>53</v>
      </c>
      <c r="D98" s="518" t="s">
        <v>628</v>
      </c>
      <c r="E98" s="518" t="s">
        <v>125</v>
      </c>
      <c r="F98" s="518" t="s">
        <v>3700</v>
      </c>
      <c r="G98" s="518">
        <v>1</v>
      </c>
      <c r="H98" s="518">
        <v>1</v>
      </c>
      <c r="J98" s="518" t="s">
        <v>3509</v>
      </c>
      <c r="K98" s="518" t="s">
        <v>3509</v>
      </c>
      <c r="L98" s="518" t="s">
        <v>3694</v>
      </c>
      <c r="M98" s="518">
        <v>0</v>
      </c>
      <c r="N98" s="518">
        <v>0</v>
      </c>
      <c r="O98" s="518">
        <v>0</v>
      </c>
      <c r="P98" s="518">
        <v>0</v>
      </c>
      <c r="Q98" s="518">
        <v>36770707477017.398</v>
      </c>
      <c r="R98" s="518">
        <v>0</v>
      </c>
      <c r="S98" s="518">
        <v>0</v>
      </c>
      <c r="T98" s="518">
        <v>0</v>
      </c>
      <c r="U98" s="518">
        <v>0</v>
      </c>
      <c r="V98" s="518">
        <v>0</v>
      </c>
      <c r="W98" s="518">
        <v>26072978763473.301</v>
      </c>
      <c r="X98" s="518">
        <v>0</v>
      </c>
      <c r="Y98" s="518">
        <v>0</v>
      </c>
      <c r="Z98" s="518">
        <v>0</v>
      </c>
    </row>
    <row r="99" spans="2:26" x14ac:dyDescent="0.25">
      <c r="B99" s="518" t="s">
        <v>3507</v>
      </c>
      <c r="C99" s="518" t="s">
        <v>53</v>
      </c>
      <c r="D99" s="518" t="s">
        <v>628</v>
      </c>
      <c r="E99" s="518" t="s">
        <v>3699</v>
      </c>
      <c r="F99" s="518" t="s">
        <v>3700</v>
      </c>
      <c r="G99" s="518">
        <v>0.57516558823078101</v>
      </c>
      <c r="H99" s="518">
        <v>0.44472588335528701</v>
      </c>
      <c r="J99" s="518" t="s">
        <v>3509</v>
      </c>
      <c r="K99" s="518" t="s">
        <v>3509</v>
      </c>
      <c r="L99" s="518" t="s">
        <v>3704</v>
      </c>
      <c r="M99" s="518">
        <v>0</v>
      </c>
      <c r="N99" s="518">
        <v>0</v>
      </c>
      <c r="O99" s="518">
        <v>0</v>
      </c>
      <c r="P99" s="518">
        <v>0</v>
      </c>
      <c r="Q99" s="518">
        <v>28586707477017.398</v>
      </c>
      <c r="R99" s="518">
        <v>0</v>
      </c>
      <c r="S99" s="518">
        <v>0</v>
      </c>
      <c r="T99" s="518">
        <v>0</v>
      </c>
      <c r="U99" s="518">
        <v>0</v>
      </c>
      <c r="V99" s="518">
        <v>0</v>
      </c>
      <c r="W99" s="518">
        <v>22182132146230.398</v>
      </c>
      <c r="X99" s="518">
        <v>0</v>
      </c>
      <c r="Y99" s="518">
        <v>0</v>
      </c>
      <c r="Z99" s="518">
        <v>0</v>
      </c>
    </row>
    <row r="100" spans="2:26" x14ac:dyDescent="0.25">
      <c r="B100" s="518" t="s">
        <v>3507</v>
      </c>
      <c r="C100" s="518" t="s">
        <v>53</v>
      </c>
      <c r="D100" s="518" t="s">
        <v>628</v>
      </c>
      <c r="E100" s="518" t="s">
        <v>786</v>
      </c>
      <c r="F100" s="518" t="s">
        <v>3700</v>
      </c>
      <c r="G100" s="518">
        <v>1</v>
      </c>
      <c r="H100" s="518">
        <v>1</v>
      </c>
      <c r="J100" s="518" t="s">
        <v>3511</v>
      </c>
      <c r="K100" s="518" t="s">
        <v>3511</v>
      </c>
      <c r="L100" s="518" t="s">
        <v>3694</v>
      </c>
      <c r="M100" s="518">
        <v>0</v>
      </c>
      <c r="N100" s="518">
        <v>0</v>
      </c>
      <c r="O100" s="518">
        <v>0</v>
      </c>
      <c r="P100" s="518">
        <v>0</v>
      </c>
      <c r="Q100" s="518">
        <v>36770707477017.398</v>
      </c>
      <c r="R100" s="518">
        <v>0</v>
      </c>
      <c r="S100" s="518">
        <v>0</v>
      </c>
      <c r="T100" s="518">
        <v>0</v>
      </c>
      <c r="U100" s="518">
        <v>0</v>
      </c>
      <c r="V100" s="518">
        <v>0</v>
      </c>
      <c r="W100" s="518">
        <v>26072978763473.301</v>
      </c>
      <c r="X100" s="518">
        <v>0</v>
      </c>
      <c r="Y100" s="518">
        <v>0</v>
      </c>
      <c r="Z100" s="518">
        <v>0</v>
      </c>
    </row>
    <row r="101" spans="2:26" x14ac:dyDescent="0.25">
      <c r="B101" s="518" t="s">
        <v>3507</v>
      </c>
      <c r="C101" s="518" t="s">
        <v>53</v>
      </c>
      <c r="D101" s="518" t="s">
        <v>628</v>
      </c>
      <c r="E101" s="518" t="s">
        <v>122</v>
      </c>
      <c r="F101" s="518" t="s">
        <v>3698</v>
      </c>
      <c r="G101" s="518">
        <v>3.9998729637069498E-2</v>
      </c>
      <c r="H101" s="518">
        <v>4.0399940641462399E-2</v>
      </c>
      <c r="J101" s="518" t="s">
        <v>3511</v>
      </c>
      <c r="K101" s="518" t="s">
        <v>3511</v>
      </c>
      <c r="L101" s="518" t="s">
        <v>3704</v>
      </c>
      <c r="M101" s="518">
        <v>0</v>
      </c>
      <c r="N101" s="518">
        <v>0</v>
      </c>
      <c r="O101" s="518">
        <v>0</v>
      </c>
      <c r="P101" s="518">
        <v>0</v>
      </c>
      <c r="Q101" s="518">
        <v>0</v>
      </c>
      <c r="R101" s="518">
        <v>0</v>
      </c>
      <c r="S101" s="518">
        <v>0</v>
      </c>
      <c r="T101" s="518">
        <v>0</v>
      </c>
      <c r="U101" s="518">
        <v>0</v>
      </c>
      <c r="V101" s="518">
        <v>0</v>
      </c>
      <c r="W101" s="518">
        <v>21460798397941.5</v>
      </c>
      <c r="X101" s="518">
        <v>0</v>
      </c>
      <c r="Y101" s="518">
        <v>0</v>
      </c>
      <c r="Z101" s="518">
        <v>0</v>
      </c>
    </row>
    <row r="102" spans="2:26" x14ac:dyDescent="0.25">
      <c r="B102" s="518" t="s">
        <v>3507</v>
      </c>
      <c r="C102" s="518" t="s">
        <v>53</v>
      </c>
      <c r="D102" s="518" t="s">
        <v>628</v>
      </c>
      <c r="E102" s="518" t="s">
        <v>3718</v>
      </c>
      <c r="F102" s="518" t="s">
        <v>3698</v>
      </c>
      <c r="G102" s="518">
        <v>0.99963148385309297</v>
      </c>
      <c r="H102" s="518">
        <v>0.99920715825439899</v>
      </c>
      <c r="J102" s="518" t="s">
        <v>3513</v>
      </c>
      <c r="K102" s="518" t="s">
        <v>3513</v>
      </c>
      <c r="L102" s="518" t="s">
        <v>3694</v>
      </c>
      <c r="M102" s="518">
        <v>0</v>
      </c>
      <c r="N102" s="518">
        <v>0</v>
      </c>
      <c r="O102" s="518">
        <v>0</v>
      </c>
      <c r="P102" s="518">
        <v>0</v>
      </c>
      <c r="Q102" s="518">
        <v>36770707477017.398</v>
      </c>
      <c r="R102" s="518">
        <v>196203374770.67401</v>
      </c>
      <c r="S102" s="518">
        <v>294509047662.76099</v>
      </c>
      <c r="T102" s="518">
        <v>0</v>
      </c>
      <c r="U102" s="518">
        <v>2507238616605.71</v>
      </c>
      <c r="V102" s="518">
        <v>9708370297606.2402</v>
      </c>
      <c r="W102" s="518">
        <v>26072978763473.301</v>
      </c>
      <c r="X102" s="518">
        <v>29602745987570.102</v>
      </c>
      <c r="Y102" s="518">
        <v>42665550922989</v>
      </c>
      <c r="Z102" s="518">
        <v>13335461946655.301</v>
      </c>
    </row>
    <row r="103" spans="2:26" x14ac:dyDescent="0.25">
      <c r="B103" s="518" t="s">
        <v>3507</v>
      </c>
      <c r="C103" s="518" t="s">
        <v>53</v>
      </c>
      <c r="D103" s="518" t="s">
        <v>628</v>
      </c>
      <c r="E103" s="518" t="s">
        <v>125</v>
      </c>
      <c r="F103" s="518" t="s">
        <v>3698</v>
      </c>
      <c r="G103" s="518">
        <v>1</v>
      </c>
      <c r="H103" s="518">
        <v>1</v>
      </c>
      <c r="J103" s="518" t="s">
        <v>3513</v>
      </c>
      <c r="K103" s="518" t="s">
        <v>3513</v>
      </c>
      <c r="L103" s="518" t="s">
        <v>3704</v>
      </c>
      <c r="M103" s="518">
        <v>0</v>
      </c>
      <c r="N103" s="518">
        <v>0</v>
      </c>
      <c r="O103" s="518">
        <v>0</v>
      </c>
      <c r="P103" s="518">
        <v>0</v>
      </c>
      <c r="Q103" s="518">
        <v>0</v>
      </c>
      <c r="R103" s="518">
        <v>0</v>
      </c>
      <c r="S103" s="518">
        <v>0</v>
      </c>
      <c r="T103" s="518">
        <v>0</v>
      </c>
      <c r="U103" s="518">
        <v>2507238616605.71</v>
      </c>
      <c r="V103" s="518">
        <v>1398370297606.24</v>
      </c>
      <c r="W103" s="518">
        <v>0</v>
      </c>
      <c r="X103" s="518">
        <v>0</v>
      </c>
      <c r="Y103" s="518">
        <v>0</v>
      </c>
      <c r="Z103" s="518">
        <v>7802461946655.2998</v>
      </c>
    </row>
    <row r="104" spans="2:26" x14ac:dyDescent="0.25">
      <c r="B104" s="518" t="s">
        <v>3507</v>
      </c>
      <c r="C104" s="518" t="s">
        <v>53</v>
      </c>
      <c r="D104" s="518" t="s">
        <v>628</v>
      </c>
      <c r="E104" s="518" t="s">
        <v>3699</v>
      </c>
      <c r="F104" s="518" t="s">
        <v>3698</v>
      </c>
      <c r="G104" s="518">
        <v>0.57516558823078001</v>
      </c>
      <c r="H104" s="518">
        <v>0.44472588335528701</v>
      </c>
      <c r="J104" s="518" t="s">
        <v>3515</v>
      </c>
      <c r="K104" s="518" t="s">
        <v>3515</v>
      </c>
      <c r="L104" s="518" t="s">
        <v>3694</v>
      </c>
      <c r="M104" s="518">
        <v>0</v>
      </c>
      <c r="N104" s="518">
        <v>0</v>
      </c>
      <c r="O104" s="518">
        <v>0</v>
      </c>
      <c r="P104" s="518">
        <v>0</v>
      </c>
      <c r="Q104" s="518">
        <v>36770707477017.398</v>
      </c>
      <c r="R104" s="518">
        <v>20133411780524.301</v>
      </c>
      <c r="S104" s="518">
        <v>14187107303794</v>
      </c>
      <c r="T104" s="518">
        <v>0</v>
      </c>
      <c r="U104" s="518">
        <v>214968565833874</v>
      </c>
      <c r="V104" s="518">
        <v>21566392925070.602</v>
      </c>
      <c r="W104" s="518">
        <v>26072978763473.301</v>
      </c>
      <c r="X104" s="518">
        <v>2408544045342420</v>
      </c>
      <c r="Y104" s="518">
        <v>1019287141182270</v>
      </c>
      <c r="Z104" s="518">
        <v>777844954553560</v>
      </c>
    </row>
    <row r="105" spans="2:26" x14ac:dyDescent="0.25">
      <c r="B105" s="518" t="s">
        <v>3507</v>
      </c>
      <c r="C105" s="518" t="s">
        <v>53</v>
      </c>
      <c r="D105" s="518" t="s">
        <v>628</v>
      </c>
      <c r="E105" s="518" t="s">
        <v>786</v>
      </c>
      <c r="F105" s="518" t="s">
        <v>3698</v>
      </c>
      <c r="G105" s="518">
        <v>1</v>
      </c>
      <c r="H105" s="518">
        <v>1</v>
      </c>
      <c r="J105" s="518" t="s">
        <v>3515</v>
      </c>
      <c r="K105" s="518" t="s">
        <v>3515</v>
      </c>
      <c r="L105" s="518" t="s">
        <v>3704</v>
      </c>
      <c r="M105" s="518">
        <v>0</v>
      </c>
      <c r="N105" s="518">
        <v>0</v>
      </c>
      <c r="O105" s="518">
        <v>0</v>
      </c>
      <c r="P105" s="518">
        <v>0</v>
      </c>
      <c r="Q105" s="518">
        <v>0</v>
      </c>
      <c r="R105" s="518">
        <v>0</v>
      </c>
      <c r="S105" s="518">
        <v>0</v>
      </c>
      <c r="T105" s="518">
        <v>0</v>
      </c>
      <c r="U105" s="518">
        <v>46066565833874.297</v>
      </c>
      <c r="V105" s="518">
        <v>0</v>
      </c>
      <c r="W105" s="518">
        <v>0</v>
      </c>
      <c r="X105" s="518">
        <v>588625045342425</v>
      </c>
      <c r="Y105" s="518">
        <v>443562141182276</v>
      </c>
      <c r="Z105" s="518">
        <v>175684954553560</v>
      </c>
    </row>
    <row r="106" spans="2:26" x14ac:dyDescent="0.25">
      <c r="B106" s="518" t="s">
        <v>3507</v>
      </c>
      <c r="C106" s="518" t="s">
        <v>53</v>
      </c>
      <c r="D106" s="518" t="s">
        <v>171</v>
      </c>
      <c r="E106" s="518" t="s">
        <v>122</v>
      </c>
      <c r="F106" s="518" t="s">
        <v>523</v>
      </c>
      <c r="G106" s="518">
        <v>7.01306018613635E-3</v>
      </c>
      <c r="H106" s="518">
        <v>6.8877775581482302E-3</v>
      </c>
      <c r="J106" s="518" t="s">
        <v>514</v>
      </c>
      <c r="K106" s="518" t="s">
        <v>514</v>
      </c>
      <c r="L106" s="518" t="s">
        <v>3694</v>
      </c>
      <c r="M106" s="518">
        <v>0</v>
      </c>
      <c r="N106" s="518">
        <v>0</v>
      </c>
      <c r="O106" s="518">
        <v>0</v>
      </c>
      <c r="P106" s="518">
        <v>0</v>
      </c>
      <c r="Q106" s="518">
        <v>36770707477017.398</v>
      </c>
      <c r="R106" s="518">
        <v>0</v>
      </c>
      <c r="S106" s="518">
        <v>0</v>
      </c>
      <c r="T106" s="518">
        <v>0</v>
      </c>
      <c r="U106" s="518">
        <v>0</v>
      </c>
      <c r="V106" s="518">
        <v>0</v>
      </c>
      <c r="W106" s="518">
        <v>26072978763473.301</v>
      </c>
      <c r="X106" s="518">
        <v>0</v>
      </c>
      <c r="Y106" s="518">
        <v>0</v>
      </c>
      <c r="Z106" s="518">
        <v>0</v>
      </c>
    </row>
    <row r="107" spans="2:26" x14ac:dyDescent="0.25">
      <c r="B107" s="518" t="s">
        <v>3507</v>
      </c>
      <c r="C107" s="518" t="s">
        <v>53</v>
      </c>
      <c r="D107" s="518" t="s">
        <v>171</v>
      </c>
      <c r="E107" s="518" t="s">
        <v>3718</v>
      </c>
      <c r="F107" s="518" t="s">
        <v>523</v>
      </c>
      <c r="G107" s="518">
        <v>0.99937619603415895</v>
      </c>
      <c r="H107" s="518">
        <v>0.99985422739603103</v>
      </c>
      <c r="J107" s="518" t="s">
        <v>514</v>
      </c>
      <c r="K107" s="518" t="s">
        <v>514</v>
      </c>
      <c r="L107" s="518" t="s">
        <v>3704</v>
      </c>
      <c r="M107" s="518">
        <v>0</v>
      </c>
      <c r="N107" s="518">
        <v>0</v>
      </c>
      <c r="O107" s="518">
        <v>0</v>
      </c>
      <c r="P107" s="518">
        <v>0</v>
      </c>
      <c r="Q107" s="518">
        <v>0</v>
      </c>
      <c r="R107" s="518">
        <v>0</v>
      </c>
      <c r="S107" s="518">
        <v>0</v>
      </c>
      <c r="T107" s="518">
        <v>0</v>
      </c>
      <c r="U107" s="518">
        <v>0</v>
      </c>
      <c r="V107" s="518">
        <v>0</v>
      </c>
      <c r="W107" s="518">
        <v>17804199338132.699</v>
      </c>
      <c r="X107" s="518">
        <v>0</v>
      </c>
      <c r="Y107" s="518">
        <v>0</v>
      </c>
      <c r="Z107" s="518">
        <v>0</v>
      </c>
    </row>
    <row r="108" spans="2:26" x14ac:dyDescent="0.25">
      <c r="B108" s="518" t="s">
        <v>3507</v>
      </c>
      <c r="C108" s="518" t="s">
        <v>53</v>
      </c>
      <c r="D108" s="518" t="s">
        <v>171</v>
      </c>
      <c r="E108" s="518" t="s">
        <v>125</v>
      </c>
      <c r="F108" s="518" t="s">
        <v>523</v>
      </c>
      <c r="G108" s="518">
        <v>1</v>
      </c>
      <c r="H108" s="518">
        <v>1</v>
      </c>
      <c r="J108" s="518" t="s">
        <v>3518</v>
      </c>
      <c r="K108" s="518" t="s">
        <v>3518</v>
      </c>
      <c r="L108" s="518" t="s">
        <v>3694</v>
      </c>
      <c r="M108" s="518">
        <v>0</v>
      </c>
      <c r="N108" s="518">
        <v>0</v>
      </c>
      <c r="O108" s="518">
        <v>0</v>
      </c>
      <c r="P108" s="518">
        <v>0</v>
      </c>
      <c r="Q108" s="518">
        <v>36770707477017.398</v>
      </c>
      <c r="R108" s="518">
        <v>0</v>
      </c>
      <c r="S108" s="518">
        <v>0</v>
      </c>
      <c r="T108" s="518">
        <v>0</v>
      </c>
      <c r="U108" s="518">
        <v>0</v>
      </c>
      <c r="V108" s="518">
        <v>0</v>
      </c>
      <c r="W108" s="518">
        <v>26072978763473.301</v>
      </c>
      <c r="X108" s="518">
        <v>0</v>
      </c>
      <c r="Y108" s="518">
        <v>0</v>
      </c>
      <c r="Z108" s="518">
        <v>0</v>
      </c>
    </row>
    <row r="109" spans="2:26" x14ac:dyDescent="0.25">
      <c r="B109" s="518" t="s">
        <v>3507</v>
      </c>
      <c r="C109" s="518" t="s">
        <v>53</v>
      </c>
      <c r="D109" s="518" t="s">
        <v>171</v>
      </c>
      <c r="E109" s="518" t="s">
        <v>3699</v>
      </c>
      <c r="F109" s="518" t="s">
        <v>523</v>
      </c>
      <c r="G109" s="518">
        <v>0.44908583278976999</v>
      </c>
      <c r="H109" s="518">
        <v>0.26862976122403998</v>
      </c>
      <c r="J109" s="518" t="s">
        <v>3518</v>
      </c>
      <c r="K109" s="518" t="s">
        <v>3518</v>
      </c>
      <c r="L109" s="518" t="s">
        <v>3704</v>
      </c>
      <c r="M109" s="518">
        <v>0</v>
      </c>
      <c r="N109" s="518">
        <v>0</v>
      </c>
      <c r="O109" s="518">
        <v>0</v>
      </c>
      <c r="P109" s="518">
        <v>0</v>
      </c>
      <c r="Q109" s="518">
        <v>0</v>
      </c>
      <c r="R109" s="518">
        <v>0</v>
      </c>
      <c r="S109" s="518">
        <v>0</v>
      </c>
      <c r="T109" s="518">
        <v>0</v>
      </c>
      <c r="U109" s="518">
        <v>0</v>
      </c>
      <c r="V109" s="518">
        <v>0</v>
      </c>
      <c r="W109" s="518">
        <v>13178739632610.301</v>
      </c>
      <c r="X109" s="518">
        <v>0</v>
      </c>
      <c r="Y109" s="518">
        <v>0</v>
      </c>
      <c r="Z109" s="518">
        <v>0</v>
      </c>
    </row>
    <row r="110" spans="2:26" x14ac:dyDescent="0.25">
      <c r="B110" s="518" t="s">
        <v>3507</v>
      </c>
      <c r="C110" s="518" t="s">
        <v>53</v>
      </c>
      <c r="D110" s="518" t="s">
        <v>171</v>
      </c>
      <c r="E110" s="518" t="s">
        <v>786</v>
      </c>
      <c r="F110" s="518" t="s">
        <v>523</v>
      </c>
      <c r="G110" s="518">
        <v>0.66022825495453197</v>
      </c>
      <c r="H110" s="518">
        <v>0.802091929896664</v>
      </c>
      <c r="J110" s="518" t="s">
        <v>3520</v>
      </c>
      <c r="K110" s="518" t="s">
        <v>3520</v>
      </c>
      <c r="L110" s="518" t="s">
        <v>3694</v>
      </c>
      <c r="M110" s="518">
        <v>0</v>
      </c>
      <c r="N110" s="518">
        <v>0</v>
      </c>
      <c r="O110" s="518">
        <v>0</v>
      </c>
      <c r="P110" s="518">
        <v>0</v>
      </c>
      <c r="Q110" s="518">
        <v>36770707477017.398</v>
      </c>
      <c r="R110" s="518">
        <v>6315576237002.8096</v>
      </c>
      <c r="S110" s="518">
        <v>1983107177155.8201</v>
      </c>
      <c r="T110" s="518">
        <v>0</v>
      </c>
      <c r="U110" s="518">
        <v>13516842572186.5</v>
      </c>
      <c r="V110" s="518">
        <v>63043243523214.797</v>
      </c>
      <c r="W110" s="518">
        <v>26072978763473.301</v>
      </c>
      <c r="X110" s="518">
        <v>1064701579278750</v>
      </c>
      <c r="Y110" s="518">
        <v>104390709226051</v>
      </c>
      <c r="Z110" s="518">
        <v>35698274318868.398</v>
      </c>
    </row>
    <row r="111" spans="2:26" x14ac:dyDescent="0.25">
      <c r="B111" s="518" t="s">
        <v>3509</v>
      </c>
      <c r="C111" s="518" t="s">
        <v>53</v>
      </c>
      <c r="D111" s="518" t="s">
        <v>628</v>
      </c>
      <c r="E111" s="518" t="s">
        <v>122</v>
      </c>
      <c r="F111" s="518" t="s">
        <v>3700</v>
      </c>
      <c r="G111" s="518">
        <v>0.163579767718085</v>
      </c>
      <c r="H111" s="518">
        <v>0.28795521475715702</v>
      </c>
      <c r="J111" s="518" t="s">
        <v>3520</v>
      </c>
      <c r="K111" s="518" t="s">
        <v>3520</v>
      </c>
      <c r="L111" s="518" t="s">
        <v>3704</v>
      </c>
      <c r="M111" s="518">
        <v>0</v>
      </c>
      <c r="N111" s="518">
        <v>0</v>
      </c>
      <c r="O111" s="518">
        <v>0</v>
      </c>
      <c r="P111" s="518">
        <v>0</v>
      </c>
      <c r="Q111" s="518">
        <v>30693707477017.398</v>
      </c>
      <c r="R111" s="518">
        <v>1652576237002.8101</v>
      </c>
      <c r="S111" s="518">
        <v>1744107177155.8201</v>
      </c>
      <c r="T111" s="518">
        <v>0</v>
      </c>
      <c r="U111" s="518">
        <v>12717842572186.5</v>
      </c>
      <c r="V111" s="518">
        <v>58129243523214.797</v>
      </c>
      <c r="W111" s="518">
        <v>25321899293605.5</v>
      </c>
      <c r="X111" s="518">
        <v>998855579278759</v>
      </c>
      <c r="Y111" s="518">
        <v>87004709226051.797</v>
      </c>
      <c r="Z111" s="518">
        <v>27591274318868.398</v>
      </c>
    </row>
    <row r="112" spans="2:26" x14ac:dyDescent="0.25">
      <c r="B112" s="518" t="s">
        <v>3509</v>
      </c>
      <c r="C112" s="518" t="s">
        <v>53</v>
      </c>
      <c r="D112" s="518" t="s">
        <v>628</v>
      </c>
      <c r="E112" s="518" t="s">
        <v>3718</v>
      </c>
      <c r="F112" s="518" t="s">
        <v>3700</v>
      </c>
      <c r="G112" s="518">
        <v>1</v>
      </c>
      <c r="H112" s="518">
        <v>1</v>
      </c>
      <c r="J112" s="518" t="s">
        <v>3522</v>
      </c>
      <c r="K112" s="518" t="s">
        <v>3522</v>
      </c>
      <c r="L112" s="518" t="s">
        <v>3694</v>
      </c>
      <c r="M112" s="518">
        <v>0</v>
      </c>
      <c r="N112" s="518">
        <v>0</v>
      </c>
      <c r="O112" s="518">
        <v>0</v>
      </c>
      <c r="P112" s="518">
        <v>0</v>
      </c>
      <c r="Q112" s="518">
        <v>36770707477017.398</v>
      </c>
      <c r="R112" s="518">
        <v>0</v>
      </c>
      <c r="S112" s="518">
        <v>0</v>
      </c>
      <c r="T112" s="518">
        <v>0</v>
      </c>
      <c r="U112" s="518">
        <v>0</v>
      </c>
      <c r="V112" s="518">
        <v>0</v>
      </c>
      <c r="W112" s="518">
        <v>26072978763473.301</v>
      </c>
      <c r="X112" s="518">
        <v>0</v>
      </c>
      <c r="Y112" s="518">
        <v>0</v>
      </c>
      <c r="Z112" s="518">
        <v>0</v>
      </c>
    </row>
    <row r="113" spans="2:26" x14ac:dyDescent="0.25">
      <c r="B113" s="518" t="s">
        <v>3509</v>
      </c>
      <c r="C113" s="518" t="s">
        <v>53</v>
      </c>
      <c r="D113" s="518" t="s">
        <v>628</v>
      </c>
      <c r="E113" s="518" t="s">
        <v>125</v>
      </c>
      <c r="F113" s="518" t="s">
        <v>3700</v>
      </c>
      <c r="G113" s="518">
        <v>1</v>
      </c>
      <c r="H113" s="518">
        <v>1</v>
      </c>
      <c r="J113" s="518" t="s">
        <v>3522</v>
      </c>
      <c r="K113" s="518" t="s">
        <v>3522</v>
      </c>
      <c r="L113" s="518" t="s">
        <v>3704</v>
      </c>
      <c r="M113" s="518">
        <v>0</v>
      </c>
      <c r="N113" s="518">
        <v>0</v>
      </c>
      <c r="O113" s="518">
        <v>0</v>
      </c>
      <c r="P113" s="518">
        <v>0</v>
      </c>
      <c r="Q113" s="518">
        <v>0</v>
      </c>
      <c r="R113" s="518">
        <v>0</v>
      </c>
      <c r="S113" s="518">
        <v>0</v>
      </c>
      <c r="T113" s="518">
        <v>0</v>
      </c>
      <c r="U113" s="518">
        <v>0</v>
      </c>
      <c r="V113" s="518">
        <v>0</v>
      </c>
      <c r="W113" s="518">
        <v>0</v>
      </c>
      <c r="X113" s="518">
        <v>0</v>
      </c>
      <c r="Y113" s="518">
        <v>0</v>
      </c>
      <c r="Z113" s="518">
        <v>0</v>
      </c>
    </row>
    <row r="114" spans="2:26" x14ac:dyDescent="0.25">
      <c r="B114" s="518" t="s">
        <v>3509</v>
      </c>
      <c r="C114" s="518" t="s">
        <v>53</v>
      </c>
      <c r="D114" s="518" t="s">
        <v>628</v>
      </c>
      <c r="E114" s="518" t="s">
        <v>3699</v>
      </c>
      <c r="F114" s="518" t="s">
        <v>3700</v>
      </c>
      <c r="G114" s="518">
        <v>0.78230644320604803</v>
      </c>
      <c r="H114" s="518">
        <v>0.804056755069393</v>
      </c>
      <c r="J114" s="518" t="s">
        <v>3524</v>
      </c>
      <c r="K114" s="518" t="s">
        <v>3524</v>
      </c>
      <c r="L114" s="518" t="s">
        <v>3694</v>
      </c>
      <c r="M114" s="518">
        <v>0</v>
      </c>
      <c r="N114" s="518">
        <v>0</v>
      </c>
      <c r="O114" s="518">
        <v>0</v>
      </c>
      <c r="P114" s="518">
        <v>0</v>
      </c>
      <c r="Q114" s="518">
        <v>36770707477017.398</v>
      </c>
      <c r="R114" s="518">
        <v>0</v>
      </c>
      <c r="S114" s="518">
        <v>0</v>
      </c>
      <c r="T114" s="518">
        <v>0</v>
      </c>
      <c r="U114" s="518">
        <v>0</v>
      </c>
      <c r="V114" s="518">
        <v>0</v>
      </c>
      <c r="W114" s="518">
        <v>26072978763473.301</v>
      </c>
      <c r="X114" s="518">
        <v>0</v>
      </c>
      <c r="Y114" s="518">
        <v>0</v>
      </c>
      <c r="Z114" s="518">
        <v>0</v>
      </c>
    </row>
    <row r="115" spans="2:26" x14ac:dyDescent="0.25">
      <c r="B115" s="518" t="s">
        <v>3509</v>
      </c>
      <c r="C115" s="518" t="s">
        <v>53</v>
      </c>
      <c r="D115" s="518" t="s">
        <v>628</v>
      </c>
      <c r="E115" s="518" t="s">
        <v>786</v>
      </c>
      <c r="F115" s="518" t="s">
        <v>3700</v>
      </c>
      <c r="G115" s="518">
        <v>1</v>
      </c>
      <c r="H115" s="518">
        <v>1</v>
      </c>
      <c r="J115" s="518" t="s">
        <v>3524</v>
      </c>
      <c r="K115" s="518" t="s">
        <v>3524</v>
      </c>
      <c r="L115" s="518" t="s">
        <v>3704</v>
      </c>
      <c r="M115" s="518">
        <v>0</v>
      </c>
      <c r="N115" s="518">
        <v>0</v>
      </c>
      <c r="O115" s="518">
        <v>0</v>
      </c>
      <c r="P115" s="518">
        <v>0</v>
      </c>
      <c r="Q115" s="518">
        <v>0</v>
      </c>
      <c r="R115" s="518">
        <v>0</v>
      </c>
      <c r="S115" s="518">
        <v>0</v>
      </c>
      <c r="T115" s="518">
        <v>0</v>
      </c>
      <c r="U115" s="518">
        <v>0</v>
      </c>
      <c r="V115" s="518">
        <v>0</v>
      </c>
      <c r="W115" s="518">
        <v>0</v>
      </c>
      <c r="X115" s="518">
        <v>0</v>
      </c>
      <c r="Y115" s="518">
        <v>0</v>
      </c>
      <c r="Z115" s="518">
        <v>0</v>
      </c>
    </row>
    <row r="116" spans="2:26" x14ac:dyDescent="0.25">
      <c r="B116" s="518" t="s">
        <v>3509</v>
      </c>
      <c r="C116" s="518" t="s">
        <v>53</v>
      </c>
      <c r="D116" s="518" t="s">
        <v>628</v>
      </c>
      <c r="E116" s="518" t="s">
        <v>122</v>
      </c>
      <c r="F116" s="518" t="s">
        <v>3698</v>
      </c>
      <c r="G116" s="518">
        <v>0.163579767718085</v>
      </c>
      <c r="H116" s="518">
        <v>0.28795521475715702</v>
      </c>
      <c r="J116" s="518" t="s">
        <v>3526</v>
      </c>
      <c r="K116" s="518" t="s">
        <v>3526</v>
      </c>
      <c r="L116" s="518" t="s">
        <v>3694</v>
      </c>
      <c r="M116" s="518">
        <v>0</v>
      </c>
      <c r="N116" s="518">
        <v>0</v>
      </c>
      <c r="O116" s="518">
        <v>0</v>
      </c>
      <c r="P116" s="518">
        <v>0</v>
      </c>
      <c r="Q116" s="518">
        <v>36770707477017.398</v>
      </c>
      <c r="R116" s="518">
        <v>0</v>
      </c>
      <c r="S116" s="518">
        <v>0</v>
      </c>
      <c r="T116" s="518">
        <v>0</v>
      </c>
      <c r="U116" s="518">
        <v>0</v>
      </c>
      <c r="V116" s="518">
        <v>0</v>
      </c>
      <c r="W116" s="518">
        <v>26072978763473.301</v>
      </c>
      <c r="X116" s="518">
        <v>0</v>
      </c>
      <c r="Y116" s="518">
        <v>0</v>
      </c>
      <c r="Z116" s="518">
        <v>0</v>
      </c>
    </row>
    <row r="117" spans="2:26" x14ac:dyDescent="0.25">
      <c r="B117" s="518" t="s">
        <v>3509</v>
      </c>
      <c r="C117" s="518" t="s">
        <v>53</v>
      </c>
      <c r="D117" s="518" t="s">
        <v>628</v>
      </c>
      <c r="E117" s="518" t="s">
        <v>3718</v>
      </c>
      <c r="F117" s="518" t="s">
        <v>3698</v>
      </c>
      <c r="G117" s="518">
        <v>1</v>
      </c>
      <c r="H117" s="518">
        <v>1</v>
      </c>
      <c r="J117" s="518" t="s">
        <v>3526</v>
      </c>
      <c r="K117" s="518" t="s">
        <v>3526</v>
      </c>
      <c r="L117" s="518" t="s">
        <v>3704</v>
      </c>
      <c r="M117" s="518">
        <v>0</v>
      </c>
      <c r="N117" s="518">
        <v>0</v>
      </c>
      <c r="O117" s="518">
        <v>0</v>
      </c>
      <c r="P117" s="518">
        <v>0</v>
      </c>
      <c r="Q117" s="518">
        <v>26113707477017.398</v>
      </c>
      <c r="R117" s="518">
        <v>0</v>
      </c>
      <c r="S117" s="518">
        <v>0</v>
      </c>
      <c r="T117" s="518">
        <v>0</v>
      </c>
      <c r="U117" s="518">
        <v>0</v>
      </c>
      <c r="V117" s="518">
        <v>0</v>
      </c>
      <c r="W117" s="518">
        <v>23254040470270.801</v>
      </c>
      <c r="X117" s="518">
        <v>0</v>
      </c>
      <c r="Y117" s="518">
        <v>0</v>
      </c>
      <c r="Z117" s="518">
        <v>0</v>
      </c>
    </row>
    <row r="118" spans="2:26" x14ac:dyDescent="0.25">
      <c r="B118" s="518" t="s">
        <v>3509</v>
      </c>
      <c r="C118" s="518" t="s">
        <v>53</v>
      </c>
      <c r="D118" s="518" t="s">
        <v>628</v>
      </c>
      <c r="E118" s="518" t="s">
        <v>125</v>
      </c>
      <c r="F118" s="518" t="s">
        <v>3698</v>
      </c>
      <c r="G118" s="518">
        <v>1</v>
      </c>
      <c r="H118" s="518">
        <v>1</v>
      </c>
      <c r="J118" s="518" t="s">
        <v>3528</v>
      </c>
      <c r="K118" s="518" t="s">
        <v>3528</v>
      </c>
      <c r="L118" s="518" t="s">
        <v>3694</v>
      </c>
      <c r="M118" s="518">
        <v>0</v>
      </c>
      <c r="N118" s="518">
        <v>0</v>
      </c>
      <c r="O118" s="518">
        <v>0</v>
      </c>
      <c r="P118" s="518">
        <v>0</v>
      </c>
      <c r="Q118" s="518">
        <v>36770707477017.398</v>
      </c>
      <c r="R118" s="518">
        <v>0</v>
      </c>
      <c r="S118" s="518">
        <v>0</v>
      </c>
      <c r="T118" s="518">
        <v>0</v>
      </c>
      <c r="U118" s="518">
        <v>0</v>
      </c>
      <c r="V118" s="518">
        <v>0</v>
      </c>
      <c r="W118" s="518">
        <v>26072978763473.301</v>
      </c>
      <c r="X118" s="518">
        <v>0</v>
      </c>
      <c r="Y118" s="518">
        <v>0</v>
      </c>
      <c r="Z118" s="518">
        <v>0</v>
      </c>
    </row>
    <row r="119" spans="2:26" x14ac:dyDescent="0.25">
      <c r="B119" s="518" t="s">
        <v>3509</v>
      </c>
      <c r="C119" s="518" t="s">
        <v>53</v>
      </c>
      <c r="D119" s="518" t="s">
        <v>628</v>
      </c>
      <c r="E119" s="518" t="s">
        <v>3699</v>
      </c>
      <c r="F119" s="518" t="s">
        <v>3698</v>
      </c>
      <c r="G119" s="518">
        <v>0.78230644320604803</v>
      </c>
      <c r="H119" s="518">
        <v>0.804056755069393</v>
      </c>
      <c r="J119" s="518" t="s">
        <v>3528</v>
      </c>
      <c r="K119" s="518" t="s">
        <v>3528</v>
      </c>
      <c r="L119" s="518" t="s">
        <v>3704</v>
      </c>
      <c r="M119" s="518">
        <v>0</v>
      </c>
      <c r="N119" s="518">
        <v>0</v>
      </c>
      <c r="O119" s="518">
        <v>0</v>
      </c>
      <c r="P119" s="518">
        <v>0</v>
      </c>
      <c r="Q119" s="518">
        <v>0</v>
      </c>
      <c r="R119" s="518">
        <v>0</v>
      </c>
      <c r="S119" s="518">
        <v>0</v>
      </c>
      <c r="T119" s="518">
        <v>0</v>
      </c>
      <c r="U119" s="518">
        <v>0</v>
      </c>
      <c r="V119" s="518">
        <v>0</v>
      </c>
      <c r="W119" s="518">
        <v>6653271961234.4102</v>
      </c>
      <c r="X119" s="518">
        <v>0</v>
      </c>
      <c r="Y119" s="518">
        <v>0</v>
      </c>
      <c r="Z119" s="518">
        <v>0</v>
      </c>
    </row>
    <row r="120" spans="2:26" x14ac:dyDescent="0.25">
      <c r="B120" s="518" t="s">
        <v>3509</v>
      </c>
      <c r="C120" s="518" t="s">
        <v>53</v>
      </c>
      <c r="D120" s="518" t="s">
        <v>628</v>
      </c>
      <c r="E120" s="518" t="s">
        <v>786</v>
      </c>
      <c r="F120" s="518" t="s">
        <v>3698</v>
      </c>
      <c r="G120" s="518">
        <v>1</v>
      </c>
      <c r="H120" s="518">
        <v>1</v>
      </c>
      <c r="J120" s="518" t="s">
        <v>3530</v>
      </c>
      <c r="K120" s="518" t="s">
        <v>3530</v>
      </c>
      <c r="L120" s="518" t="s">
        <v>3694</v>
      </c>
      <c r="M120" s="518">
        <v>0</v>
      </c>
      <c r="N120" s="518">
        <v>0</v>
      </c>
      <c r="O120" s="518">
        <v>0</v>
      </c>
      <c r="P120" s="518">
        <v>0</v>
      </c>
      <c r="Q120" s="518">
        <v>36770707477017.398</v>
      </c>
      <c r="R120" s="518">
        <v>476125310465113</v>
      </c>
      <c r="S120" s="518">
        <v>50815655131500.797</v>
      </c>
      <c r="T120" s="518">
        <v>0</v>
      </c>
      <c r="U120" s="518">
        <v>34985010433063</v>
      </c>
      <c r="V120" s="518">
        <v>241741257286011</v>
      </c>
      <c r="W120" s="518">
        <v>26072978763473.301</v>
      </c>
      <c r="X120" s="518">
        <v>1637883213119880</v>
      </c>
      <c r="Y120" s="518">
        <v>828555924856634</v>
      </c>
      <c r="Z120" s="518">
        <v>192861068554478</v>
      </c>
    </row>
    <row r="121" spans="2:26" x14ac:dyDescent="0.25">
      <c r="B121" s="518" t="s">
        <v>3509</v>
      </c>
      <c r="C121" s="518" t="s">
        <v>53</v>
      </c>
      <c r="D121" s="518" t="s">
        <v>171</v>
      </c>
      <c r="E121" s="518" t="s">
        <v>122</v>
      </c>
      <c r="F121" s="518" t="s">
        <v>523</v>
      </c>
      <c r="G121" s="518">
        <v>8.1887857763477997E-2</v>
      </c>
      <c r="H121" s="518">
        <v>3.6271895481627202E-2</v>
      </c>
      <c r="J121" s="518" t="s">
        <v>3530</v>
      </c>
      <c r="K121" s="518" t="s">
        <v>3530</v>
      </c>
      <c r="L121" s="518" t="s">
        <v>3704</v>
      </c>
      <c r="M121" s="518">
        <v>0</v>
      </c>
      <c r="N121" s="518">
        <v>0</v>
      </c>
      <c r="O121" s="518">
        <v>0</v>
      </c>
      <c r="P121" s="518">
        <v>0</v>
      </c>
      <c r="Q121" s="518">
        <v>0</v>
      </c>
      <c r="R121" s="518">
        <v>324903310465113</v>
      </c>
      <c r="S121" s="518">
        <v>27531655131500.801</v>
      </c>
      <c r="T121" s="518">
        <v>0</v>
      </c>
      <c r="U121" s="518">
        <v>34100010433063</v>
      </c>
      <c r="V121" s="518">
        <v>198837257286011</v>
      </c>
      <c r="W121" s="518">
        <v>15942967045051.6</v>
      </c>
      <c r="X121" s="518">
        <v>1080179213119880</v>
      </c>
      <c r="Y121" s="518">
        <v>515776924856634</v>
      </c>
      <c r="Z121" s="518">
        <v>3817068554478.9302</v>
      </c>
    </row>
    <row r="122" spans="2:26" x14ac:dyDescent="0.25">
      <c r="B122" s="518" t="s">
        <v>3509</v>
      </c>
      <c r="C122" s="518" t="s">
        <v>53</v>
      </c>
      <c r="D122" s="518" t="s">
        <v>171</v>
      </c>
      <c r="E122" s="518" t="s">
        <v>3718</v>
      </c>
      <c r="F122" s="518" t="s">
        <v>523</v>
      </c>
      <c r="G122" s="518">
        <v>1</v>
      </c>
      <c r="H122" s="518">
        <v>1</v>
      </c>
      <c r="J122" s="518" t="s">
        <v>3532</v>
      </c>
      <c r="K122" s="518" t="s">
        <v>3532</v>
      </c>
      <c r="L122" s="518" t="s">
        <v>3694</v>
      </c>
      <c r="M122" s="518">
        <v>0</v>
      </c>
      <c r="N122" s="518">
        <v>0</v>
      </c>
      <c r="O122" s="518">
        <v>0</v>
      </c>
      <c r="P122" s="518">
        <v>0</v>
      </c>
      <c r="Q122" s="518">
        <v>36770707477017.398</v>
      </c>
      <c r="R122" s="518">
        <v>188466268725774</v>
      </c>
      <c r="S122" s="518">
        <v>20114530156219.102</v>
      </c>
      <c r="T122" s="518">
        <v>0</v>
      </c>
      <c r="U122" s="518">
        <v>13848233296420.801</v>
      </c>
      <c r="V122" s="518">
        <v>95689247675712.797</v>
      </c>
      <c r="W122" s="518">
        <v>26072978763473.301</v>
      </c>
      <c r="X122" s="518">
        <v>648328771859954</v>
      </c>
      <c r="Y122" s="518">
        <v>327970053589084</v>
      </c>
      <c r="Z122" s="518">
        <v>76340839636147.906</v>
      </c>
    </row>
    <row r="123" spans="2:26" x14ac:dyDescent="0.25">
      <c r="B123" s="518" t="s">
        <v>3509</v>
      </c>
      <c r="C123" s="518" t="s">
        <v>53</v>
      </c>
      <c r="D123" s="518" t="s">
        <v>171</v>
      </c>
      <c r="E123" s="518" t="s">
        <v>125</v>
      </c>
      <c r="F123" s="518" t="s">
        <v>523</v>
      </c>
      <c r="G123" s="518">
        <v>1</v>
      </c>
      <c r="H123" s="518">
        <v>1</v>
      </c>
      <c r="J123" s="518" t="s">
        <v>3532</v>
      </c>
      <c r="K123" s="518" t="s">
        <v>3532</v>
      </c>
      <c r="L123" s="518" t="s">
        <v>3704</v>
      </c>
      <c r="M123" s="518">
        <v>0</v>
      </c>
      <c r="N123" s="518">
        <v>0</v>
      </c>
      <c r="O123" s="518">
        <v>0</v>
      </c>
      <c r="P123" s="518">
        <v>0</v>
      </c>
      <c r="Q123" s="518">
        <v>0</v>
      </c>
      <c r="R123" s="518">
        <v>97814268725774.094</v>
      </c>
      <c r="S123" s="518">
        <v>14791530156219.1</v>
      </c>
      <c r="T123" s="518">
        <v>0</v>
      </c>
      <c r="U123" s="518">
        <v>12383233296420.801</v>
      </c>
      <c r="V123" s="518">
        <v>74390247675712.797</v>
      </c>
      <c r="W123" s="518">
        <v>7283775023987.6201</v>
      </c>
      <c r="X123" s="518">
        <v>283148771859954</v>
      </c>
      <c r="Y123" s="518">
        <v>112443053589084</v>
      </c>
      <c r="Z123" s="518">
        <v>49902839636147.898</v>
      </c>
    </row>
    <row r="124" spans="2:26" x14ac:dyDescent="0.25">
      <c r="B124" s="518" t="s">
        <v>3509</v>
      </c>
      <c r="C124" s="518" t="s">
        <v>53</v>
      </c>
      <c r="D124" s="518" t="s">
        <v>171</v>
      </c>
      <c r="E124" s="518" t="s">
        <v>3699</v>
      </c>
      <c r="F124" s="518" t="s">
        <v>523</v>
      </c>
      <c r="G124" s="518">
        <v>0.61783497147322497</v>
      </c>
      <c r="H124" s="518">
        <v>0.38261151406011101</v>
      </c>
      <c r="J124" s="518" t="s">
        <v>3534</v>
      </c>
      <c r="K124" s="518" t="s">
        <v>3534</v>
      </c>
      <c r="L124" s="518" t="s">
        <v>3694</v>
      </c>
      <c r="M124" s="518">
        <v>0</v>
      </c>
      <c r="N124" s="518">
        <v>0</v>
      </c>
      <c r="O124" s="518">
        <v>0</v>
      </c>
      <c r="P124" s="518">
        <v>0</v>
      </c>
      <c r="Q124" s="518">
        <v>36770707477017.398</v>
      </c>
      <c r="R124" s="518">
        <v>0</v>
      </c>
      <c r="S124" s="518">
        <v>0</v>
      </c>
      <c r="T124" s="518">
        <v>0</v>
      </c>
      <c r="U124" s="518">
        <v>0</v>
      </c>
      <c r="V124" s="518">
        <v>0</v>
      </c>
      <c r="W124" s="518">
        <v>26072978763473.301</v>
      </c>
      <c r="X124" s="518">
        <v>0</v>
      </c>
      <c r="Y124" s="518">
        <v>0</v>
      </c>
      <c r="Z124" s="518">
        <v>0</v>
      </c>
    </row>
    <row r="125" spans="2:26" x14ac:dyDescent="0.25">
      <c r="B125" s="518" t="s">
        <v>3509</v>
      </c>
      <c r="C125" s="518" t="s">
        <v>53</v>
      </c>
      <c r="D125" s="518" t="s">
        <v>171</v>
      </c>
      <c r="E125" s="518" t="s">
        <v>786</v>
      </c>
      <c r="F125" s="518" t="s">
        <v>523</v>
      </c>
      <c r="G125" s="518">
        <v>0.68581963010232505</v>
      </c>
      <c r="H125" s="518">
        <v>0.84369397132716795</v>
      </c>
      <c r="J125" s="518" t="s">
        <v>3534</v>
      </c>
      <c r="K125" s="518" t="s">
        <v>3534</v>
      </c>
      <c r="L125" s="518" t="s">
        <v>3704</v>
      </c>
      <c r="M125" s="518">
        <v>0</v>
      </c>
      <c r="N125" s="518">
        <v>0</v>
      </c>
      <c r="O125" s="518">
        <v>0</v>
      </c>
      <c r="P125" s="518">
        <v>0</v>
      </c>
      <c r="Q125" s="518">
        <v>0</v>
      </c>
      <c r="R125" s="518">
        <v>0</v>
      </c>
      <c r="S125" s="518">
        <v>0</v>
      </c>
      <c r="T125" s="518">
        <v>0</v>
      </c>
      <c r="U125" s="518">
        <v>0</v>
      </c>
      <c r="V125" s="518">
        <v>0</v>
      </c>
      <c r="W125" s="518">
        <v>15045283661687.699</v>
      </c>
      <c r="X125" s="518">
        <v>0</v>
      </c>
      <c r="Y125" s="518">
        <v>0</v>
      </c>
      <c r="Z125" s="518">
        <v>0</v>
      </c>
    </row>
    <row r="126" spans="2:26" x14ac:dyDescent="0.25">
      <c r="B126" s="518" t="s">
        <v>3511</v>
      </c>
      <c r="C126" s="518" t="s">
        <v>53</v>
      </c>
      <c r="D126" s="518" t="s">
        <v>628</v>
      </c>
      <c r="E126" s="518" t="s">
        <v>122</v>
      </c>
      <c r="F126" s="518" t="s">
        <v>3700</v>
      </c>
      <c r="G126" s="518">
        <v>3.0752265786294801E-2</v>
      </c>
      <c r="H126" s="518">
        <v>6.7755972695367497E-2</v>
      </c>
      <c r="J126" s="518" t="s">
        <v>3536</v>
      </c>
      <c r="K126" s="518" t="s">
        <v>3536</v>
      </c>
      <c r="L126" s="518" t="s">
        <v>3694</v>
      </c>
      <c r="M126" s="518">
        <v>0</v>
      </c>
      <c r="N126" s="518">
        <v>0</v>
      </c>
      <c r="O126" s="518">
        <v>0</v>
      </c>
      <c r="P126" s="518">
        <v>0</v>
      </c>
      <c r="Q126" s="518">
        <v>36770707477017.398</v>
      </c>
      <c r="R126" s="518">
        <v>185159842958655</v>
      </c>
      <c r="S126" s="518">
        <v>19761643662250.301</v>
      </c>
      <c r="T126" s="518">
        <v>0</v>
      </c>
      <c r="U126" s="518">
        <v>13605281835080</v>
      </c>
      <c r="V126" s="518">
        <v>94010488944560</v>
      </c>
      <c r="W126" s="518">
        <v>26072978763473.301</v>
      </c>
      <c r="X126" s="518">
        <v>636954582879955</v>
      </c>
      <c r="Y126" s="518">
        <v>322216192999802</v>
      </c>
      <c r="Z126" s="518">
        <v>75001526660075.094</v>
      </c>
    </row>
    <row r="127" spans="2:26" x14ac:dyDescent="0.25">
      <c r="B127" s="518" t="s">
        <v>3511</v>
      </c>
      <c r="C127" s="518" t="s">
        <v>53</v>
      </c>
      <c r="D127" s="518" t="s">
        <v>628</v>
      </c>
      <c r="E127" s="518" t="s">
        <v>3718</v>
      </c>
      <c r="F127" s="518" t="s">
        <v>3700</v>
      </c>
      <c r="G127" s="518">
        <v>0.99972747176746102</v>
      </c>
      <c r="H127" s="518">
        <v>0.99968961585000404</v>
      </c>
      <c r="J127" s="518" t="s">
        <v>3536</v>
      </c>
      <c r="K127" s="518" t="s">
        <v>3536</v>
      </c>
      <c r="L127" s="518" t="s">
        <v>3704</v>
      </c>
      <c r="M127" s="518">
        <v>0</v>
      </c>
      <c r="N127" s="518">
        <v>0</v>
      </c>
      <c r="O127" s="518">
        <v>0</v>
      </c>
      <c r="P127" s="518">
        <v>0</v>
      </c>
      <c r="Q127" s="518">
        <v>0</v>
      </c>
      <c r="R127" s="518">
        <v>146504842958655</v>
      </c>
      <c r="S127" s="518">
        <v>16561643662250.301</v>
      </c>
      <c r="T127" s="518">
        <v>0</v>
      </c>
      <c r="U127" s="518">
        <v>11356281835080</v>
      </c>
      <c r="V127" s="518">
        <v>82671488944560</v>
      </c>
      <c r="W127" s="518">
        <v>21831557570478.801</v>
      </c>
      <c r="X127" s="518">
        <v>474244582879955</v>
      </c>
      <c r="Y127" s="518">
        <v>192651192999802</v>
      </c>
      <c r="Z127" s="518">
        <v>70116526660075.102</v>
      </c>
    </row>
    <row r="128" spans="2:26" x14ac:dyDescent="0.25">
      <c r="B128" s="518" t="s">
        <v>3511</v>
      </c>
      <c r="C128" s="518" t="s">
        <v>53</v>
      </c>
      <c r="D128" s="518" t="s">
        <v>628</v>
      </c>
      <c r="E128" s="518" t="s">
        <v>125</v>
      </c>
      <c r="F128" s="518" t="s">
        <v>3700</v>
      </c>
      <c r="G128" s="518">
        <v>1</v>
      </c>
      <c r="H128" s="518">
        <v>1</v>
      </c>
      <c r="J128" s="518" t="s">
        <v>3538</v>
      </c>
      <c r="K128" s="518" t="s">
        <v>3538</v>
      </c>
      <c r="L128" s="518" t="s">
        <v>3694</v>
      </c>
      <c r="M128" s="518">
        <v>0</v>
      </c>
      <c r="N128" s="518">
        <v>0</v>
      </c>
      <c r="O128" s="518">
        <v>0</v>
      </c>
      <c r="P128" s="518">
        <v>0</v>
      </c>
      <c r="Q128" s="518">
        <v>36770707477017.398</v>
      </c>
      <c r="R128" s="518">
        <v>118480256655091</v>
      </c>
      <c r="S128" s="518">
        <v>12645099367213.699</v>
      </c>
      <c r="T128" s="518">
        <v>0</v>
      </c>
      <c r="U128" s="518">
        <v>8705760698042.3096</v>
      </c>
      <c r="V128" s="518">
        <v>60155521199644</v>
      </c>
      <c r="W128" s="518">
        <v>26072978763473.301</v>
      </c>
      <c r="X128" s="518">
        <v>407575105116638</v>
      </c>
      <c r="Y128" s="518">
        <v>206180004449278</v>
      </c>
      <c r="Z128" s="518">
        <v>47992048309274.203</v>
      </c>
    </row>
    <row r="129" spans="1:26" x14ac:dyDescent="0.25">
      <c r="A129" s="508"/>
      <c r="B129" s="518" t="s">
        <v>3511</v>
      </c>
      <c r="C129" s="518" t="s">
        <v>53</v>
      </c>
      <c r="D129" s="518" t="s">
        <v>628</v>
      </c>
      <c r="E129" s="518" t="s">
        <v>3699</v>
      </c>
      <c r="F129" s="518" t="s">
        <v>3700</v>
      </c>
      <c r="G129" s="518">
        <v>0.322640956272359</v>
      </c>
      <c r="H129" s="518">
        <v>0.39079126217530002</v>
      </c>
      <c r="J129" s="518" t="s">
        <v>3538</v>
      </c>
      <c r="K129" s="518" t="s">
        <v>3538</v>
      </c>
      <c r="L129" s="518" t="s">
        <v>3704</v>
      </c>
      <c r="M129" s="518">
        <v>0</v>
      </c>
      <c r="N129" s="518">
        <v>0</v>
      </c>
      <c r="O129" s="518">
        <v>0</v>
      </c>
      <c r="P129" s="518">
        <v>0</v>
      </c>
      <c r="Q129" s="518">
        <v>0</v>
      </c>
      <c r="R129" s="518">
        <v>94723256655091.906</v>
      </c>
      <c r="S129" s="518">
        <v>8650099367213.7598</v>
      </c>
      <c r="T129" s="518">
        <v>0</v>
      </c>
      <c r="U129" s="518">
        <v>8622760698042.3096</v>
      </c>
      <c r="V129" s="518">
        <v>50507521199644</v>
      </c>
      <c r="W129" s="518">
        <v>7672062925312.4805</v>
      </c>
      <c r="X129" s="518">
        <v>140185105116638</v>
      </c>
      <c r="Y129" s="518">
        <v>44414004449278.203</v>
      </c>
      <c r="Z129" s="518">
        <v>0</v>
      </c>
    </row>
    <row r="130" spans="1:26" x14ac:dyDescent="0.25">
      <c r="A130" s="508"/>
      <c r="B130" s="518" t="s">
        <v>3511</v>
      </c>
      <c r="C130" s="518" t="s">
        <v>53</v>
      </c>
      <c r="D130" s="518" t="s">
        <v>628</v>
      </c>
      <c r="E130" s="518" t="s">
        <v>786</v>
      </c>
      <c r="F130" s="518" t="s">
        <v>3700</v>
      </c>
      <c r="G130" s="518">
        <v>1</v>
      </c>
      <c r="H130" s="518">
        <v>1</v>
      </c>
      <c r="J130" s="518" t="s">
        <v>3540</v>
      </c>
      <c r="K130" s="518" t="s">
        <v>3540</v>
      </c>
      <c r="L130" s="518" t="s">
        <v>3694</v>
      </c>
      <c r="M130" s="518">
        <v>0</v>
      </c>
      <c r="N130" s="518">
        <v>0</v>
      </c>
      <c r="O130" s="518">
        <v>0</v>
      </c>
      <c r="P130" s="518">
        <v>0</v>
      </c>
      <c r="Q130" s="518">
        <v>36770707477017.398</v>
      </c>
      <c r="R130" s="518">
        <v>9610041296267.6191</v>
      </c>
      <c r="S130" s="518">
        <v>14425053154522</v>
      </c>
      <c r="T130" s="518">
        <v>0</v>
      </c>
      <c r="U130" s="518">
        <v>122804547441348</v>
      </c>
      <c r="V130" s="518">
        <v>475515977176753</v>
      </c>
      <c r="W130" s="518">
        <v>26072978763473.301</v>
      </c>
      <c r="X130" s="518">
        <v>1449942498471180</v>
      </c>
      <c r="Y130" s="518">
        <v>2089758684208000</v>
      </c>
      <c r="Z130" s="518">
        <v>653170926147176</v>
      </c>
    </row>
    <row r="131" spans="1:26" x14ac:dyDescent="0.25">
      <c r="A131" s="508"/>
      <c r="B131" s="518" t="s">
        <v>3511</v>
      </c>
      <c r="C131" s="518" t="s">
        <v>53</v>
      </c>
      <c r="D131" s="518" t="s">
        <v>628</v>
      </c>
      <c r="E131" s="518" t="s">
        <v>122</v>
      </c>
      <c r="F131" s="518" t="s">
        <v>3698</v>
      </c>
      <c r="G131" s="518">
        <v>3.0752265786294801E-2</v>
      </c>
      <c r="H131" s="518">
        <v>6.7755972695367594E-2</v>
      </c>
      <c r="J131" s="518" t="s">
        <v>3540</v>
      </c>
      <c r="K131" s="518" t="s">
        <v>3540</v>
      </c>
      <c r="L131" s="518" t="s">
        <v>3704</v>
      </c>
      <c r="M131" s="518">
        <v>0</v>
      </c>
      <c r="N131" s="518">
        <v>0</v>
      </c>
      <c r="O131" s="518">
        <v>0</v>
      </c>
      <c r="P131" s="518">
        <v>0</v>
      </c>
      <c r="Q131" s="518">
        <v>0</v>
      </c>
      <c r="R131" s="518">
        <v>0</v>
      </c>
      <c r="S131" s="518">
        <v>7776053154522.04</v>
      </c>
      <c r="T131" s="518">
        <v>0</v>
      </c>
      <c r="U131" s="518">
        <v>97021547441348.094</v>
      </c>
      <c r="V131" s="518">
        <v>385106977176753</v>
      </c>
      <c r="W131" s="518">
        <v>0</v>
      </c>
      <c r="X131" s="518">
        <v>1183996498471180</v>
      </c>
      <c r="Y131" s="518">
        <v>1909999684208000</v>
      </c>
      <c r="Z131" s="518">
        <v>633036926147176</v>
      </c>
    </row>
    <row r="132" spans="1:26" x14ac:dyDescent="0.25">
      <c r="A132" s="508"/>
      <c r="B132" s="518" t="s">
        <v>3511</v>
      </c>
      <c r="C132" s="518" t="s">
        <v>53</v>
      </c>
      <c r="D132" s="518" t="s">
        <v>628</v>
      </c>
      <c r="E132" s="518" t="s">
        <v>3718</v>
      </c>
      <c r="F132" s="518" t="s">
        <v>3698</v>
      </c>
      <c r="G132" s="518">
        <v>0.99972747176746102</v>
      </c>
      <c r="H132" s="518">
        <v>0.99968961585000404</v>
      </c>
      <c r="J132" s="518" t="s">
        <v>3542</v>
      </c>
      <c r="K132" s="518" t="s">
        <v>3542</v>
      </c>
      <c r="L132" s="518" t="s">
        <v>3694</v>
      </c>
      <c r="M132" s="518">
        <v>0</v>
      </c>
      <c r="N132" s="518">
        <v>0</v>
      </c>
      <c r="O132" s="518">
        <v>0</v>
      </c>
      <c r="P132" s="518">
        <v>0</v>
      </c>
      <c r="Q132" s="518">
        <v>36770707477017.398</v>
      </c>
      <c r="R132" s="518">
        <v>0</v>
      </c>
      <c r="S132" s="518">
        <v>0</v>
      </c>
      <c r="T132" s="518">
        <v>0</v>
      </c>
      <c r="U132" s="518">
        <v>0</v>
      </c>
      <c r="V132" s="518">
        <v>0</v>
      </c>
      <c r="W132" s="518">
        <v>26072978763473.301</v>
      </c>
      <c r="X132" s="518">
        <v>0</v>
      </c>
      <c r="Y132" s="518">
        <v>0</v>
      </c>
      <c r="Z132" s="518">
        <v>0</v>
      </c>
    </row>
    <row r="133" spans="1:26" x14ac:dyDescent="0.25">
      <c r="A133" s="508"/>
      <c r="B133" s="518" t="s">
        <v>3511</v>
      </c>
      <c r="C133" s="518" t="s">
        <v>53</v>
      </c>
      <c r="D133" s="518" t="s">
        <v>628</v>
      </c>
      <c r="E133" s="518" t="s">
        <v>125</v>
      </c>
      <c r="F133" s="518" t="s">
        <v>3698</v>
      </c>
      <c r="G133" s="518">
        <v>1</v>
      </c>
      <c r="H133" s="518">
        <v>1</v>
      </c>
      <c r="J133" s="518" t="s">
        <v>3542</v>
      </c>
      <c r="K133" s="518" t="s">
        <v>3542</v>
      </c>
      <c r="L133" s="518" t="s">
        <v>3704</v>
      </c>
      <c r="M133" s="518">
        <v>0</v>
      </c>
      <c r="N133" s="518">
        <v>0</v>
      </c>
      <c r="O133" s="518">
        <v>0</v>
      </c>
      <c r="P133" s="518">
        <v>0</v>
      </c>
      <c r="Q133" s="518">
        <v>0</v>
      </c>
      <c r="R133" s="518">
        <v>0</v>
      </c>
      <c r="S133" s="518">
        <v>0</v>
      </c>
      <c r="T133" s="518">
        <v>0</v>
      </c>
      <c r="U133" s="518">
        <v>0</v>
      </c>
      <c r="V133" s="518">
        <v>0</v>
      </c>
      <c r="W133" s="518">
        <v>0</v>
      </c>
      <c r="X133" s="518">
        <v>0</v>
      </c>
      <c r="Y133" s="518">
        <v>0</v>
      </c>
      <c r="Z133" s="518">
        <v>0</v>
      </c>
    </row>
    <row r="134" spans="1:26" x14ac:dyDescent="0.25">
      <c r="A134" s="508"/>
      <c r="B134" s="518" t="s">
        <v>3511</v>
      </c>
      <c r="C134" s="518" t="s">
        <v>53</v>
      </c>
      <c r="D134" s="518" t="s">
        <v>628</v>
      </c>
      <c r="E134" s="518" t="s">
        <v>3699</v>
      </c>
      <c r="F134" s="518" t="s">
        <v>3698</v>
      </c>
      <c r="G134" s="518">
        <v>0.32264095627236</v>
      </c>
      <c r="H134" s="518">
        <v>0.39079126217530002</v>
      </c>
      <c r="J134" s="518" t="s">
        <v>3544</v>
      </c>
      <c r="K134" s="518" t="s">
        <v>3544</v>
      </c>
      <c r="L134" s="518" t="s">
        <v>3694</v>
      </c>
      <c r="M134" s="518">
        <v>0</v>
      </c>
      <c r="N134" s="518">
        <v>0</v>
      </c>
      <c r="O134" s="518">
        <v>0</v>
      </c>
      <c r="P134" s="518">
        <v>0</v>
      </c>
      <c r="Q134" s="518">
        <v>36770707477017.398</v>
      </c>
      <c r="R134" s="518">
        <v>0</v>
      </c>
      <c r="S134" s="518">
        <v>0</v>
      </c>
      <c r="T134" s="518">
        <v>0</v>
      </c>
      <c r="U134" s="518">
        <v>0</v>
      </c>
      <c r="V134" s="518">
        <v>0</v>
      </c>
      <c r="W134" s="518">
        <v>26072978763473.301</v>
      </c>
      <c r="X134" s="518">
        <v>0</v>
      </c>
      <c r="Y134" s="518">
        <v>0</v>
      </c>
      <c r="Z134" s="518">
        <v>0</v>
      </c>
    </row>
    <row r="135" spans="1:26" x14ac:dyDescent="0.25">
      <c r="A135" s="508"/>
      <c r="B135" s="518" t="s">
        <v>3511</v>
      </c>
      <c r="C135" s="518" t="s">
        <v>53</v>
      </c>
      <c r="D135" s="518" t="s">
        <v>628</v>
      </c>
      <c r="E135" s="518" t="s">
        <v>786</v>
      </c>
      <c r="F135" s="518" t="s">
        <v>3698</v>
      </c>
      <c r="G135" s="518">
        <v>1</v>
      </c>
      <c r="H135" s="518">
        <v>1</v>
      </c>
      <c r="J135" s="518" t="s">
        <v>3544</v>
      </c>
      <c r="K135" s="518" t="s">
        <v>3544</v>
      </c>
      <c r="L135" s="518" t="s">
        <v>3704</v>
      </c>
      <c r="M135" s="518">
        <v>0</v>
      </c>
      <c r="N135" s="518">
        <v>0</v>
      </c>
      <c r="O135" s="518">
        <v>0</v>
      </c>
      <c r="P135" s="518">
        <v>0</v>
      </c>
      <c r="Q135" s="518">
        <v>0</v>
      </c>
      <c r="R135" s="518">
        <v>0</v>
      </c>
      <c r="S135" s="518">
        <v>0</v>
      </c>
      <c r="T135" s="518">
        <v>0</v>
      </c>
      <c r="U135" s="518">
        <v>0</v>
      </c>
      <c r="V135" s="518">
        <v>0</v>
      </c>
      <c r="W135" s="518">
        <v>13882013478512</v>
      </c>
      <c r="X135" s="518">
        <v>0</v>
      </c>
      <c r="Y135" s="518">
        <v>0</v>
      </c>
      <c r="Z135" s="518">
        <v>0</v>
      </c>
    </row>
    <row r="136" spans="1:26" x14ac:dyDescent="0.25">
      <c r="A136" s="508"/>
      <c r="B136" s="518" t="s">
        <v>3511</v>
      </c>
      <c r="C136" s="518" t="s">
        <v>53</v>
      </c>
      <c r="D136" s="518" t="s">
        <v>171</v>
      </c>
      <c r="E136" s="518" t="s">
        <v>122</v>
      </c>
      <c r="F136" s="518" t="s">
        <v>523</v>
      </c>
      <c r="G136" s="518">
        <v>2.2621868203252398E-3</v>
      </c>
      <c r="H136" s="518">
        <v>3.2360972945333398E-3</v>
      </c>
      <c r="J136" s="518" t="s">
        <v>3546</v>
      </c>
      <c r="K136" s="518" t="s">
        <v>3546</v>
      </c>
      <c r="L136" s="518" t="s">
        <v>3694</v>
      </c>
      <c r="M136" s="518">
        <v>0</v>
      </c>
      <c r="N136" s="518">
        <v>0</v>
      </c>
      <c r="O136" s="518">
        <v>0</v>
      </c>
      <c r="P136" s="518">
        <v>0</v>
      </c>
      <c r="Q136" s="518">
        <v>36770707477017.398</v>
      </c>
      <c r="R136" s="518">
        <v>0</v>
      </c>
      <c r="S136" s="518">
        <v>0</v>
      </c>
      <c r="T136" s="518">
        <v>0</v>
      </c>
      <c r="U136" s="518">
        <v>0</v>
      </c>
      <c r="V136" s="518">
        <v>0</v>
      </c>
      <c r="W136" s="518">
        <v>26072978763473.301</v>
      </c>
      <c r="X136" s="518">
        <v>0</v>
      </c>
      <c r="Y136" s="518">
        <v>0</v>
      </c>
      <c r="Z136" s="518">
        <v>0</v>
      </c>
    </row>
    <row r="137" spans="1:26" x14ac:dyDescent="0.25">
      <c r="A137" s="508"/>
      <c r="B137" s="518" t="s">
        <v>3511</v>
      </c>
      <c r="C137" s="518" t="s">
        <v>53</v>
      </c>
      <c r="D137" s="518" t="s">
        <v>171</v>
      </c>
      <c r="E137" s="518" t="s">
        <v>3718</v>
      </c>
      <c r="F137" s="518" t="s">
        <v>523</v>
      </c>
      <c r="G137" s="518">
        <v>0.999666313480437</v>
      </c>
      <c r="H137" s="518">
        <v>0.99965017930966604</v>
      </c>
      <c r="J137" s="518" t="s">
        <v>3546</v>
      </c>
      <c r="K137" s="518" t="s">
        <v>3546</v>
      </c>
      <c r="L137" s="518" t="s">
        <v>3704</v>
      </c>
      <c r="M137" s="518">
        <v>0</v>
      </c>
      <c r="N137" s="518">
        <v>0</v>
      </c>
      <c r="O137" s="518">
        <v>0</v>
      </c>
      <c r="P137" s="518">
        <v>0</v>
      </c>
      <c r="Q137" s="518">
        <v>0</v>
      </c>
      <c r="R137" s="518">
        <v>0</v>
      </c>
      <c r="S137" s="518">
        <v>0</v>
      </c>
      <c r="T137" s="518">
        <v>0</v>
      </c>
      <c r="U137" s="518">
        <v>0</v>
      </c>
      <c r="V137" s="518">
        <v>0</v>
      </c>
      <c r="W137" s="518">
        <v>6021706551281.9404</v>
      </c>
      <c r="X137" s="518">
        <v>0</v>
      </c>
      <c r="Y137" s="518">
        <v>0</v>
      </c>
      <c r="Z137" s="518">
        <v>0</v>
      </c>
    </row>
    <row r="138" spans="1:26" x14ac:dyDescent="0.25">
      <c r="A138" s="508"/>
      <c r="B138" s="518" t="s">
        <v>3511</v>
      </c>
      <c r="C138" s="518" t="s">
        <v>53</v>
      </c>
      <c r="D138" s="518" t="s">
        <v>171</v>
      </c>
      <c r="E138" s="518" t="s">
        <v>125</v>
      </c>
      <c r="F138" s="518" t="s">
        <v>523</v>
      </c>
      <c r="G138" s="518">
        <v>1</v>
      </c>
      <c r="H138" s="518">
        <v>1</v>
      </c>
      <c r="J138" s="518" t="s">
        <v>3548</v>
      </c>
      <c r="K138" s="518" t="s">
        <v>3548</v>
      </c>
      <c r="L138" s="518" t="s">
        <v>3694</v>
      </c>
      <c r="M138" s="518">
        <v>0</v>
      </c>
      <c r="N138" s="518">
        <v>0</v>
      </c>
      <c r="O138" s="518">
        <v>0</v>
      </c>
      <c r="P138" s="518">
        <v>0</v>
      </c>
      <c r="Q138" s="518">
        <v>36770707477017.398</v>
      </c>
      <c r="R138" s="518">
        <v>41330322088985.5</v>
      </c>
      <c r="S138" s="518">
        <v>4411081174609.4502</v>
      </c>
      <c r="T138" s="518">
        <v>0</v>
      </c>
      <c r="U138" s="518">
        <v>3036893266758.9399</v>
      </c>
      <c r="V138" s="518">
        <v>20984484139410.699</v>
      </c>
      <c r="W138" s="518">
        <v>26072978763473.301</v>
      </c>
      <c r="X138" s="518">
        <v>142177362249990</v>
      </c>
      <c r="Y138" s="518">
        <v>71923257366027.297</v>
      </c>
      <c r="Z138" s="518">
        <v>16741412200909.6</v>
      </c>
    </row>
    <row r="139" spans="1:26" x14ac:dyDescent="0.25">
      <c r="A139" s="508"/>
      <c r="B139" s="518" t="s">
        <v>3511</v>
      </c>
      <c r="C139" s="518" t="s">
        <v>53</v>
      </c>
      <c r="D139" s="518" t="s">
        <v>171</v>
      </c>
      <c r="E139" s="518" t="s">
        <v>3699</v>
      </c>
      <c r="F139" s="518" t="s">
        <v>523</v>
      </c>
      <c r="G139" s="518">
        <v>0.24949287458917099</v>
      </c>
      <c r="H139" s="518">
        <v>0.14847776214359501</v>
      </c>
      <c r="J139" s="518" t="s">
        <v>3548</v>
      </c>
      <c r="K139" s="518" t="s">
        <v>3548</v>
      </c>
      <c r="L139" s="518" t="s">
        <v>3704</v>
      </c>
      <c r="M139" s="518">
        <v>0</v>
      </c>
      <c r="N139" s="518">
        <v>0</v>
      </c>
      <c r="O139" s="518">
        <v>0</v>
      </c>
      <c r="P139" s="518">
        <v>0</v>
      </c>
      <c r="Q139" s="518">
        <v>0</v>
      </c>
      <c r="R139" s="518">
        <v>0</v>
      </c>
      <c r="S139" s="518">
        <v>0</v>
      </c>
      <c r="T139" s="518">
        <v>0</v>
      </c>
      <c r="U139" s="518">
        <v>0</v>
      </c>
      <c r="V139" s="518">
        <v>0</v>
      </c>
      <c r="W139" s="518">
        <v>0</v>
      </c>
      <c r="X139" s="518">
        <v>0</v>
      </c>
      <c r="Y139" s="518">
        <v>0</v>
      </c>
      <c r="Z139" s="518">
        <v>0</v>
      </c>
    </row>
    <row r="140" spans="1:26" x14ac:dyDescent="0.25">
      <c r="A140" s="508"/>
      <c r="B140" s="518" t="s">
        <v>3511</v>
      </c>
      <c r="C140" s="518" t="s">
        <v>53</v>
      </c>
      <c r="D140" s="518" t="s">
        <v>171</v>
      </c>
      <c r="E140" s="518" t="s">
        <v>786</v>
      </c>
      <c r="F140" s="518" t="s">
        <v>523</v>
      </c>
      <c r="G140" s="518">
        <v>0.64678343980347197</v>
      </c>
      <c r="H140" s="518">
        <v>0.82568442100121398</v>
      </c>
      <c r="J140" s="518" t="s">
        <v>3550</v>
      </c>
      <c r="K140" s="518" t="s">
        <v>3550</v>
      </c>
      <c r="L140" s="518" t="s">
        <v>3694</v>
      </c>
      <c r="M140" s="518">
        <v>0</v>
      </c>
      <c r="N140" s="518">
        <v>0</v>
      </c>
      <c r="O140" s="518">
        <v>0</v>
      </c>
      <c r="P140" s="518">
        <v>0</v>
      </c>
      <c r="Q140" s="518">
        <v>36770707477017.398</v>
      </c>
      <c r="R140" s="518">
        <v>112969547043227</v>
      </c>
      <c r="S140" s="518">
        <v>12056955210599.1</v>
      </c>
      <c r="T140" s="518">
        <v>0</v>
      </c>
      <c r="U140" s="518">
        <v>8300841595807.79</v>
      </c>
      <c r="V140" s="518">
        <v>57357589981055.898</v>
      </c>
      <c r="W140" s="518">
        <v>26072978763473.301</v>
      </c>
      <c r="X140" s="518">
        <v>388618123483306</v>
      </c>
      <c r="Y140" s="518">
        <v>196590236800474</v>
      </c>
      <c r="Z140" s="518">
        <v>45759860015819.602</v>
      </c>
    </row>
    <row r="141" spans="1:26" x14ac:dyDescent="0.25">
      <c r="A141" s="508"/>
      <c r="B141" s="518" t="s">
        <v>3513</v>
      </c>
      <c r="C141" s="518" t="s">
        <v>53</v>
      </c>
      <c r="D141" s="518" t="s">
        <v>628</v>
      </c>
      <c r="E141" s="518" t="s">
        <v>122</v>
      </c>
      <c r="F141" s="518" t="s">
        <v>3700</v>
      </c>
      <c r="G141" s="518">
        <v>6.5953928091628505E-2</v>
      </c>
      <c r="H141" s="518">
        <v>8.5217338913260804E-2</v>
      </c>
      <c r="J141" s="518" t="s">
        <v>3550</v>
      </c>
      <c r="K141" s="518" t="s">
        <v>3550</v>
      </c>
      <c r="L141" s="518" t="s">
        <v>3704</v>
      </c>
      <c r="M141" s="518">
        <v>0</v>
      </c>
      <c r="N141" s="518">
        <v>0</v>
      </c>
      <c r="O141" s="518">
        <v>0</v>
      </c>
      <c r="P141" s="518">
        <v>0</v>
      </c>
      <c r="Q141" s="518">
        <v>0</v>
      </c>
      <c r="R141" s="518">
        <v>7751547043227.2002</v>
      </c>
      <c r="S141" s="518">
        <v>0</v>
      </c>
      <c r="T141" s="518">
        <v>0</v>
      </c>
      <c r="U141" s="518">
        <v>8215841595807.79</v>
      </c>
      <c r="V141" s="518">
        <v>11832589981055.9</v>
      </c>
      <c r="W141" s="518">
        <v>0</v>
      </c>
      <c r="X141" s="518">
        <v>76602123483306.297</v>
      </c>
      <c r="Y141" s="518">
        <v>23979236800474.5</v>
      </c>
      <c r="Z141" s="518">
        <v>0</v>
      </c>
    </row>
    <row r="142" spans="1:26" x14ac:dyDescent="0.25">
      <c r="A142" s="508"/>
      <c r="B142" s="518" t="s">
        <v>3513</v>
      </c>
      <c r="C142" s="518" t="s">
        <v>53</v>
      </c>
      <c r="D142" s="518" t="s">
        <v>628</v>
      </c>
      <c r="E142" s="518" t="s">
        <v>3718</v>
      </c>
      <c r="F142" s="518" t="s">
        <v>3700</v>
      </c>
      <c r="G142" s="518">
        <v>0.99998751787595297</v>
      </c>
      <c r="H142" s="518">
        <v>0.99996350359678599</v>
      </c>
      <c r="J142" s="518" t="s">
        <v>3552</v>
      </c>
      <c r="K142" s="518" t="s">
        <v>3552</v>
      </c>
      <c r="L142" s="518" t="s">
        <v>3694</v>
      </c>
      <c r="M142" s="518">
        <v>0</v>
      </c>
      <c r="N142" s="518">
        <v>0</v>
      </c>
      <c r="O142" s="518">
        <v>0</v>
      </c>
      <c r="P142" s="518">
        <v>0</v>
      </c>
      <c r="Q142" s="518">
        <v>36770707477017.398</v>
      </c>
      <c r="R142" s="518">
        <v>843674511513.89905</v>
      </c>
      <c r="S142" s="518">
        <v>1266388904949.8701</v>
      </c>
      <c r="T142" s="518">
        <v>0</v>
      </c>
      <c r="U142" s="518">
        <v>10781126051404.5</v>
      </c>
      <c r="V142" s="518">
        <v>41745992279706.797</v>
      </c>
      <c r="W142" s="518">
        <v>26072978763473.301</v>
      </c>
      <c r="X142" s="518">
        <v>127291807746551</v>
      </c>
      <c r="Y142" s="518">
        <v>183461868968852</v>
      </c>
      <c r="Z142" s="518">
        <v>57342486370617.797</v>
      </c>
    </row>
    <row r="143" spans="1:26" x14ac:dyDescent="0.25">
      <c r="A143" s="508"/>
      <c r="B143" s="518" t="s">
        <v>3513</v>
      </c>
      <c r="C143" s="518" t="s">
        <v>53</v>
      </c>
      <c r="D143" s="518" t="s">
        <v>628</v>
      </c>
      <c r="E143" s="518" t="s">
        <v>125</v>
      </c>
      <c r="F143" s="518" t="s">
        <v>3700</v>
      </c>
      <c r="G143" s="518">
        <v>1</v>
      </c>
      <c r="H143" s="518">
        <v>1</v>
      </c>
      <c r="J143" s="518" t="s">
        <v>3552</v>
      </c>
      <c r="K143" s="518" t="s">
        <v>3552</v>
      </c>
      <c r="L143" s="518" t="s">
        <v>3704</v>
      </c>
      <c r="M143" s="518">
        <v>0</v>
      </c>
      <c r="N143" s="518">
        <v>0</v>
      </c>
      <c r="O143" s="518">
        <v>0</v>
      </c>
      <c r="P143" s="518">
        <v>0</v>
      </c>
      <c r="Q143" s="518">
        <v>0</v>
      </c>
      <c r="R143" s="518">
        <v>0</v>
      </c>
      <c r="S143" s="518">
        <v>0</v>
      </c>
      <c r="T143" s="518">
        <v>0</v>
      </c>
      <c r="U143" s="518">
        <v>9435126051404.5898</v>
      </c>
      <c r="V143" s="518">
        <v>31728992279706.801</v>
      </c>
      <c r="W143" s="518">
        <v>0</v>
      </c>
      <c r="X143" s="518">
        <v>0</v>
      </c>
      <c r="Y143" s="518">
        <v>57782868968852.797</v>
      </c>
      <c r="Z143" s="518">
        <v>54262486370617.797</v>
      </c>
    </row>
    <row r="144" spans="1:26" x14ac:dyDescent="0.25">
      <c r="A144" s="508"/>
      <c r="B144" s="518" t="s">
        <v>3513</v>
      </c>
      <c r="C144" s="518" t="s">
        <v>53</v>
      </c>
      <c r="D144" s="518" t="s">
        <v>628</v>
      </c>
      <c r="E144" s="518" t="s">
        <v>3699</v>
      </c>
      <c r="F144" s="518" t="s">
        <v>3700</v>
      </c>
      <c r="G144" s="518">
        <v>0.46000051524485103</v>
      </c>
      <c r="H144" s="518">
        <v>0.32038330120049202</v>
      </c>
      <c r="J144" s="518" t="s">
        <v>3554</v>
      </c>
      <c r="K144" s="518" t="s">
        <v>3554</v>
      </c>
      <c r="L144" s="518" t="s">
        <v>3694</v>
      </c>
      <c r="M144" s="518">
        <v>0</v>
      </c>
      <c r="N144" s="518">
        <v>0</v>
      </c>
      <c r="O144" s="518">
        <v>0</v>
      </c>
      <c r="P144" s="518">
        <v>0</v>
      </c>
      <c r="Q144" s="518">
        <v>36770707477017.398</v>
      </c>
      <c r="R144" s="518">
        <v>0</v>
      </c>
      <c r="S144" s="518">
        <v>0</v>
      </c>
      <c r="T144" s="518">
        <v>0</v>
      </c>
      <c r="U144" s="518">
        <v>0</v>
      </c>
      <c r="V144" s="518">
        <v>0</v>
      </c>
      <c r="W144" s="518">
        <v>26072978763473.301</v>
      </c>
      <c r="X144" s="518">
        <v>0</v>
      </c>
      <c r="Y144" s="518">
        <v>0</v>
      </c>
      <c r="Z144" s="518">
        <v>0</v>
      </c>
    </row>
    <row r="145" spans="1:26" x14ac:dyDescent="0.25">
      <c r="A145" s="508"/>
      <c r="B145" s="518" t="s">
        <v>3513</v>
      </c>
      <c r="C145" s="518" t="s">
        <v>53</v>
      </c>
      <c r="D145" s="518" t="s">
        <v>628</v>
      </c>
      <c r="E145" s="518" t="s">
        <v>786</v>
      </c>
      <c r="F145" s="518" t="s">
        <v>3700</v>
      </c>
      <c r="G145" s="518">
        <v>1</v>
      </c>
      <c r="H145" s="518">
        <v>1</v>
      </c>
      <c r="J145" s="518" t="s">
        <v>3554</v>
      </c>
      <c r="K145" s="518" t="s">
        <v>3554</v>
      </c>
      <c r="L145" s="518" t="s">
        <v>3704</v>
      </c>
      <c r="M145" s="518">
        <v>0</v>
      </c>
      <c r="N145" s="518">
        <v>0</v>
      </c>
      <c r="O145" s="518">
        <v>0</v>
      </c>
      <c r="P145" s="518">
        <v>0</v>
      </c>
      <c r="Q145" s="518">
        <v>0</v>
      </c>
      <c r="R145" s="518">
        <v>0</v>
      </c>
      <c r="S145" s="518">
        <v>0</v>
      </c>
      <c r="T145" s="518">
        <v>0</v>
      </c>
      <c r="U145" s="518">
        <v>0</v>
      </c>
      <c r="V145" s="518">
        <v>0</v>
      </c>
      <c r="W145" s="518">
        <v>11330786679519.801</v>
      </c>
      <c r="X145" s="518">
        <v>0</v>
      </c>
      <c r="Y145" s="518">
        <v>0</v>
      </c>
      <c r="Z145" s="518">
        <v>0</v>
      </c>
    </row>
    <row r="146" spans="1:26" x14ac:dyDescent="0.25">
      <c r="A146" s="508"/>
      <c r="B146" s="518" t="s">
        <v>3513</v>
      </c>
      <c r="C146" s="518" t="s">
        <v>53</v>
      </c>
      <c r="D146" s="518" t="s">
        <v>628</v>
      </c>
      <c r="E146" s="518" t="s">
        <v>122</v>
      </c>
      <c r="F146" s="518" t="s">
        <v>3698</v>
      </c>
      <c r="G146" s="518">
        <v>6.5953928091628505E-2</v>
      </c>
      <c r="H146" s="518">
        <v>8.5217338913260804E-2</v>
      </c>
      <c r="J146" s="518" t="s">
        <v>3556</v>
      </c>
      <c r="K146" s="518" t="s">
        <v>3556</v>
      </c>
      <c r="L146" s="518" t="s">
        <v>3694</v>
      </c>
      <c r="M146" s="518">
        <v>0</v>
      </c>
      <c r="N146" s="518">
        <v>0</v>
      </c>
      <c r="O146" s="518">
        <v>0</v>
      </c>
      <c r="P146" s="518">
        <v>0</v>
      </c>
      <c r="Q146" s="518">
        <v>36770707477017.398</v>
      </c>
      <c r="R146" s="518">
        <v>6775731131922.6797</v>
      </c>
      <c r="S146" s="518">
        <v>0</v>
      </c>
      <c r="T146" s="518">
        <v>0</v>
      </c>
      <c r="U146" s="518">
        <v>9924454815869.7793</v>
      </c>
      <c r="V146" s="518">
        <v>109923019944354</v>
      </c>
      <c r="W146" s="518">
        <v>26072978763473.301</v>
      </c>
      <c r="X146" s="518">
        <v>200315028655106</v>
      </c>
      <c r="Y146" s="518">
        <v>156990428306205</v>
      </c>
      <c r="Z146" s="518">
        <v>24138989633774.102</v>
      </c>
    </row>
    <row r="147" spans="1:26" x14ac:dyDescent="0.25">
      <c r="A147" s="508"/>
      <c r="B147" s="518" t="s">
        <v>3513</v>
      </c>
      <c r="C147" s="518" t="s">
        <v>53</v>
      </c>
      <c r="D147" s="518" t="s">
        <v>628</v>
      </c>
      <c r="E147" s="518" t="s">
        <v>3718</v>
      </c>
      <c r="F147" s="518" t="s">
        <v>3698</v>
      </c>
      <c r="G147" s="518">
        <v>0.99998751787595197</v>
      </c>
      <c r="H147" s="518">
        <v>0.99996350359678599</v>
      </c>
      <c r="J147" s="518" t="s">
        <v>3556</v>
      </c>
      <c r="K147" s="518" t="s">
        <v>3556</v>
      </c>
      <c r="L147" s="518" t="s">
        <v>3704</v>
      </c>
      <c r="M147" s="518">
        <v>0</v>
      </c>
      <c r="N147" s="518">
        <v>0</v>
      </c>
      <c r="O147" s="518">
        <v>0</v>
      </c>
      <c r="P147" s="518">
        <v>0</v>
      </c>
      <c r="Q147" s="518">
        <v>13962707477017.4</v>
      </c>
      <c r="R147" s="518">
        <v>2147731131922.6799</v>
      </c>
      <c r="S147" s="518">
        <v>0</v>
      </c>
      <c r="T147" s="518">
        <v>0</v>
      </c>
      <c r="U147" s="518">
        <v>9924454815869.7793</v>
      </c>
      <c r="V147" s="518">
        <v>100294019944354</v>
      </c>
      <c r="W147" s="518">
        <v>16416242722316.199</v>
      </c>
      <c r="X147" s="518">
        <v>135642028655106</v>
      </c>
      <c r="Y147" s="518">
        <v>103837428306205</v>
      </c>
      <c r="Z147" s="518">
        <v>17113989633774.1</v>
      </c>
    </row>
    <row r="148" spans="1:26" x14ac:dyDescent="0.25">
      <c r="A148" s="508"/>
      <c r="B148" s="518" t="s">
        <v>3513</v>
      </c>
      <c r="C148" s="518" t="s">
        <v>53</v>
      </c>
      <c r="D148" s="518" t="s">
        <v>628</v>
      </c>
      <c r="E148" s="518" t="s">
        <v>125</v>
      </c>
      <c r="F148" s="518" t="s">
        <v>3698</v>
      </c>
      <c r="G148" s="518">
        <v>1</v>
      </c>
      <c r="H148" s="518">
        <v>1</v>
      </c>
      <c r="J148" s="518" t="s">
        <v>550</v>
      </c>
      <c r="K148" s="518" t="s">
        <v>550</v>
      </c>
      <c r="L148" s="518" t="s">
        <v>3694</v>
      </c>
      <c r="M148" s="518">
        <v>0</v>
      </c>
      <c r="N148" s="518">
        <v>0</v>
      </c>
      <c r="O148" s="518">
        <v>0</v>
      </c>
      <c r="P148" s="518">
        <v>0</v>
      </c>
      <c r="Q148" s="518">
        <v>36770707477017.398</v>
      </c>
      <c r="R148" s="518">
        <v>0</v>
      </c>
      <c r="S148" s="518">
        <v>0</v>
      </c>
      <c r="T148" s="518">
        <v>0</v>
      </c>
      <c r="U148" s="518">
        <v>0</v>
      </c>
      <c r="V148" s="518">
        <v>0</v>
      </c>
      <c r="W148" s="518">
        <v>26072978763473.301</v>
      </c>
      <c r="X148" s="518">
        <v>0</v>
      </c>
      <c r="Y148" s="518">
        <v>0</v>
      </c>
      <c r="Z148" s="518">
        <v>0</v>
      </c>
    </row>
    <row r="149" spans="1:26" x14ac:dyDescent="0.25">
      <c r="A149" s="508"/>
      <c r="B149" s="518" t="s">
        <v>3513</v>
      </c>
      <c r="C149" s="518" t="s">
        <v>53</v>
      </c>
      <c r="D149" s="518" t="s">
        <v>628</v>
      </c>
      <c r="E149" s="518" t="s">
        <v>3699</v>
      </c>
      <c r="F149" s="518" t="s">
        <v>3698</v>
      </c>
      <c r="G149" s="518">
        <v>0.46000051524485103</v>
      </c>
      <c r="H149" s="518">
        <v>0.32038330120049202</v>
      </c>
      <c r="J149" s="518" t="s">
        <v>550</v>
      </c>
      <c r="K149" s="518" t="s">
        <v>550</v>
      </c>
      <c r="L149" s="518" t="s">
        <v>3704</v>
      </c>
      <c r="M149" s="518">
        <v>0</v>
      </c>
      <c r="N149" s="518">
        <v>0</v>
      </c>
      <c r="O149" s="518">
        <v>0</v>
      </c>
      <c r="P149" s="518">
        <v>0</v>
      </c>
      <c r="Q149" s="518">
        <v>0</v>
      </c>
      <c r="R149" s="518">
        <v>0</v>
      </c>
      <c r="S149" s="518">
        <v>0</v>
      </c>
      <c r="T149" s="518">
        <v>0</v>
      </c>
      <c r="U149" s="518">
        <v>0</v>
      </c>
      <c r="V149" s="518">
        <v>0</v>
      </c>
      <c r="W149" s="518">
        <v>23310344871830.898</v>
      </c>
      <c r="X149" s="518">
        <v>0</v>
      </c>
      <c r="Y149" s="518">
        <v>0</v>
      </c>
      <c r="Z149" s="518">
        <v>0</v>
      </c>
    </row>
    <row r="150" spans="1:26" x14ac:dyDescent="0.25">
      <c r="A150" s="508"/>
      <c r="B150" s="518" t="s">
        <v>3513</v>
      </c>
      <c r="C150" s="518" t="s">
        <v>53</v>
      </c>
      <c r="D150" s="518" t="s">
        <v>628</v>
      </c>
      <c r="E150" s="518" t="s">
        <v>786</v>
      </c>
      <c r="F150" s="518" t="s">
        <v>3698</v>
      </c>
      <c r="G150" s="518">
        <v>1</v>
      </c>
      <c r="H150" s="518">
        <v>1</v>
      </c>
      <c r="J150" s="518" t="s">
        <v>3559</v>
      </c>
      <c r="K150" s="518" t="s">
        <v>3559</v>
      </c>
      <c r="L150" s="518" t="s">
        <v>3694</v>
      </c>
      <c r="M150" s="518">
        <v>0</v>
      </c>
      <c r="N150" s="518">
        <v>0</v>
      </c>
      <c r="O150" s="518">
        <v>0</v>
      </c>
      <c r="P150" s="518">
        <v>0</v>
      </c>
      <c r="Q150" s="518">
        <v>36770707477017.398</v>
      </c>
      <c r="R150" s="518">
        <v>0</v>
      </c>
      <c r="S150" s="518">
        <v>0</v>
      </c>
      <c r="T150" s="518">
        <v>0</v>
      </c>
      <c r="U150" s="518">
        <v>0</v>
      </c>
      <c r="V150" s="518">
        <v>0</v>
      </c>
      <c r="W150" s="518">
        <v>26072978763473.301</v>
      </c>
      <c r="X150" s="518">
        <v>0</v>
      </c>
      <c r="Y150" s="518">
        <v>0</v>
      </c>
      <c r="Z150" s="518">
        <v>0</v>
      </c>
    </row>
    <row r="151" spans="1:26" x14ac:dyDescent="0.25">
      <c r="A151" s="508"/>
      <c r="B151" s="518" t="s">
        <v>3513</v>
      </c>
      <c r="C151" s="518" t="s">
        <v>53</v>
      </c>
      <c r="D151" s="518" t="s">
        <v>171</v>
      </c>
      <c r="E151" s="518" t="s">
        <v>122</v>
      </c>
      <c r="F151" s="518" t="s">
        <v>523</v>
      </c>
      <c r="G151" s="518">
        <v>9.1294579645895997E-3</v>
      </c>
      <c r="H151" s="518">
        <v>1.11763762426004E-2</v>
      </c>
      <c r="J151" s="518" t="s">
        <v>3559</v>
      </c>
      <c r="K151" s="518" t="s">
        <v>3559</v>
      </c>
      <c r="L151" s="518" t="s">
        <v>3704</v>
      </c>
      <c r="M151" s="518">
        <v>0</v>
      </c>
      <c r="N151" s="518">
        <v>0</v>
      </c>
      <c r="O151" s="518">
        <v>0</v>
      </c>
      <c r="P151" s="518">
        <v>0</v>
      </c>
      <c r="Q151" s="518">
        <v>21060707477017.398</v>
      </c>
      <c r="R151" s="518">
        <v>0</v>
      </c>
      <c r="S151" s="518">
        <v>0</v>
      </c>
      <c r="T151" s="518">
        <v>0</v>
      </c>
      <c r="U151" s="518">
        <v>0</v>
      </c>
      <c r="V151" s="518">
        <v>0</v>
      </c>
      <c r="W151" s="518">
        <v>23909508692206.301</v>
      </c>
      <c r="X151" s="518">
        <v>0</v>
      </c>
      <c r="Y151" s="518">
        <v>0</v>
      </c>
      <c r="Z151" s="518">
        <v>0</v>
      </c>
    </row>
    <row r="152" spans="1:26" x14ac:dyDescent="0.25">
      <c r="A152" s="508"/>
      <c r="B152" s="518" t="s">
        <v>3513</v>
      </c>
      <c r="C152" s="518" t="s">
        <v>53</v>
      </c>
      <c r="D152" s="518" t="s">
        <v>171</v>
      </c>
      <c r="E152" s="518" t="s">
        <v>3718</v>
      </c>
      <c r="F152" s="518" t="s">
        <v>523</v>
      </c>
      <c r="G152" s="518">
        <v>0.99925804639253102</v>
      </c>
      <c r="H152" s="518">
        <v>0.99953795154974101</v>
      </c>
      <c r="J152" s="518" t="s">
        <v>3561</v>
      </c>
      <c r="K152" s="518" t="s">
        <v>3561</v>
      </c>
      <c r="L152" s="518" t="s">
        <v>3694</v>
      </c>
      <c r="M152" s="518">
        <v>0</v>
      </c>
      <c r="N152" s="518">
        <v>0</v>
      </c>
      <c r="O152" s="518">
        <v>0</v>
      </c>
      <c r="P152" s="518">
        <v>0</v>
      </c>
      <c r="Q152" s="518">
        <v>36770707477017.398</v>
      </c>
      <c r="R152" s="518">
        <v>0</v>
      </c>
      <c r="S152" s="518">
        <v>0</v>
      </c>
      <c r="T152" s="518">
        <v>0</v>
      </c>
      <c r="U152" s="518">
        <v>0</v>
      </c>
      <c r="V152" s="518">
        <v>0</v>
      </c>
      <c r="W152" s="518">
        <v>26072978763473.301</v>
      </c>
      <c r="X152" s="518">
        <v>0</v>
      </c>
      <c r="Y152" s="518">
        <v>0</v>
      </c>
      <c r="Z152" s="518">
        <v>0</v>
      </c>
    </row>
    <row r="153" spans="1:26" x14ac:dyDescent="0.25">
      <c r="A153" s="508"/>
      <c r="B153" s="518" t="s">
        <v>3513</v>
      </c>
      <c r="C153" s="518" t="s">
        <v>53</v>
      </c>
      <c r="D153" s="518" t="s">
        <v>171</v>
      </c>
      <c r="E153" s="518" t="s">
        <v>125</v>
      </c>
      <c r="F153" s="518" t="s">
        <v>523</v>
      </c>
      <c r="G153" s="518">
        <v>1</v>
      </c>
      <c r="H153" s="518">
        <v>1</v>
      </c>
      <c r="J153" s="518" t="s">
        <v>3561</v>
      </c>
      <c r="K153" s="518" t="s">
        <v>3561</v>
      </c>
      <c r="L153" s="518" t="s">
        <v>3704</v>
      </c>
      <c r="M153" s="518">
        <v>0</v>
      </c>
      <c r="N153" s="518">
        <v>0</v>
      </c>
      <c r="O153" s="518">
        <v>0</v>
      </c>
      <c r="P153" s="518">
        <v>0</v>
      </c>
      <c r="Q153" s="518">
        <v>0</v>
      </c>
      <c r="R153" s="518">
        <v>0</v>
      </c>
      <c r="S153" s="518">
        <v>0</v>
      </c>
      <c r="T153" s="518">
        <v>0</v>
      </c>
      <c r="U153" s="518">
        <v>0</v>
      </c>
      <c r="V153" s="518">
        <v>0</v>
      </c>
      <c r="W153" s="518">
        <v>5789052514646.7998</v>
      </c>
      <c r="X153" s="518">
        <v>0</v>
      </c>
      <c r="Y153" s="518">
        <v>0</v>
      </c>
      <c r="Z153" s="518">
        <v>0</v>
      </c>
    </row>
    <row r="154" spans="1:26" x14ac:dyDescent="0.25">
      <c r="A154" s="508"/>
      <c r="B154" s="518" t="s">
        <v>3513</v>
      </c>
      <c r="C154" s="518" t="s">
        <v>53</v>
      </c>
      <c r="D154" s="518" t="s">
        <v>171</v>
      </c>
      <c r="E154" s="518" t="s">
        <v>3699</v>
      </c>
      <c r="F154" s="518" t="s">
        <v>523</v>
      </c>
      <c r="G154" s="518">
        <v>0.44928608416659399</v>
      </c>
      <c r="H154" s="518">
        <v>0.26786861186424099</v>
      </c>
      <c r="J154" s="518" t="s">
        <v>3563</v>
      </c>
      <c r="K154" s="518" t="s">
        <v>3563</v>
      </c>
      <c r="L154" s="518" t="s">
        <v>3694</v>
      </c>
      <c r="M154" s="518">
        <v>0</v>
      </c>
      <c r="N154" s="518">
        <v>0</v>
      </c>
      <c r="O154" s="518">
        <v>0</v>
      </c>
      <c r="P154" s="518">
        <v>0</v>
      </c>
      <c r="Q154" s="518">
        <v>36770707477017.398</v>
      </c>
      <c r="R154" s="518">
        <v>16584512584166.301</v>
      </c>
      <c r="S154" s="518">
        <v>5207579593861.3203</v>
      </c>
      <c r="T154" s="518">
        <v>0</v>
      </c>
      <c r="U154" s="518">
        <v>35494820634610.398</v>
      </c>
      <c r="V154" s="518">
        <v>165549654745930</v>
      </c>
      <c r="W154" s="518">
        <v>26072978763473.301</v>
      </c>
      <c r="X154" s="518">
        <v>2795874212787600</v>
      </c>
      <c r="Y154" s="518">
        <v>274126851748861</v>
      </c>
      <c r="Z154" s="518">
        <v>93742590930271</v>
      </c>
    </row>
    <row r="155" spans="1:26" x14ac:dyDescent="0.25">
      <c r="A155" s="508"/>
      <c r="B155" s="518" t="s">
        <v>3513</v>
      </c>
      <c r="C155" s="518" t="s">
        <v>53</v>
      </c>
      <c r="D155" s="518" t="s">
        <v>171</v>
      </c>
      <c r="E155" s="518" t="s">
        <v>786</v>
      </c>
      <c r="F155" s="518" t="s">
        <v>523</v>
      </c>
      <c r="G155" s="518">
        <v>0.60648960928898998</v>
      </c>
      <c r="H155" s="518">
        <v>0.80599250832125902</v>
      </c>
      <c r="J155" s="518" t="s">
        <v>3563</v>
      </c>
      <c r="K155" s="518" t="s">
        <v>3563</v>
      </c>
      <c r="L155" s="518" t="s">
        <v>3704</v>
      </c>
      <c r="M155" s="518">
        <v>0</v>
      </c>
      <c r="N155" s="518">
        <v>0</v>
      </c>
      <c r="O155" s="518">
        <v>0</v>
      </c>
      <c r="P155" s="518">
        <v>0</v>
      </c>
      <c r="Q155" s="518">
        <v>0</v>
      </c>
      <c r="R155" s="518">
        <v>0</v>
      </c>
      <c r="S155" s="518">
        <v>2867579593861.3198</v>
      </c>
      <c r="T155" s="518">
        <v>0</v>
      </c>
      <c r="U155" s="518">
        <v>0</v>
      </c>
      <c r="V155" s="518">
        <v>158029654745930</v>
      </c>
      <c r="W155" s="518">
        <v>14497112506876.1</v>
      </c>
      <c r="X155" s="518">
        <v>2327246212787600</v>
      </c>
      <c r="Y155" s="518">
        <v>103971851748861</v>
      </c>
      <c r="Z155" s="518">
        <v>0</v>
      </c>
    </row>
    <row r="156" spans="1:26" x14ac:dyDescent="0.25">
      <c r="A156" s="508"/>
      <c r="B156" s="518" t="s">
        <v>3515</v>
      </c>
      <c r="C156" s="518" t="s">
        <v>53</v>
      </c>
      <c r="D156" s="518" t="s">
        <v>628</v>
      </c>
      <c r="E156" s="518" t="s">
        <v>122</v>
      </c>
      <c r="F156" s="518" t="s">
        <v>3700</v>
      </c>
      <c r="G156" s="518">
        <v>5.4445833781760399E-2</v>
      </c>
      <c r="H156" s="518">
        <v>0.121918465764992</v>
      </c>
      <c r="J156" s="518" t="s">
        <v>3565</v>
      </c>
      <c r="K156" s="518" t="s">
        <v>3565</v>
      </c>
      <c r="L156" s="518" t="s">
        <v>3694</v>
      </c>
      <c r="M156" s="518">
        <v>0</v>
      </c>
      <c r="N156" s="518">
        <v>0</v>
      </c>
      <c r="O156" s="518">
        <v>0</v>
      </c>
      <c r="P156" s="518">
        <v>0</v>
      </c>
      <c r="Q156" s="518">
        <v>36770707477017.398</v>
      </c>
      <c r="R156" s="518">
        <v>463039964458.79102</v>
      </c>
      <c r="S156" s="518">
        <v>695041352484.11694</v>
      </c>
      <c r="T156" s="518">
        <v>0</v>
      </c>
      <c r="U156" s="518">
        <v>5917083135189.4902</v>
      </c>
      <c r="V156" s="518">
        <v>22911753902350.699</v>
      </c>
      <c r="W156" s="518">
        <v>26072978763473.301</v>
      </c>
      <c r="X156" s="518">
        <v>69862480530665.602</v>
      </c>
      <c r="Y156" s="518">
        <v>100690700178254</v>
      </c>
      <c r="Z156" s="518">
        <v>31471690194106.5</v>
      </c>
    </row>
    <row r="157" spans="1:26" x14ac:dyDescent="0.25">
      <c r="A157" s="508"/>
      <c r="B157" s="518" t="s">
        <v>3515</v>
      </c>
      <c r="C157" s="518" t="s">
        <v>53</v>
      </c>
      <c r="D157" s="518" t="s">
        <v>628</v>
      </c>
      <c r="E157" s="518" t="s">
        <v>3718</v>
      </c>
      <c r="F157" s="518" t="s">
        <v>3700</v>
      </c>
      <c r="G157" s="518">
        <v>0.99998739279698501</v>
      </c>
      <c r="H157" s="518">
        <v>0.99999087624026395</v>
      </c>
      <c r="J157" s="518" t="s">
        <v>3565</v>
      </c>
      <c r="K157" s="518" t="s">
        <v>3565</v>
      </c>
      <c r="L157" s="518" t="s">
        <v>3704</v>
      </c>
      <c r="M157" s="518">
        <v>0</v>
      </c>
      <c r="N157" s="518">
        <v>0</v>
      </c>
      <c r="O157" s="518">
        <v>0</v>
      </c>
      <c r="P157" s="518">
        <v>0</v>
      </c>
      <c r="Q157" s="518">
        <v>13685707477017.4</v>
      </c>
      <c r="R157" s="518">
        <v>0</v>
      </c>
      <c r="S157" s="518">
        <v>0</v>
      </c>
      <c r="T157" s="518">
        <v>0</v>
      </c>
      <c r="U157" s="518">
        <v>5917083135189.4902</v>
      </c>
      <c r="V157" s="518">
        <v>15561753902350.699</v>
      </c>
      <c r="W157" s="518">
        <v>19149130892379.602</v>
      </c>
      <c r="X157" s="518">
        <v>0</v>
      </c>
      <c r="Y157" s="518">
        <v>0</v>
      </c>
      <c r="Z157" s="518">
        <v>26230690194106.5</v>
      </c>
    </row>
    <row r="158" spans="1:26" x14ac:dyDescent="0.25">
      <c r="A158" s="508"/>
      <c r="B158" s="518" t="s">
        <v>3515</v>
      </c>
      <c r="C158" s="518" t="s">
        <v>53</v>
      </c>
      <c r="D158" s="518" t="s">
        <v>628</v>
      </c>
      <c r="E158" s="518" t="s">
        <v>125</v>
      </c>
      <c r="F158" s="518" t="s">
        <v>3700</v>
      </c>
      <c r="G158" s="518">
        <v>1</v>
      </c>
      <c r="H158" s="518">
        <v>1</v>
      </c>
      <c r="J158" s="518" t="s">
        <v>3567</v>
      </c>
      <c r="K158" s="518" t="s">
        <v>3567</v>
      </c>
      <c r="L158" s="518" t="s">
        <v>3694</v>
      </c>
      <c r="M158" s="518">
        <v>0</v>
      </c>
      <c r="N158" s="518">
        <v>0</v>
      </c>
      <c r="O158" s="518">
        <v>0</v>
      </c>
      <c r="P158" s="518">
        <v>0</v>
      </c>
      <c r="Q158" s="518">
        <v>36770707477017.398</v>
      </c>
      <c r="R158" s="518">
        <v>0</v>
      </c>
      <c r="S158" s="518">
        <v>0</v>
      </c>
      <c r="T158" s="518">
        <v>0</v>
      </c>
      <c r="U158" s="518">
        <v>0</v>
      </c>
      <c r="V158" s="518">
        <v>0</v>
      </c>
      <c r="W158" s="518">
        <v>26072978763473.301</v>
      </c>
      <c r="X158" s="518">
        <v>0</v>
      </c>
      <c r="Y158" s="518">
        <v>0</v>
      </c>
      <c r="Z158" s="518">
        <v>0</v>
      </c>
    </row>
    <row r="159" spans="1:26" x14ac:dyDescent="0.25">
      <c r="A159" s="508"/>
      <c r="B159" s="518" t="s">
        <v>3515</v>
      </c>
      <c r="C159" s="518" t="s">
        <v>53</v>
      </c>
      <c r="D159" s="518" t="s">
        <v>628</v>
      </c>
      <c r="E159" s="518" t="s">
        <v>3699</v>
      </c>
      <c r="F159" s="518" t="s">
        <v>3700</v>
      </c>
      <c r="G159" s="518">
        <v>0.47406947630970903</v>
      </c>
      <c r="H159" s="518">
        <v>0.55897330362326403</v>
      </c>
      <c r="J159" s="518" t="s">
        <v>3567</v>
      </c>
      <c r="K159" s="518" t="s">
        <v>3567</v>
      </c>
      <c r="L159" s="518" t="s">
        <v>3704</v>
      </c>
      <c r="M159" s="518">
        <v>0</v>
      </c>
      <c r="N159" s="518">
        <v>0</v>
      </c>
      <c r="O159" s="518">
        <v>0</v>
      </c>
      <c r="P159" s="518">
        <v>0</v>
      </c>
      <c r="Q159" s="518">
        <v>0</v>
      </c>
      <c r="R159" s="518">
        <v>0</v>
      </c>
      <c r="S159" s="518">
        <v>0</v>
      </c>
      <c r="T159" s="518">
        <v>0</v>
      </c>
      <c r="U159" s="518">
        <v>0</v>
      </c>
      <c r="V159" s="518">
        <v>0</v>
      </c>
      <c r="W159" s="518">
        <v>0</v>
      </c>
      <c r="X159" s="518">
        <v>0</v>
      </c>
      <c r="Y159" s="518">
        <v>0</v>
      </c>
      <c r="Z159" s="518">
        <v>0</v>
      </c>
    </row>
    <row r="160" spans="1:26" x14ac:dyDescent="0.25">
      <c r="A160" s="508"/>
      <c r="B160" s="518" t="s">
        <v>3515</v>
      </c>
      <c r="C160" s="518" t="s">
        <v>53</v>
      </c>
      <c r="D160" s="518" t="s">
        <v>628</v>
      </c>
      <c r="E160" s="518" t="s">
        <v>786</v>
      </c>
      <c r="F160" s="518" t="s">
        <v>3700</v>
      </c>
      <c r="G160" s="518">
        <v>1</v>
      </c>
      <c r="H160" s="518">
        <v>1</v>
      </c>
      <c r="J160" s="518" t="s">
        <v>3569</v>
      </c>
      <c r="K160" s="518" t="s">
        <v>3569</v>
      </c>
      <c r="L160" s="518" t="s">
        <v>3694</v>
      </c>
      <c r="M160" s="518">
        <v>0</v>
      </c>
      <c r="N160" s="518">
        <v>0</v>
      </c>
      <c r="O160" s="518">
        <v>0</v>
      </c>
      <c r="P160" s="518">
        <v>0</v>
      </c>
      <c r="Q160" s="518">
        <v>36770707477017.398</v>
      </c>
      <c r="R160" s="518">
        <v>0</v>
      </c>
      <c r="S160" s="518">
        <v>0</v>
      </c>
      <c r="T160" s="518">
        <v>0</v>
      </c>
      <c r="U160" s="518">
        <v>0</v>
      </c>
      <c r="V160" s="518">
        <v>0</v>
      </c>
      <c r="W160" s="518">
        <v>26072978763473.301</v>
      </c>
      <c r="X160" s="518">
        <v>0</v>
      </c>
      <c r="Y160" s="518">
        <v>0</v>
      </c>
      <c r="Z160" s="518">
        <v>0</v>
      </c>
    </row>
    <row r="161" spans="1:26" x14ac:dyDescent="0.25">
      <c r="A161" s="508"/>
      <c r="B161" s="518" t="s">
        <v>3515</v>
      </c>
      <c r="C161" s="518" t="s">
        <v>53</v>
      </c>
      <c r="D161" s="518" t="s">
        <v>628</v>
      </c>
      <c r="E161" s="518" t="s">
        <v>122</v>
      </c>
      <c r="F161" s="518" t="s">
        <v>3698</v>
      </c>
      <c r="G161" s="518">
        <v>5.4445833781760399E-2</v>
      </c>
      <c r="H161" s="518">
        <v>0.121918465764992</v>
      </c>
      <c r="J161" s="518" t="s">
        <v>3569</v>
      </c>
      <c r="K161" s="518" t="s">
        <v>3569</v>
      </c>
      <c r="L161" s="518" t="s">
        <v>3704</v>
      </c>
      <c r="M161" s="518">
        <v>0</v>
      </c>
      <c r="N161" s="518">
        <v>0</v>
      </c>
      <c r="O161" s="518">
        <v>0</v>
      </c>
      <c r="P161" s="518">
        <v>0</v>
      </c>
      <c r="Q161" s="518">
        <v>0</v>
      </c>
      <c r="R161" s="518">
        <v>0</v>
      </c>
      <c r="S161" s="518">
        <v>0</v>
      </c>
      <c r="T161" s="518">
        <v>0</v>
      </c>
      <c r="U161" s="518">
        <v>0</v>
      </c>
      <c r="V161" s="518">
        <v>0</v>
      </c>
      <c r="W161" s="518">
        <v>0</v>
      </c>
      <c r="X161" s="518">
        <v>0</v>
      </c>
      <c r="Y161" s="518">
        <v>0</v>
      </c>
      <c r="Z161" s="518">
        <v>0</v>
      </c>
    </row>
    <row r="162" spans="1:26" x14ac:dyDescent="0.25">
      <c r="A162" s="508"/>
      <c r="B162" s="518" t="s">
        <v>3515</v>
      </c>
      <c r="C162" s="518" t="s">
        <v>53</v>
      </c>
      <c r="D162" s="518" t="s">
        <v>628</v>
      </c>
      <c r="E162" s="518" t="s">
        <v>3718</v>
      </c>
      <c r="F162" s="518" t="s">
        <v>3698</v>
      </c>
      <c r="G162" s="518">
        <v>0.99998739279698401</v>
      </c>
      <c r="H162" s="518">
        <v>0.99999087624026395</v>
      </c>
      <c r="J162" s="518" t="s">
        <v>3571</v>
      </c>
      <c r="K162" s="518" t="s">
        <v>3571</v>
      </c>
      <c r="L162" s="518" t="s">
        <v>3694</v>
      </c>
      <c r="M162" s="518">
        <v>0</v>
      </c>
      <c r="N162" s="518">
        <v>0</v>
      </c>
      <c r="O162" s="518">
        <v>0</v>
      </c>
      <c r="P162" s="518">
        <v>0</v>
      </c>
      <c r="Q162" s="518">
        <v>36770707477017.398</v>
      </c>
      <c r="R162" s="518">
        <v>26451406136950.699</v>
      </c>
      <c r="S162" s="518">
        <v>2823091951750.0498</v>
      </c>
      <c r="T162" s="518">
        <v>0</v>
      </c>
      <c r="U162" s="518">
        <v>1943611690725.72</v>
      </c>
      <c r="V162" s="518">
        <v>13430069849222.801</v>
      </c>
      <c r="W162" s="518">
        <v>26072978763473.301</v>
      </c>
      <c r="X162" s="518">
        <v>90993511839993.594</v>
      </c>
      <c r="Y162" s="518">
        <v>46030884714257.398</v>
      </c>
      <c r="Z162" s="518">
        <v>10714503808582.1</v>
      </c>
    </row>
    <row r="163" spans="1:26" x14ac:dyDescent="0.25">
      <c r="B163" s="518" t="s">
        <v>3515</v>
      </c>
      <c r="C163" s="518" t="s">
        <v>53</v>
      </c>
      <c r="D163" s="518" t="s">
        <v>628</v>
      </c>
      <c r="E163" s="518" t="s">
        <v>125</v>
      </c>
      <c r="F163" s="518" t="s">
        <v>3698</v>
      </c>
      <c r="G163" s="518">
        <v>1</v>
      </c>
      <c r="H163" s="518">
        <v>1</v>
      </c>
      <c r="J163" s="518" t="s">
        <v>3571</v>
      </c>
      <c r="K163" s="518" t="s">
        <v>3571</v>
      </c>
      <c r="L163" s="518" t="s">
        <v>3704</v>
      </c>
      <c r="M163" s="518">
        <v>0</v>
      </c>
      <c r="N163" s="518">
        <v>0</v>
      </c>
      <c r="O163" s="518">
        <v>0</v>
      </c>
      <c r="P163" s="518">
        <v>0</v>
      </c>
      <c r="Q163" s="518">
        <v>3907707477017.4702</v>
      </c>
      <c r="R163" s="518">
        <v>0</v>
      </c>
      <c r="S163" s="518">
        <v>137091951750.049</v>
      </c>
      <c r="T163" s="518">
        <v>0</v>
      </c>
      <c r="U163" s="518">
        <v>1943611690725.72</v>
      </c>
      <c r="V163" s="518">
        <v>2407069849222.8599</v>
      </c>
      <c r="W163" s="518">
        <v>24981417016246.801</v>
      </c>
      <c r="X163" s="518">
        <v>38023511839993.602</v>
      </c>
      <c r="Y163" s="518">
        <v>0</v>
      </c>
      <c r="Z163" s="518">
        <v>7646503808582.1602</v>
      </c>
    </row>
    <row r="164" spans="1:26" x14ac:dyDescent="0.25">
      <c r="B164" s="518" t="s">
        <v>3515</v>
      </c>
      <c r="C164" s="518" t="s">
        <v>53</v>
      </c>
      <c r="D164" s="518" t="s">
        <v>628</v>
      </c>
      <c r="E164" s="518" t="s">
        <v>3699</v>
      </c>
      <c r="F164" s="518" t="s">
        <v>3698</v>
      </c>
      <c r="G164" s="518">
        <v>0.47406947630970903</v>
      </c>
      <c r="H164" s="518">
        <v>0.55897330362326403</v>
      </c>
      <c r="J164" s="518" t="s">
        <v>3573</v>
      </c>
      <c r="K164" s="518" t="s">
        <v>3573</v>
      </c>
      <c r="L164" s="518" t="s">
        <v>3694</v>
      </c>
      <c r="M164" s="518">
        <v>0</v>
      </c>
      <c r="N164" s="518">
        <v>0</v>
      </c>
      <c r="O164" s="518">
        <v>0</v>
      </c>
      <c r="P164" s="518">
        <v>0</v>
      </c>
      <c r="Q164" s="518">
        <v>36770707477017.398</v>
      </c>
      <c r="R164" s="518">
        <v>165045752875349</v>
      </c>
      <c r="S164" s="518">
        <v>17614917490607</v>
      </c>
      <c r="T164" s="518">
        <v>0</v>
      </c>
      <c r="U164" s="518">
        <v>12127327111924</v>
      </c>
      <c r="V164" s="518">
        <v>83798039996713.406</v>
      </c>
      <c r="W164" s="518">
        <v>26072978763473.301</v>
      </c>
      <c r="X164" s="518">
        <v>567761599918293</v>
      </c>
      <c r="Y164" s="518">
        <v>287213541081668</v>
      </c>
      <c r="Z164" s="518">
        <v>66854039388965.703</v>
      </c>
    </row>
    <row r="165" spans="1:26" x14ac:dyDescent="0.25">
      <c r="B165" s="518" t="s">
        <v>3515</v>
      </c>
      <c r="C165" s="518" t="s">
        <v>53</v>
      </c>
      <c r="D165" s="518" t="s">
        <v>628</v>
      </c>
      <c r="E165" s="518" t="s">
        <v>786</v>
      </c>
      <c r="F165" s="518" t="s">
        <v>3698</v>
      </c>
      <c r="G165" s="518">
        <v>1</v>
      </c>
      <c r="H165" s="518">
        <v>1</v>
      </c>
      <c r="J165" s="518" t="s">
        <v>3573</v>
      </c>
      <c r="K165" s="518" t="s">
        <v>3573</v>
      </c>
      <c r="L165" s="518" t="s">
        <v>3704</v>
      </c>
      <c r="M165" s="518">
        <v>0</v>
      </c>
      <c r="N165" s="518">
        <v>0</v>
      </c>
      <c r="O165" s="518">
        <v>0</v>
      </c>
      <c r="P165" s="518">
        <v>0</v>
      </c>
      <c r="Q165" s="518">
        <v>0</v>
      </c>
      <c r="R165" s="518">
        <v>87862752875349</v>
      </c>
      <c r="S165" s="518">
        <v>10111917490607</v>
      </c>
      <c r="T165" s="518">
        <v>0</v>
      </c>
      <c r="U165" s="518">
        <v>9700327111924.0605</v>
      </c>
      <c r="V165" s="518">
        <v>55253039996713.398</v>
      </c>
      <c r="W165" s="518">
        <v>0</v>
      </c>
      <c r="X165" s="518">
        <v>0</v>
      </c>
      <c r="Y165" s="518">
        <v>0</v>
      </c>
      <c r="Z165" s="518">
        <v>34323039388965.699</v>
      </c>
    </row>
    <row r="166" spans="1:26" x14ac:dyDescent="0.25">
      <c r="B166" s="518" t="s">
        <v>3515</v>
      </c>
      <c r="C166" s="518" t="s">
        <v>53</v>
      </c>
      <c r="D166" s="518" t="s">
        <v>171</v>
      </c>
      <c r="E166" s="518" t="s">
        <v>122</v>
      </c>
      <c r="F166" s="518" t="s">
        <v>523</v>
      </c>
      <c r="G166" s="518">
        <v>2.5710829049795599E-2</v>
      </c>
      <c r="H166" s="518">
        <v>1.9522309804504701E-2</v>
      </c>
      <c r="J166" s="518" t="s">
        <v>3575</v>
      </c>
      <c r="K166" s="518" t="s">
        <v>3575</v>
      </c>
      <c r="L166" s="518" t="s">
        <v>3694</v>
      </c>
      <c r="M166" s="518">
        <v>0</v>
      </c>
      <c r="N166" s="518">
        <v>0</v>
      </c>
      <c r="O166" s="518">
        <v>0</v>
      </c>
      <c r="P166" s="518">
        <v>0</v>
      </c>
      <c r="Q166" s="518">
        <v>36770707477017.398</v>
      </c>
      <c r="R166" s="518">
        <v>1396418658917.8401</v>
      </c>
      <c r="S166" s="518">
        <v>2096079794025.3999</v>
      </c>
      <c r="T166" s="518">
        <v>0</v>
      </c>
      <c r="U166" s="518">
        <v>17844518682106.199</v>
      </c>
      <c r="V166" s="518">
        <v>69096413082123.102</v>
      </c>
      <c r="W166" s="518">
        <v>26072978763473.301</v>
      </c>
      <c r="X166" s="518">
        <v>210688663742734</v>
      </c>
      <c r="Y166" s="518">
        <v>303659259029097</v>
      </c>
      <c r="Z166" s="518">
        <v>94911149766735.094</v>
      </c>
    </row>
    <row r="167" spans="1:26" x14ac:dyDescent="0.25">
      <c r="B167" s="518" t="s">
        <v>3515</v>
      </c>
      <c r="C167" s="518" t="s">
        <v>53</v>
      </c>
      <c r="D167" s="518" t="s">
        <v>171</v>
      </c>
      <c r="E167" s="518" t="s">
        <v>3718</v>
      </c>
      <c r="F167" s="518" t="s">
        <v>523</v>
      </c>
      <c r="G167" s="518">
        <v>0.99983048927499396</v>
      </c>
      <c r="H167" s="518">
        <v>0.99994534372121402</v>
      </c>
      <c r="J167" s="518" t="s">
        <v>3575</v>
      </c>
      <c r="K167" s="518" t="s">
        <v>3575</v>
      </c>
      <c r="L167" s="518" t="s">
        <v>3704</v>
      </c>
      <c r="M167" s="518">
        <v>0</v>
      </c>
      <c r="N167" s="518">
        <v>0</v>
      </c>
      <c r="O167" s="518">
        <v>0</v>
      </c>
      <c r="P167" s="518">
        <v>0</v>
      </c>
      <c r="Q167" s="518">
        <v>0</v>
      </c>
      <c r="R167" s="518">
        <v>0</v>
      </c>
      <c r="S167" s="518">
        <v>0</v>
      </c>
      <c r="T167" s="518">
        <v>0</v>
      </c>
      <c r="U167" s="518">
        <v>15536518682106.199</v>
      </c>
      <c r="V167" s="518">
        <v>56474413082123.102</v>
      </c>
      <c r="W167" s="518">
        <v>10400701706578.9</v>
      </c>
      <c r="X167" s="518">
        <v>0</v>
      </c>
      <c r="Y167" s="518">
        <v>111972259029097</v>
      </c>
      <c r="Z167" s="518">
        <v>63482149766735.102</v>
      </c>
    </row>
    <row r="168" spans="1:26" x14ac:dyDescent="0.25">
      <c r="B168" s="518" t="s">
        <v>3515</v>
      </c>
      <c r="C168" s="518" t="s">
        <v>53</v>
      </c>
      <c r="D168" s="518" t="s">
        <v>171</v>
      </c>
      <c r="E168" s="518" t="s">
        <v>125</v>
      </c>
      <c r="F168" s="518" t="s">
        <v>523</v>
      </c>
      <c r="G168" s="518">
        <v>1</v>
      </c>
      <c r="H168" s="518">
        <v>1</v>
      </c>
      <c r="J168" s="518" t="s">
        <v>3577</v>
      </c>
      <c r="K168" s="518" t="s">
        <v>3577</v>
      </c>
      <c r="L168" s="518" t="s">
        <v>3694</v>
      </c>
      <c r="M168" s="518">
        <v>0</v>
      </c>
      <c r="N168" s="518">
        <v>0</v>
      </c>
      <c r="O168" s="518">
        <v>0</v>
      </c>
      <c r="P168" s="518">
        <v>0</v>
      </c>
      <c r="Q168" s="518">
        <v>36770707477017.398</v>
      </c>
      <c r="R168" s="518">
        <v>0</v>
      </c>
      <c r="S168" s="518">
        <v>0</v>
      </c>
      <c r="T168" s="518">
        <v>0</v>
      </c>
      <c r="U168" s="518">
        <v>0</v>
      </c>
      <c r="V168" s="518">
        <v>0</v>
      </c>
      <c r="W168" s="518">
        <v>26072978763473.301</v>
      </c>
      <c r="X168" s="518">
        <v>0</v>
      </c>
      <c r="Y168" s="518">
        <v>0</v>
      </c>
      <c r="Z168" s="518">
        <v>0</v>
      </c>
    </row>
    <row r="169" spans="1:26" x14ac:dyDescent="0.25">
      <c r="B169" s="518" t="s">
        <v>3515</v>
      </c>
      <c r="C169" s="518" t="s">
        <v>53</v>
      </c>
      <c r="D169" s="518" t="s">
        <v>171</v>
      </c>
      <c r="E169" s="518" t="s">
        <v>3699</v>
      </c>
      <c r="F169" s="518" t="s">
        <v>523</v>
      </c>
      <c r="G169" s="518">
        <v>0.33236832504477798</v>
      </c>
      <c r="H169" s="518">
        <v>0.18899889226609701</v>
      </c>
      <c r="J169" s="518" t="s">
        <v>3577</v>
      </c>
      <c r="K169" s="518" t="s">
        <v>3577</v>
      </c>
      <c r="L169" s="518" t="s">
        <v>3704</v>
      </c>
      <c r="M169" s="518">
        <v>0</v>
      </c>
      <c r="N169" s="518">
        <v>0</v>
      </c>
      <c r="O169" s="518">
        <v>0</v>
      </c>
      <c r="P169" s="518">
        <v>0</v>
      </c>
      <c r="Q169" s="518">
        <v>0</v>
      </c>
      <c r="R169" s="518">
        <v>0</v>
      </c>
      <c r="S169" s="518">
        <v>0</v>
      </c>
      <c r="T169" s="518">
        <v>0</v>
      </c>
      <c r="U169" s="518">
        <v>0</v>
      </c>
      <c r="V169" s="518">
        <v>0</v>
      </c>
      <c r="W169" s="518">
        <v>0</v>
      </c>
      <c r="X169" s="518">
        <v>0</v>
      </c>
      <c r="Y169" s="518">
        <v>0</v>
      </c>
      <c r="Z169" s="518">
        <v>0</v>
      </c>
    </row>
    <row r="170" spans="1:26" x14ac:dyDescent="0.25">
      <c r="B170" s="518" t="s">
        <v>3515</v>
      </c>
      <c r="C170" s="518" t="s">
        <v>53</v>
      </c>
      <c r="D170" s="518" t="s">
        <v>171</v>
      </c>
      <c r="E170" s="518" t="s">
        <v>786</v>
      </c>
      <c r="F170" s="518" t="s">
        <v>523</v>
      </c>
      <c r="G170" s="518">
        <v>0.64842027123012702</v>
      </c>
      <c r="H170" s="518">
        <v>0.82758022658284702</v>
      </c>
      <c r="J170" s="518" t="s">
        <v>3579</v>
      </c>
      <c r="K170" s="518" t="s">
        <v>3579</v>
      </c>
      <c r="L170" s="518" t="s">
        <v>3694</v>
      </c>
      <c r="M170" s="518">
        <v>0</v>
      </c>
      <c r="N170" s="518">
        <v>0</v>
      </c>
      <c r="O170" s="518">
        <v>0</v>
      </c>
      <c r="P170" s="518">
        <v>0</v>
      </c>
      <c r="Q170" s="518">
        <v>36770707477017.398</v>
      </c>
      <c r="R170" s="518">
        <v>12922996818830.801</v>
      </c>
      <c r="S170" s="518">
        <v>4057854228982.8501</v>
      </c>
      <c r="T170" s="518">
        <v>0</v>
      </c>
      <c r="U170" s="518">
        <v>27658301793202.898</v>
      </c>
      <c r="V170" s="518">
        <v>128999730970854</v>
      </c>
      <c r="W170" s="518">
        <v>26072978763473.301</v>
      </c>
      <c r="X170" s="518">
        <v>2178603282691630</v>
      </c>
      <c r="Y170" s="518">
        <v>213605339025086</v>
      </c>
      <c r="Z170" s="518">
        <v>73046174750860.5</v>
      </c>
    </row>
    <row r="171" spans="1:26" x14ac:dyDescent="0.25">
      <c r="B171" s="518" t="s">
        <v>514</v>
      </c>
      <c r="C171" s="518" t="s">
        <v>53</v>
      </c>
      <c r="D171" s="518" t="s">
        <v>628</v>
      </c>
      <c r="E171" s="518" t="s">
        <v>122</v>
      </c>
      <c r="F171" s="518" t="s">
        <v>3700</v>
      </c>
      <c r="G171" s="518">
        <v>7.9945498314140107E-2</v>
      </c>
      <c r="H171" s="518">
        <v>0.12140553844248</v>
      </c>
      <c r="J171" s="518" t="s">
        <v>3579</v>
      </c>
      <c r="K171" s="518" t="s">
        <v>3579</v>
      </c>
      <c r="L171" s="518" t="s">
        <v>3704</v>
      </c>
      <c r="M171" s="518">
        <v>0</v>
      </c>
      <c r="N171" s="518">
        <v>0</v>
      </c>
      <c r="O171" s="518">
        <v>0</v>
      </c>
      <c r="P171" s="518">
        <v>0</v>
      </c>
      <c r="Q171" s="518">
        <v>0</v>
      </c>
      <c r="R171" s="518">
        <v>0</v>
      </c>
      <c r="S171" s="518">
        <v>0</v>
      </c>
      <c r="T171" s="518">
        <v>0</v>
      </c>
      <c r="U171" s="518">
        <v>25845301793202.898</v>
      </c>
      <c r="V171" s="518">
        <v>94286730970854.797</v>
      </c>
      <c r="W171" s="518">
        <v>0</v>
      </c>
      <c r="X171" s="518">
        <v>1592611282691630</v>
      </c>
      <c r="Y171" s="518">
        <v>0</v>
      </c>
      <c r="Z171" s="518">
        <v>0</v>
      </c>
    </row>
    <row r="172" spans="1:26" x14ac:dyDescent="0.25">
      <c r="B172" s="518" t="s">
        <v>514</v>
      </c>
      <c r="C172" s="518" t="s">
        <v>53</v>
      </c>
      <c r="D172" s="518" t="s">
        <v>628</v>
      </c>
      <c r="E172" s="518" t="s">
        <v>3718</v>
      </c>
      <c r="F172" s="518" t="s">
        <v>3700</v>
      </c>
      <c r="G172" s="518">
        <v>0.99995481746739601</v>
      </c>
      <c r="H172" s="518">
        <v>0.99994292638332605</v>
      </c>
      <c r="J172" s="518" t="s">
        <v>3581</v>
      </c>
      <c r="K172" s="518" t="s">
        <v>3581</v>
      </c>
      <c r="L172" s="518" t="s">
        <v>3694</v>
      </c>
      <c r="M172" s="518">
        <v>0</v>
      </c>
      <c r="N172" s="518">
        <v>0</v>
      </c>
      <c r="O172" s="518">
        <v>0</v>
      </c>
      <c r="P172" s="518">
        <v>0</v>
      </c>
      <c r="Q172" s="518">
        <v>36770707477017.398</v>
      </c>
      <c r="R172" s="518">
        <v>0</v>
      </c>
      <c r="S172" s="518">
        <v>0</v>
      </c>
      <c r="T172" s="518">
        <v>0</v>
      </c>
      <c r="U172" s="518">
        <v>0</v>
      </c>
      <c r="V172" s="518">
        <v>0</v>
      </c>
      <c r="W172" s="518">
        <v>26072978763473.301</v>
      </c>
      <c r="X172" s="518">
        <v>0</v>
      </c>
      <c r="Y172" s="518">
        <v>0</v>
      </c>
      <c r="Z172" s="518">
        <v>0</v>
      </c>
    </row>
    <row r="173" spans="1:26" x14ac:dyDescent="0.25">
      <c r="B173" s="518" t="s">
        <v>514</v>
      </c>
      <c r="C173" s="518" t="s">
        <v>53</v>
      </c>
      <c r="D173" s="518" t="s">
        <v>628</v>
      </c>
      <c r="E173" s="518" t="s">
        <v>125</v>
      </c>
      <c r="F173" s="518" t="s">
        <v>3700</v>
      </c>
      <c r="G173" s="518">
        <v>1</v>
      </c>
      <c r="H173" s="518">
        <v>1</v>
      </c>
      <c r="J173" s="518" t="s">
        <v>3581</v>
      </c>
      <c r="K173" s="518" t="s">
        <v>3581</v>
      </c>
      <c r="L173" s="518" t="s">
        <v>3704</v>
      </c>
      <c r="M173" s="518">
        <v>0</v>
      </c>
      <c r="N173" s="518">
        <v>0</v>
      </c>
      <c r="O173" s="518">
        <v>0</v>
      </c>
      <c r="P173" s="518">
        <v>0</v>
      </c>
      <c r="Q173" s="518">
        <v>29450707477017.398</v>
      </c>
      <c r="R173" s="518">
        <v>0</v>
      </c>
      <c r="S173" s="518">
        <v>0</v>
      </c>
      <c r="T173" s="518">
        <v>0</v>
      </c>
      <c r="U173" s="518">
        <v>0</v>
      </c>
      <c r="V173" s="518">
        <v>0</v>
      </c>
      <c r="W173" s="518">
        <v>24157566763230.602</v>
      </c>
      <c r="X173" s="518">
        <v>0</v>
      </c>
      <c r="Y173" s="518">
        <v>0</v>
      </c>
      <c r="Z173" s="518">
        <v>0</v>
      </c>
    </row>
    <row r="174" spans="1:26" x14ac:dyDescent="0.25">
      <c r="B174" s="518" t="s">
        <v>514</v>
      </c>
      <c r="C174" s="518" t="s">
        <v>53</v>
      </c>
      <c r="D174" s="518" t="s">
        <v>628</v>
      </c>
      <c r="E174" s="518" t="s">
        <v>3699</v>
      </c>
      <c r="F174" s="518" t="s">
        <v>3700</v>
      </c>
      <c r="G174" s="518">
        <v>0.74231481615444395</v>
      </c>
      <c r="H174" s="518">
        <v>0.77495081246300801</v>
      </c>
      <c r="J174" s="518" t="s">
        <v>3583</v>
      </c>
      <c r="K174" s="518" t="s">
        <v>3583</v>
      </c>
      <c r="L174" s="518" t="s">
        <v>3694</v>
      </c>
      <c r="M174" s="518">
        <v>0</v>
      </c>
      <c r="N174" s="518">
        <v>0</v>
      </c>
      <c r="O174" s="518">
        <v>0</v>
      </c>
      <c r="P174" s="518">
        <v>0</v>
      </c>
      <c r="Q174" s="518">
        <v>36770707477017.398</v>
      </c>
      <c r="R174" s="518">
        <v>0</v>
      </c>
      <c r="S174" s="518">
        <v>0</v>
      </c>
      <c r="T174" s="518">
        <v>0</v>
      </c>
      <c r="U174" s="518">
        <v>0</v>
      </c>
      <c r="V174" s="518">
        <v>0</v>
      </c>
      <c r="W174" s="518">
        <v>26072978763473.301</v>
      </c>
      <c r="X174" s="518">
        <v>0</v>
      </c>
      <c r="Y174" s="518">
        <v>0</v>
      </c>
      <c r="Z174" s="518">
        <v>0</v>
      </c>
    </row>
    <row r="175" spans="1:26" x14ac:dyDescent="0.25">
      <c r="B175" s="518" t="s">
        <v>514</v>
      </c>
      <c r="C175" s="518" t="s">
        <v>53</v>
      </c>
      <c r="D175" s="518" t="s">
        <v>628</v>
      </c>
      <c r="E175" s="518" t="s">
        <v>786</v>
      </c>
      <c r="F175" s="518" t="s">
        <v>3700</v>
      </c>
      <c r="G175" s="518">
        <v>1</v>
      </c>
      <c r="H175" s="518">
        <v>1</v>
      </c>
      <c r="J175" s="518" t="s">
        <v>3583</v>
      </c>
      <c r="K175" s="518" t="s">
        <v>3583</v>
      </c>
      <c r="L175" s="518" t="s">
        <v>3704</v>
      </c>
      <c r="M175" s="518">
        <v>0</v>
      </c>
      <c r="N175" s="518">
        <v>0</v>
      </c>
      <c r="O175" s="518">
        <v>0</v>
      </c>
      <c r="P175" s="518">
        <v>0</v>
      </c>
      <c r="Q175" s="518">
        <v>0</v>
      </c>
      <c r="R175" s="518">
        <v>0</v>
      </c>
      <c r="S175" s="518">
        <v>0</v>
      </c>
      <c r="T175" s="518">
        <v>0</v>
      </c>
      <c r="U175" s="518">
        <v>0</v>
      </c>
      <c r="V175" s="518">
        <v>0</v>
      </c>
      <c r="W175" s="518">
        <v>0</v>
      </c>
      <c r="X175" s="518">
        <v>0</v>
      </c>
      <c r="Y175" s="518">
        <v>0</v>
      </c>
      <c r="Z175" s="518">
        <v>0</v>
      </c>
    </row>
    <row r="176" spans="1:26" x14ac:dyDescent="0.25">
      <c r="B176" s="518" t="s">
        <v>514</v>
      </c>
      <c r="C176" s="518" t="s">
        <v>53</v>
      </c>
      <c r="D176" s="518" t="s">
        <v>628</v>
      </c>
      <c r="E176" s="518" t="s">
        <v>122</v>
      </c>
      <c r="F176" s="518" t="s">
        <v>3698</v>
      </c>
      <c r="G176" s="518">
        <v>7.9945498314140204E-2</v>
      </c>
      <c r="H176" s="518">
        <v>0.12140553844248</v>
      </c>
      <c r="J176" s="518" t="s">
        <v>3585</v>
      </c>
      <c r="K176" s="518" t="s">
        <v>3585</v>
      </c>
      <c r="L176" s="518" t="s">
        <v>3694</v>
      </c>
      <c r="M176" s="518">
        <v>0</v>
      </c>
      <c r="N176" s="518">
        <v>0</v>
      </c>
      <c r="O176" s="518">
        <v>0</v>
      </c>
      <c r="P176" s="518">
        <v>0</v>
      </c>
      <c r="Q176" s="518">
        <v>36770707477017.398</v>
      </c>
      <c r="R176" s="518">
        <v>0</v>
      </c>
      <c r="S176" s="518">
        <v>0</v>
      </c>
      <c r="T176" s="518">
        <v>0</v>
      </c>
      <c r="U176" s="518">
        <v>0</v>
      </c>
      <c r="V176" s="518">
        <v>0</v>
      </c>
      <c r="W176" s="518">
        <v>26072978763473.301</v>
      </c>
      <c r="X176" s="518">
        <v>0</v>
      </c>
      <c r="Y176" s="518">
        <v>0</v>
      </c>
      <c r="Z176" s="518">
        <v>0</v>
      </c>
    </row>
    <row r="177" spans="2:26" x14ac:dyDescent="0.25">
      <c r="B177" s="518" t="s">
        <v>514</v>
      </c>
      <c r="C177" s="518" t="s">
        <v>53</v>
      </c>
      <c r="D177" s="518" t="s">
        <v>628</v>
      </c>
      <c r="E177" s="518" t="s">
        <v>3718</v>
      </c>
      <c r="F177" s="518" t="s">
        <v>3698</v>
      </c>
      <c r="G177" s="518">
        <v>0.99995481746739601</v>
      </c>
      <c r="H177" s="518">
        <v>0.99994292638332605</v>
      </c>
      <c r="J177" s="518" t="s">
        <v>3585</v>
      </c>
      <c r="K177" s="518" t="s">
        <v>3585</v>
      </c>
      <c r="L177" s="518" t="s">
        <v>3704</v>
      </c>
      <c r="M177" s="518">
        <v>0</v>
      </c>
      <c r="N177" s="518">
        <v>0</v>
      </c>
      <c r="O177" s="518">
        <v>0</v>
      </c>
      <c r="P177" s="518">
        <v>0</v>
      </c>
      <c r="Q177" s="518">
        <v>0</v>
      </c>
      <c r="R177" s="518">
        <v>0</v>
      </c>
      <c r="S177" s="518">
        <v>0</v>
      </c>
      <c r="T177" s="518">
        <v>0</v>
      </c>
      <c r="U177" s="518">
        <v>0</v>
      </c>
      <c r="V177" s="518">
        <v>0</v>
      </c>
      <c r="W177" s="518">
        <v>24136319819245.602</v>
      </c>
      <c r="X177" s="518">
        <v>0</v>
      </c>
      <c r="Y177" s="518">
        <v>0</v>
      </c>
      <c r="Z177" s="518">
        <v>0</v>
      </c>
    </row>
    <row r="178" spans="2:26" x14ac:dyDescent="0.25">
      <c r="B178" s="518" t="s">
        <v>514</v>
      </c>
      <c r="C178" s="518" t="s">
        <v>53</v>
      </c>
      <c r="D178" s="518" t="s">
        <v>628</v>
      </c>
      <c r="E178" s="518" t="s">
        <v>125</v>
      </c>
      <c r="F178" s="518" t="s">
        <v>3698</v>
      </c>
      <c r="G178" s="518">
        <v>1</v>
      </c>
      <c r="H178" s="518">
        <v>1</v>
      </c>
      <c r="J178" s="518" t="s">
        <v>3587</v>
      </c>
      <c r="K178" s="518" t="s">
        <v>3587</v>
      </c>
      <c r="L178" s="518" t="s">
        <v>3694</v>
      </c>
      <c r="M178" s="518">
        <v>0</v>
      </c>
      <c r="N178" s="518">
        <v>0</v>
      </c>
      <c r="O178" s="518">
        <v>0</v>
      </c>
      <c r="P178" s="518">
        <v>0</v>
      </c>
      <c r="Q178" s="518">
        <v>36770707477017.398</v>
      </c>
      <c r="R178" s="518">
        <v>69986012070682.203</v>
      </c>
      <c r="S178" s="518">
        <v>7469430789005.3301</v>
      </c>
      <c r="T178" s="518">
        <v>0</v>
      </c>
      <c r="U178" s="518">
        <v>5142472598378.4805</v>
      </c>
      <c r="V178" s="518">
        <v>35533726476068.797</v>
      </c>
      <c r="W178" s="518">
        <v>26072978763473.301</v>
      </c>
      <c r="X178" s="518">
        <v>240753666743316</v>
      </c>
      <c r="Y178" s="518">
        <v>121790049139806</v>
      </c>
      <c r="Z178" s="518">
        <v>28348791326873.602</v>
      </c>
    </row>
    <row r="179" spans="2:26" x14ac:dyDescent="0.25">
      <c r="B179" s="518" t="s">
        <v>514</v>
      </c>
      <c r="C179" s="518" t="s">
        <v>53</v>
      </c>
      <c r="D179" s="518" t="s">
        <v>628</v>
      </c>
      <c r="E179" s="518" t="s">
        <v>3699</v>
      </c>
      <c r="F179" s="518" t="s">
        <v>3698</v>
      </c>
      <c r="G179" s="518">
        <v>0.74231481615444395</v>
      </c>
      <c r="H179" s="518">
        <v>0.77495081246300901</v>
      </c>
      <c r="J179" s="518" t="s">
        <v>3587</v>
      </c>
      <c r="K179" s="518" t="s">
        <v>3587</v>
      </c>
      <c r="L179" s="518" t="s">
        <v>3704</v>
      </c>
      <c r="M179" s="518">
        <v>0</v>
      </c>
      <c r="N179" s="518">
        <v>0</v>
      </c>
      <c r="O179" s="518">
        <v>0</v>
      </c>
      <c r="P179" s="518">
        <v>0</v>
      </c>
      <c r="Q179" s="518">
        <v>0</v>
      </c>
      <c r="R179" s="518">
        <v>27227012070682.199</v>
      </c>
      <c r="S179" s="518">
        <v>2956430789005.3301</v>
      </c>
      <c r="T179" s="518">
        <v>0</v>
      </c>
      <c r="U179" s="518">
        <v>4876472598378.4805</v>
      </c>
      <c r="V179" s="518">
        <v>24755726476068.801</v>
      </c>
      <c r="W179" s="518">
        <v>0</v>
      </c>
      <c r="X179" s="518">
        <v>0</v>
      </c>
      <c r="Y179" s="518">
        <v>0</v>
      </c>
      <c r="Z179" s="518">
        <v>0</v>
      </c>
    </row>
    <row r="180" spans="2:26" x14ac:dyDescent="0.25">
      <c r="B180" s="518" t="s">
        <v>514</v>
      </c>
      <c r="C180" s="518" t="s">
        <v>53</v>
      </c>
      <c r="D180" s="518" t="s">
        <v>628</v>
      </c>
      <c r="E180" s="518" t="s">
        <v>786</v>
      </c>
      <c r="F180" s="518" t="s">
        <v>3698</v>
      </c>
      <c r="G180" s="518">
        <v>1</v>
      </c>
      <c r="H180" s="518">
        <v>1</v>
      </c>
      <c r="J180" s="518" t="s">
        <v>3589</v>
      </c>
      <c r="K180" s="518" t="s">
        <v>3589</v>
      </c>
      <c r="L180" s="518" t="s">
        <v>3694</v>
      </c>
      <c r="M180" s="518">
        <v>0</v>
      </c>
      <c r="N180" s="518">
        <v>0</v>
      </c>
      <c r="O180" s="518">
        <v>0</v>
      </c>
      <c r="P180" s="549">
        <v>6.3E+20</v>
      </c>
      <c r="Q180" s="518">
        <v>36770707477017.398</v>
      </c>
      <c r="R180" s="518">
        <v>16130703494071.1</v>
      </c>
      <c r="S180" s="518">
        <v>24212825746355.699</v>
      </c>
      <c r="T180" s="518">
        <v>0</v>
      </c>
      <c r="U180" s="518">
        <v>206130617073345</v>
      </c>
      <c r="V180" s="518">
        <v>798165897321459</v>
      </c>
      <c r="W180" s="518">
        <v>26072978763473.301</v>
      </c>
      <c r="X180" s="518">
        <v>2433766079171290</v>
      </c>
      <c r="Y180" s="518">
        <v>3507714136692800</v>
      </c>
      <c r="Z180" s="518">
        <v>1096364335574700</v>
      </c>
    </row>
    <row r="181" spans="2:26" x14ac:dyDescent="0.25">
      <c r="B181" s="518" t="s">
        <v>514</v>
      </c>
      <c r="C181" s="518" t="s">
        <v>53</v>
      </c>
      <c r="D181" s="518" t="s">
        <v>171</v>
      </c>
      <c r="E181" s="518" t="s">
        <v>122</v>
      </c>
      <c r="F181" s="518" t="s">
        <v>523</v>
      </c>
      <c r="G181" s="518">
        <v>7.4252061025569301E-3</v>
      </c>
      <c r="H181" s="518">
        <v>5.8481200188358401E-3</v>
      </c>
      <c r="J181" s="518" t="s">
        <v>3589</v>
      </c>
      <c r="K181" s="518" t="s">
        <v>3589</v>
      </c>
      <c r="L181" s="518" t="s">
        <v>3704</v>
      </c>
      <c r="M181" s="518">
        <v>0</v>
      </c>
      <c r="N181" s="518">
        <v>0</v>
      </c>
      <c r="O181" s="518">
        <v>0</v>
      </c>
      <c r="P181" s="549">
        <v>6.2999956876600004E+20</v>
      </c>
      <c r="Q181" s="518">
        <v>0</v>
      </c>
      <c r="R181" s="518">
        <v>0</v>
      </c>
      <c r="S181" s="518">
        <v>0</v>
      </c>
      <c r="T181" s="518">
        <v>0</v>
      </c>
      <c r="U181" s="518">
        <v>46671617073345.797</v>
      </c>
      <c r="V181" s="518">
        <v>470519897321459</v>
      </c>
      <c r="W181" s="518">
        <v>0</v>
      </c>
      <c r="X181" s="518">
        <v>672244079171291</v>
      </c>
      <c r="Y181" s="518">
        <v>2367875136692800</v>
      </c>
      <c r="Z181" s="518">
        <v>766180335574708</v>
      </c>
    </row>
    <row r="182" spans="2:26" x14ac:dyDescent="0.25">
      <c r="B182" s="518" t="s">
        <v>514</v>
      </c>
      <c r="C182" s="518" t="s">
        <v>53</v>
      </c>
      <c r="D182" s="518" t="s">
        <v>171</v>
      </c>
      <c r="E182" s="518" t="s">
        <v>3718</v>
      </c>
      <c r="F182" s="518" t="s">
        <v>523</v>
      </c>
      <c r="G182" s="518">
        <v>0.99999736191526101</v>
      </c>
      <c r="H182" s="518">
        <v>0.99999938651922504</v>
      </c>
      <c r="J182" s="518" t="s">
        <v>3591</v>
      </c>
      <c r="K182" s="518" t="s">
        <v>3591</v>
      </c>
      <c r="L182" s="518" t="s">
        <v>3694</v>
      </c>
      <c r="M182" s="518">
        <v>0</v>
      </c>
      <c r="N182" s="518">
        <v>0</v>
      </c>
      <c r="O182" s="518">
        <v>0</v>
      </c>
      <c r="P182" s="518">
        <v>0</v>
      </c>
      <c r="Q182" s="518">
        <v>36770707477017.398</v>
      </c>
      <c r="R182" s="518">
        <v>8494356812614.4404</v>
      </c>
      <c r="S182" s="518">
        <v>0</v>
      </c>
      <c r="T182" s="518">
        <v>0</v>
      </c>
      <c r="U182" s="518">
        <v>12441736358087.4</v>
      </c>
      <c r="V182" s="518">
        <v>137804369026449</v>
      </c>
      <c r="W182" s="518">
        <v>26072978763473.301</v>
      </c>
      <c r="X182" s="518">
        <v>251123796856256</v>
      </c>
      <c r="Y182" s="518">
        <v>196810157934893</v>
      </c>
      <c r="Z182" s="518">
        <v>30261707121057.898</v>
      </c>
    </row>
    <row r="183" spans="2:26" x14ac:dyDescent="0.25">
      <c r="B183" s="518" t="s">
        <v>514</v>
      </c>
      <c r="C183" s="518" t="s">
        <v>53</v>
      </c>
      <c r="D183" s="518" t="s">
        <v>171</v>
      </c>
      <c r="E183" s="518" t="s">
        <v>125</v>
      </c>
      <c r="F183" s="518" t="s">
        <v>523</v>
      </c>
      <c r="G183" s="518">
        <v>1</v>
      </c>
      <c r="H183" s="518">
        <v>1</v>
      </c>
      <c r="J183" s="518" t="s">
        <v>3591</v>
      </c>
      <c r="K183" s="518" t="s">
        <v>3591</v>
      </c>
      <c r="L183" s="518" t="s">
        <v>3704</v>
      </c>
      <c r="M183" s="518">
        <v>0</v>
      </c>
      <c r="N183" s="518">
        <v>0</v>
      </c>
      <c r="O183" s="518">
        <v>0</v>
      </c>
      <c r="P183" s="518">
        <v>0</v>
      </c>
      <c r="Q183" s="518">
        <v>19919707477017.398</v>
      </c>
      <c r="R183" s="518">
        <v>0</v>
      </c>
      <c r="S183" s="518">
        <v>0</v>
      </c>
      <c r="T183" s="518">
        <v>0</v>
      </c>
      <c r="U183" s="518">
        <v>12421736358087.4</v>
      </c>
      <c r="V183" s="518">
        <v>132696369026449</v>
      </c>
      <c r="W183" s="518">
        <v>22942241567291.801</v>
      </c>
      <c r="X183" s="518">
        <v>101247796856256</v>
      </c>
      <c r="Y183" s="518">
        <v>106393157934893</v>
      </c>
      <c r="Z183" s="518">
        <v>0</v>
      </c>
    </row>
    <row r="184" spans="2:26" x14ac:dyDescent="0.25">
      <c r="B184" s="518" t="s">
        <v>514</v>
      </c>
      <c r="C184" s="518" t="s">
        <v>53</v>
      </c>
      <c r="D184" s="518" t="s">
        <v>171</v>
      </c>
      <c r="E184" s="518" t="s">
        <v>3699</v>
      </c>
      <c r="F184" s="518" t="s">
        <v>523</v>
      </c>
      <c r="G184" s="518">
        <v>0.55737934687170299</v>
      </c>
      <c r="H184" s="518">
        <v>0.370405625864835</v>
      </c>
      <c r="J184" s="518" t="s">
        <v>3593</v>
      </c>
      <c r="K184" s="518" t="s">
        <v>3593</v>
      </c>
      <c r="L184" s="518" t="s">
        <v>3694</v>
      </c>
      <c r="M184" s="518">
        <v>0</v>
      </c>
      <c r="N184" s="518">
        <v>0</v>
      </c>
      <c r="O184" s="518">
        <v>0</v>
      </c>
      <c r="P184" s="518">
        <v>0</v>
      </c>
      <c r="Q184" s="518">
        <v>36770707477017.398</v>
      </c>
      <c r="R184" s="518">
        <v>0</v>
      </c>
      <c r="S184" s="518">
        <v>0</v>
      </c>
      <c r="T184" s="518">
        <v>0</v>
      </c>
      <c r="U184" s="518">
        <v>0</v>
      </c>
      <c r="V184" s="518">
        <v>0</v>
      </c>
      <c r="W184" s="518">
        <v>26072978763473.301</v>
      </c>
      <c r="X184" s="518">
        <v>0</v>
      </c>
      <c r="Y184" s="518">
        <v>0</v>
      </c>
      <c r="Z184" s="518">
        <v>0</v>
      </c>
    </row>
    <row r="185" spans="2:26" x14ac:dyDescent="0.25">
      <c r="B185" s="518" t="s">
        <v>514</v>
      </c>
      <c r="C185" s="518" t="s">
        <v>53</v>
      </c>
      <c r="D185" s="518" t="s">
        <v>171</v>
      </c>
      <c r="E185" s="518" t="s">
        <v>786</v>
      </c>
      <c r="F185" s="518" t="s">
        <v>523</v>
      </c>
      <c r="G185" s="518">
        <v>0.75874018616855499</v>
      </c>
      <c r="H185" s="518">
        <v>0.87014525641129703</v>
      </c>
      <c r="J185" s="518" t="s">
        <v>3593</v>
      </c>
      <c r="K185" s="518" t="s">
        <v>3593</v>
      </c>
      <c r="L185" s="518" t="s">
        <v>3704</v>
      </c>
      <c r="M185" s="518">
        <v>0</v>
      </c>
      <c r="N185" s="518">
        <v>0</v>
      </c>
      <c r="O185" s="518">
        <v>0</v>
      </c>
      <c r="P185" s="518">
        <v>0</v>
      </c>
      <c r="Q185" s="518">
        <v>9755707477017.4707</v>
      </c>
      <c r="R185" s="518">
        <v>0</v>
      </c>
      <c r="S185" s="518">
        <v>0</v>
      </c>
      <c r="T185" s="518">
        <v>0</v>
      </c>
      <c r="U185" s="518">
        <v>0</v>
      </c>
      <c r="V185" s="518">
        <v>0</v>
      </c>
      <c r="W185" s="518">
        <v>13180333153409.199</v>
      </c>
      <c r="X185" s="518">
        <v>0</v>
      </c>
      <c r="Y185" s="518">
        <v>0</v>
      </c>
      <c r="Z185" s="518">
        <v>0</v>
      </c>
    </row>
    <row r="186" spans="2:26" x14ac:dyDescent="0.25">
      <c r="B186" s="518" t="s">
        <v>3518</v>
      </c>
      <c r="C186" s="518" t="s">
        <v>53</v>
      </c>
      <c r="D186" s="518" t="s">
        <v>628</v>
      </c>
      <c r="E186" s="518" t="s">
        <v>122</v>
      </c>
      <c r="F186" s="518" t="s">
        <v>3700</v>
      </c>
      <c r="G186" s="518">
        <v>5.4298053861345202E-2</v>
      </c>
      <c r="H186" s="518">
        <v>0.142835101295543</v>
      </c>
      <c r="J186" s="518" t="s">
        <v>3595</v>
      </c>
      <c r="K186" s="518" t="s">
        <v>3595</v>
      </c>
      <c r="L186" s="518" t="s">
        <v>3694</v>
      </c>
      <c r="M186" s="518">
        <v>0</v>
      </c>
      <c r="N186" s="518">
        <v>0</v>
      </c>
      <c r="O186" s="518">
        <v>0</v>
      </c>
      <c r="P186" s="518">
        <v>0</v>
      </c>
      <c r="Q186" s="518">
        <v>36770707477017.398</v>
      </c>
      <c r="R186" s="518">
        <v>0</v>
      </c>
      <c r="S186" s="518">
        <v>0</v>
      </c>
      <c r="T186" s="518">
        <v>0</v>
      </c>
      <c r="U186" s="518">
        <v>0</v>
      </c>
      <c r="V186" s="518">
        <v>0</v>
      </c>
      <c r="W186" s="518">
        <v>26072978763473.301</v>
      </c>
      <c r="X186" s="518">
        <v>0</v>
      </c>
      <c r="Y186" s="518">
        <v>0</v>
      </c>
      <c r="Z186" s="518">
        <v>0</v>
      </c>
    </row>
    <row r="187" spans="2:26" x14ac:dyDescent="0.25">
      <c r="B187" s="518" t="s">
        <v>3518</v>
      </c>
      <c r="C187" s="518" t="s">
        <v>53</v>
      </c>
      <c r="D187" s="518" t="s">
        <v>628</v>
      </c>
      <c r="E187" s="518" t="s">
        <v>3718</v>
      </c>
      <c r="F187" s="518" t="s">
        <v>3700</v>
      </c>
      <c r="G187" s="518">
        <v>0.99999999998971201</v>
      </c>
      <c r="H187" s="518">
        <v>0.99999999999506395</v>
      </c>
      <c r="J187" s="518" t="s">
        <v>3595</v>
      </c>
      <c r="K187" s="518" t="s">
        <v>3595</v>
      </c>
      <c r="L187" s="518" t="s">
        <v>3704</v>
      </c>
      <c r="M187" s="518">
        <v>0</v>
      </c>
      <c r="N187" s="518">
        <v>0</v>
      </c>
      <c r="O187" s="518">
        <v>0</v>
      </c>
      <c r="P187" s="518">
        <v>0</v>
      </c>
      <c r="Q187" s="518">
        <v>0</v>
      </c>
      <c r="R187" s="518">
        <v>0</v>
      </c>
      <c r="S187" s="518">
        <v>0</v>
      </c>
      <c r="T187" s="518">
        <v>0</v>
      </c>
      <c r="U187" s="518">
        <v>0</v>
      </c>
      <c r="V187" s="518">
        <v>0</v>
      </c>
      <c r="W187" s="518">
        <v>0</v>
      </c>
      <c r="X187" s="518">
        <v>0</v>
      </c>
      <c r="Y187" s="518">
        <v>0</v>
      </c>
      <c r="Z187" s="518">
        <v>0</v>
      </c>
    </row>
    <row r="188" spans="2:26" x14ac:dyDescent="0.25">
      <c r="B188" s="518" t="s">
        <v>3518</v>
      </c>
      <c r="C188" s="518" t="s">
        <v>53</v>
      </c>
      <c r="D188" s="518" t="s">
        <v>628</v>
      </c>
      <c r="E188" s="518" t="s">
        <v>125</v>
      </c>
      <c r="F188" s="518" t="s">
        <v>3700</v>
      </c>
      <c r="G188" s="518">
        <v>1</v>
      </c>
      <c r="H188" s="518">
        <v>1</v>
      </c>
      <c r="J188" s="518" t="s">
        <v>3597</v>
      </c>
      <c r="K188" s="518" t="s">
        <v>3597</v>
      </c>
      <c r="L188" s="518" t="s">
        <v>3694</v>
      </c>
      <c r="M188" s="518">
        <v>0</v>
      </c>
      <c r="N188" s="518">
        <v>0</v>
      </c>
      <c r="O188" s="518">
        <v>0</v>
      </c>
      <c r="P188" s="518">
        <v>0</v>
      </c>
      <c r="Q188" s="518">
        <v>36770707477017.398</v>
      </c>
      <c r="R188" s="518">
        <v>4073752539475.6699</v>
      </c>
      <c r="S188" s="518">
        <v>2870589696205.96</v>
      </c>
      <c r="T188" s="518">
        <v>0</v>
      </c>
      <c r="U188" s="518">
        <v>43496291166125.602</v>
      </c>
      <c r="V188" s="518">
        <v>4363698954929.3701</v>
      </c>
      <c r="W188" s="518">
        <v>26072978763473.301</v>
      </c>
      <c r="X188" s="518">
        <v>487339777684575</v>
      </c>
      <c r="Y188" s="518">
        <v>206240433817723</v>
      </c>
      <c r="Z188" s="518">
        <v>157387525446439</v>
      </c>
    </row>
    <row r="189" spans="2:26" x14ac:dyDescent="0.25">
      <c r="B189" s="518" t="s">
        <v>3518</v>
      </c>
      <c r="C189" s="518" t="s">
        <v>53</v>
      </c>
      <c r="D189" s="518" t="s">
        <v>628</v>
      </c>
      <c r="E189" s="518" t="s">
        <v>3699</v>
      </c>
      <c r="F189" s="518" t="s">
        <v>3700</v>
      </c>
      <c r="G189" s="518">
        <v>0.76500765813719795</v>
      </c>
      <c r="H189" s="518">
        <v>0.84128530869954299</v>
      </c>
      <c r="J189" s="518" t="s">
        <v>3597</v>
      </c>
      <c r="K189" s="518" t="s">
        <v>3597</v>
      </c>
      <c r="L189" s="518" t="s">
        <v>3704</v>
      </c>
      <c r="M189" s="518">
        <v>0</v>
      </c>
      <c r="N189" s="518">
        <v>0</v>
      </c>
      <c r="O189" s="518">
        <v>0</v>
      </c>
      <c r="P189" s="518">
        <v>0</v>
      </c>
      <c r="Q189" s="518">
        <v>0</v>
      </c>
      <c r="R189" s="518">
        <v>0</v>
      </c>
      <c r="S189" s="518">
        <v>0</v>
      </c>
      <c r="T189" s="518">
        <v>0</v>
      </c>
      <c r="U189" s="518">
        <v>0</v>
      </c>
      <c r="V189" s="518">
        <v>0</v>
      </c>
      <c r="W189" s="518">
        <v>0</v>
      </c>
      <c r="X189" s="518">
        <v>133836777684575</v>
      </c>
      <c r="Y189" s="518">
        <v>41590433817723.5</v>
      </c>
      <c r="Z189" s="518">
        <v>49585525446439.203</v>
      </c>
    </row>
    <row r="190" spans="2:26" x14ac:dyDescent="0.25">
      <c r="B190" s="518" t="s">
        <v>3518</v>
      </c>
      <c r="C190" s="518" t="s">
        <v>53</v>
      </c>
      <c r="D190" s="518" t="s">
        <v>628</v>
      </c>
      <c r="E190" s="518" t="s">
        <v>786</v>
      </c>
      <c r="F190" s="518" t="s">
        <v>3700</v>
      </c>
      <c r="G190" s="518">
        <v>1</v>
      </c>
      <c r="H190" s="518">
        <v>1</v>
      </c>
      <c r="J190" s="518" t="s">
        <v>3599</v>
      </c>
      <c r="K190" s="518" t="s">
        <v>3599</v>
      </c>
      <c r="L190" s="518" t="s">
        <v>3694</v>
      </c>
      <c r="M190" s="518">
        <v>0</v>
      </c>
      <c r="N190" s="518">
        <v>0</v>
      </c>
      <c r="O190" s="518">
        <v>0</v>
      </c>
      <c r="P190" s="518">
        <v>0</v>
      </c>
      <c r="Q190" s="518">
        <v>36770707477017.398</v>
      </c>
      <c r="R190" s="518">
        <v>0</v>
      </c>
      <c r="S190" s="518">
        <v>0</v>
      </c>
      <c r="T190" s="518">
        <v>0</v>
      </c>
      <c r="U190" s="518">
        <v>0</v>
      </c>
      <c r="V190" s="518">
        <v>0</v>
      </c>
      <c r="W190" s="518">
        <v>26072978763473.301</v>
      </c>
      <c r="X190" s="518">
        <v>0</v>
      </c>
      <c r="Y190" s="518">
        <v>0</v>
      </c>
      <c r="Z190" s="518">
        <v>0</v>
      </c>
    </row>
    <row r="191" spans="2:26" x14ac:dyDescent="0.25">
      <c r="B191" s="518" t="s">
        <v>3518</v>
      </c>
      <c r="C191" s="518" t="s">
        <v>53</v>
      </c>
      <c r="D191" s="518" t="s">
        <v>628</v>
      </c>
      <c r="E191" s="518" t="s">
        <v>122</v>
      </c>
      <c r="F191" s="518" t="s">
        <v>3698</v>
      </c>
      <c r="G191" s="518">
        <v>5.4298053861345202E-2</v>
      </c>
      <c r="H191" s="518">
        <v>0.142835101295543</v>
      </c>
      <c r="J191" s="518" t="s">
        <v>3599</v>
      </c>
      <c r="K191" s="518" t="s">
        <v>3599</v>
      </c>
      <c r="L191" s="518" t="s">
        <v>3704</v>
      </c>
      <c r="M191" s="518">
        <v>0</v>
      </c>
      <c r="N191" s="518">
        <v>0</v>
      </c>
      <c r="O191" s="518">
        <v>0</v>
      </c>
      <c r="P191" s="518">
        <v>0</v>
      </c>
      <c r="Q191" s="518">
        <v>16176707477017.4</v>
      </c>
      <c r="R191" s="518">
        <v>0</v>
      </c>
      <c r="S191" s="518">
        <v>0</v>
      </c>
      <c r="T191" s="518">
        <v>0</v>
      </c>
      <c r="U191" s="518">
        <v>0</v>
      </c>
      <c r="V191" s="518">
        <v>0</v>
      </c>
      <c r="W191" s="518">
        <v>19525201800913.102</v>
      </c>
      <c r="X191" s="518">
        <v>0</v>
      </c>
      <c r="Y191" s="518">
        <v>0</v>
      </c>
      <c r="Z191" s="518">
        <v>0</v>
      </c>
    </row>
    <row r="192" spans="2:26" x14ac:dyDescent="0.25">
      <c r="B192" s="518" t="s">
        <v>3518</v>
      </c>
      <c r="C192" s="518" t="s">
        <v>53</v>
      </c>
      <c r="D192" s="518" t="s">
        <v>628</v>
      </c>
      <c r="E192" s="518" t="s">
        <v>3718</v>
      </c>
      <c r="F192" s="518" t="s">
        <v>3698</v>
      </c>
      <c r="G192" s="518">
        <v>0.99999999998971201</v>
      </c>
      <c r="H192" s="518">
        <v>0.99999999999506395</v>
      </c>
      <c r="J192" s="518" t="s">
        <v>3601</v>
      </c>
      <c r="K192" s="518" t="s">
        <v>3601</v>
      </c>
      <c r="L192" s="518" t="s">
        <v>3694</v>
      </c>
      <c r="M192" s="518">
        <v>0</v>
      </c>
      <c r="N192" s="518">
        <v>0</v>
      </c>
      <c r="O192" s="518">
        <v>0</v>
      </c>
      <c r="P192" s="518">
        <v>0</v>
      </c>
      <c r="Q192" s="518">
        <v>36770707477017.398</v>
      </c>
      <c r="R192" s="518">
        <v>9368206340170.0605</v>
      </c>
      <c r="S192" s="518">
        <v>999845066244.80896</v>
      </c>
      <c r="T192" s="518">
        <v>0</v>
      </c>
      <c r="U192" s="518">
        <v>688362473798.69495</v>
      </c>
      <c r="V192" s="518">
        <v>4756483071599.7598</v>
      </c>
      <c r="W192" s="518">
        <v>26072978763473.301</v>
      </c>
      <c r="X192" s="518">
        <v>32226868776664.398</v>
      </c>
      <c r="Y192" s="518">
        <v>16302605002966.1</v>
      </c>
      <c r="Z192" s="518">
        <v>3794720098872.8398</v>
      </c>
    </row>
    <row r="193" spans="2:26" x14ac:dyDescent="0.25">
      <c r="B193" s="518" t="s">
        <v>3518</v>
      </c>
      <c r="C193" s="518" t="s">
        <v>53</v>
      </c>
      <c r="D193" s="518" t="s">
        <v>628</v>
      </c>
      <c r="E193" s="518" t="s">
        <v>125</v>
      </c>
      <c r="F193" s="518" t="s">
        <v>3698</v>
      </c>
      <c r="G193" s="518">
        <v>1</v>
      </c>
      <c r="H193" s="518">
        <v>1</v>
      </c>
      <c r="J193" s="518" t="s">
        <v>3601</v>
      </c>
      <c r="K193" s="518" t="s">
        <v>3601</v>
      </c>
      <c r="L193" s="518" t="s">
        <v>3704</v>
      </c>
      <c r="M193" s="518">
        <v>0</v>
      </c>
      <c r="N193" s="518">
        <v>0</v>
      </c>
      <c r="O193" s="518">
        <v>0</v>
      </c>
      <c r="P193" s="518">
        <v>0</v>
      </c>
      <c r="Q193" s="518">
        <v>0</v>
      </c>
      <c r="R193" s="518">
        <v>0</v>
      </c>
      <c r="S193" s="518">
        <v>0</v>
      </c>
      <c r="T193" s="518">
        <v>0</v>
      </c>
      <c r="U193" s="518">
        <v>0</v>
      </c>
      <c r="V193" s="518">
        <v>0</v>
      </c>
      <c r="W193" s="518">
        <v>0</v>
      </c>
      <c r="X193" s="518">
        <v>0</v>
      </c>
      <c r="Y193" s="518">
        <v>0</v>
      </c>
      <c r="Z193" s="518">
        <v>0</v>
      </c>
    </row>
    <row r="194" spans="2:26" x14ac:dyDescent="0.25">
      <c r="B194" s="518" t="s">
        <v>3518</v>
      </c>
      <c r="C194" s="518" t="s">
        <v>53</v>
      </c>
      <c r="D194" s="518" t="s">
        <v>628</v>
      </c>
      <c r="E194" s="518" t="s">
        <v>3699</v>
      </c>
      <c r="F194" s="518" t="s">
        <v>3698</v>
      </c>
      <c r="G194" s="518">
        <v>0.76500765813719795</v>
      </c>
      <c r="H194" s="518">
        <v>0.84128530869954299</v>
      </c>
      <c r="J194" s="518" t="s">
        <v>3603</v>
      </c>
      <c r="K194" s="518" t="s">
        <v>3603</v>
      </c>
      <c r="L194" s="518" t="s">
        <v>3694</v>
      </c>
      <c r="M194" s="518">
        <v>0</v>
      </c>
      <c r="N194" s="518">
        <v>0</v>
      </c>
      <c r="O194" s="518">
        <v>0</v>
      </c>
      <c r="P194" s="549">
        <v>2.0115000000000001E+21</v>
      </c>
      <c r="Q194" s="518">
        <v>36770707477017.398</v>
      </c>
      <c r="R194" s="518">
        <v>4148406815462.8599</v>
      </c>
      <c r="S194" s="518">
        <v>0</v>
      </c>
      <c r="T194" s="518">
        <v>0</v>
      </c>
      <c r="U194" s="518">
        <v>6076196826042.7197</v>
      </c>
      <c r="V194" s="518">
        <v>67299808129196.297</v>
      </c>
      <c r="W194" s="518">
        <v>26072978763473.301</v>
      </c>
      <c r="X194" s="518">
        <v>122641854278636</v>
      </c>
      <c r="Y194" s="518">
        <v>96116588758901.297</v>
      </c>
      <c r="Z194" s="518">
        <v>14778973245167.801</v>
      </c>
    </row>
    <row r="195" spans="2:26" x14ac:dyDescent="0.25">
      <c r="B195" s="518" t="s">
        <v>3518</v>
      </c>
      <c r="C195" s="518" t="s">
        <v>53</v>
      </c>
      <c r="D195" s="518" t="s">
        <v>628</v>
      </c>
      <c r="E195" s="518" t="s">
        <v>786</v>
      </c>
      <c r="F195" s="518" t="s">
        <v>3698</v>
      </c>
      <c r="G195" s="518">
        <v>1</v>
      </c>
      <c r="H195" s="518">
        <v>1</v>
      </c>
      <c r="J195" s="518" t="s">
        <v>3603</v>
      </c>
      <c r="K195" s="518" t="s">
        <v>3603</v>
      </c>
      <c r="L195" s="518" t="s">
        <v>3704</v>
      </c>
      <c r="M195" s="518">
        <v>0</v>
      </c>
      <c r="N195" s="518">
        <v>0</v>
      </c>
      <c r="O195" s="518">
        <v>0</v>
      </c>
      <c r="P195" s="549">
        <v>2.0115000000000001E+21</v>
      </c>
      <c r="Q195" s="518">
        <v>28402707477017.398</v>
      </c>
      <c r="R195" s="518">
        <v>681406815462.86902</v>
      </c>
      <c r="S195" s="518">
        <v>0</v>
      </c>
      <c r="T195" s="518">
        <v>0</v>
      </c>
      <c r="U195" s="518">
        <v>6076196826042.7197</v>
      </c>
      <c r="V195" s="518">
        <v>61977808129196.297</v>
      </c>
      <c r="W195" s="518">
        <v>23469696951718</v>
      </c>
      <c r="X195" s="518">
        <v>82944854278636.797</v>
      </c>
      <c r="Y195" s="518">
        <v>7142588758901.3096</v>
      </c>
      <c r="Z195" s="518">
        <v>12831973245167.801</v>
      </c>
    </row>
    <row r="196" spans="2:26" x14ac:dyDescent="0.25">
      <c r="B196" s="518" t="s">
        <v>3518</v>
      </c>
      <c r="C196" s="518" t="s">
        <v>53</v>
      </c>
      <c r="D196" s="518" t="s">
        <v>171</v>
      </c>
      <c r="E196" s="518" t="s">
        <v>122</v>
      </c>
      <c r="F196" s="518" t="s">
        <v>523</v>
      </c>
      <c r="G196" s="518">
        <v>2.63558513825023E-3</v>
      </c>
      <c r="H196" s="518">
        <v>1.1988702472560001E-3</v>
      </c>
    </row>
    <row r="197" spans="2:26" x14ac:dyDescent="0.25">
      <c r="B197" s="518" t="s">
        <v>3518</v>
      </c>
      <c r="C197" s="518" t="s">
        <v>53</v>
      </c>
      <c r="D197" s="518" t="s">
        <v>171</v>
      </c>
      <c r="E197" s="518" t="s">
        <v>3718</v>
      </c>
      <c r="F197" s="518" t="s">
        <v>523</v>
      </c>
      <c r="G197" s="518">
        <v>0.99969551407233004</v>
      </c>
      <c r="H197" s="518">
        <v>0.999116096076057</v>
      </c>
    </row>
    <row r="198" spans="2:26" x14ac:dyDescent="0.25">
      <c r="B198" s="518" t="s">
        <v>3518</v>
      </c>
      <c r="C198" s="518" t="s">
        <v>53</v>
      </c>
      <c r="D198" s="518" t="s">
        <v>171</v>
      </c>
      <c r="E198" s="518" t="s">
        <v>125</v>
      </c>
      <c r="F198" s="518" t="s">
        <v>523</v>
      </c>
      <c r="G198" s="518">
        <v>1</v>
      </c>
      <c r="H198" s="518">
        <v>1</v>
      </c>
    </row>
    <row r="199" spans="2:26" x14ac:dyDescent="0.25">
      <c r="B199" s="518" t="s">
        <v>3518</v>
      </c>
      <c r="C199" s="518" t="s">
        <v>53</v>
      </c>
      <c r="D199" s="518" t="s">
        <v>171</v>
      </c>
      <c r="E199" s="518" t="s">
        <v>3699</v>
      </c>
      <c r="F199" s="518" t="s">
        <v>523</v>
      </c>
      <c r="G199" s="518">
        <v>0.80428858930033398</v>
      </c>
      <c r="H199" s="518">
        <v>0.55385911645069996</v>
      </c>
    </row>
    <row r="200" spans="2:26" x14ac:dyDescent="0.25">
      <c r="B200" s="518" t="s">
        <v>3518</v>
      </c>
      <c r="C200" s="518" t="s">
        <v>53</v>
      </c>
      <c r="D200" s="518" t="s">
        <v>171</v>
      </c>
      <c r="E200" s="518" t="s">
        <v>786</v>
      </c>
      <c r="F200" s="518" t="s">
        <v>523</v>
      </c>
      <c r="G200" s="518">
        <v>0.86744159368999896</v>
      </c>
      <c r="H200" s="518">
        <v>0.95140448823170398</v>
      </c>
    </row>
    <row r="201" spans="2:26" x14ac:dyDescent="0.25">
      <c r="B201" s="518" t="s">
        <v>3520</v>
      </c>
      <c r="C201" s="518" t="s">
        <v>53</v>
      </c>
      <c r="D201" s="518" t="s">
        <v>628</v>
      </c>
      <c r="E201" s="518" t="s">
        <v>122</v>
      </c>
      <c r="F201" s="518" t="s">
        <v>3700</v>
      </c>
      <c r="G201" s="518">
        <v>9.1070279622060504E-2</v>
      </c>
      <c r="H201" s="518">
        <v>7.7790638489451197E-2</v>
      </c>
    </row>
    <row r="202" spans="2:26" x14ac:dyDescent="0.25">
      <c r="B202" s="518" t="s">
        <v>3520</v>
      </c>
      <c r="C202" s="518" t="s">
        <v>53</v>
      </c>
      <c r="D202" s="518" t="s">
        <v>628</v>
      </c>
      <c r="E202" s="518" t="s">
        <v>3718</v>
      </c>
      <c r="F202" s="518" t="s">
        <v>3700</v>
      </c>
      <c r="G202" s="518">
        <v>0.99983985307560796</v>
      </c>
      <c r="H202" s="518">
        <v>0.99972519418089101</v>
      </c>
    </row>
    <row r="203" spans="2:26" x14ac:dyDescent="0.25">
      <c r="B203" s="518" t="s">
        <v>3520</v>
      </c>
      <c r="C203" s="518" t="s">
        <v>53</v>
      </c>
      <c r="D203" s="518" t="s">
        <v>628</v>
      </c>
      <c r="E203" s="518" t="s">
        <v>125</v>
      </c>
      <c r="F203" s="518" t="s">
        <v>3700</v>
      </c>
      <c r="G203" s="518">
        <v>1</v>
      </c>
      <c r="H203" s="518">
        <v>1</v>
      </c>
    </row>
    <row r="204" spans="2:26" x14ac:dyDescent="0.25">
      <c r="B204" s="518" t="s">
        <v>3520</v>
      </c>
      <c r="C204" s="518" t="s">
        <v>53</v>
      </c>
      <c r="D204" s="518" t="s">
        <v>628</v>
      </c>
      <c r="E204" s="518" t="s">
        <v>3699</v>
      </c>
      <c r="F204" s="518" t="s">
        <v>3700</v>
      </c>
      <c r="G204" s="518">
        <v>0.73838163307904703</v>
      </c>
      <c r="H204" s="518">
        <v>0.65440441697433605</v>
      </c>
    </row>
    <row r="205" spans="2:26" x14ac:dyDescent="0.25">
      <c r="B205" s="518" t="s">
        <v>3520</v>
      </c>
      <c r="C205" s="518" t="s">
        <v>53</v>
      </c>
      <c r="D205" s="518" t="s">
        <v>628</v>
      </c>
      <c r="E205" s="518" t="s">
        <v>786</v>
      </c>
      <c r="F205" s="518" t="s">
        <v>3700</v>
      </c>
      <c r="G205" s="518">
        <v>1</v>
      </c>
      <c r="H205" s="518">
        <v>1</v>
      </c>
    </row>
    <row r="206" spans="2:26" x14ac:dyDescent="0.25">
      <c r="B206" s="518" t="s">
        <v>3520</v>
      </c>
      <c r="C206" s="518" t="s">
        <v>53</v>
      </c>
      <c r="D206" s="518" t="s">
        <v>628</v>
      </c>
      <c r="E206" s="518" t="s">
        <v>122</v>
      </c>
      <c r="F206" s="518" t="s">
        <v>3698</v>
      </c>
      <c r="G206" s="518">
        <v>9.1070279622060504E-2</v>
      </c>
      <c r="H206" s="518">
        <v>7.7790638489451197E-2</v>
      </c>
    </row>
    <row r="207" spans="2:26" x14ac:dyDescent="0.25">
      <c r="B207" s="518" t="s">
        <v>3520</v>
      </c>
      <c r="C207" s="518" t="s">
        <v>53</v>
      </c>
      <c r="D207" s="518" t="s">
        <v>628</v>
      </c>
      <c r="E207" s="518" t="s">
        <v>3718</v>
      </c>
      <c r="F207" s="518" t="s">
        <v>3698</v>
      </c>
      <c r="G207" s="518">
        <v>0.99983985307560796</v>
      </c>
      <c r="H207" s="518">
        <v>0.99972519418089101</v>
      </c>
    </row>
    <row r="208" spans="2:26" x14ac:dyDescent="0.25">
      <c r="B208" s="518" t="s">
        <v>3520</v>
      </c>
      <c r="C208" s="518" t="s">
        <v>53</v>
      </c>
      <c r="D208" s="518" t="s">
        <v>628</v>
      </c>
      <c r="E208" s="518" t="s">
        <v>125</v>
      </c>
      <c r="F208" s="518" t="s">
        <v>3698</v>
      </c>
      <c r="G208" s="518">
        <v>1</v>
      </c>
      <c r="H208" s="518">
        <v>1</v>
      </c>
    </row>
    <row r="209" spans="2:8" x14ac:dyDescent="0.25">
      <c r="B209" s="518" t="s">
        <v>3520</v>
      </c>
      <c r="C209" s="518" t="s">
        <v>53</v>
      </c>
      <c r="D209" s="518" t="s">
        <v>628</v>
      </c>
      <c r="E209" s="518" t="s">
        <v>3699</v>
      </c>
      <c r="F209" s="518" t="s">
        <v>3698</v>
      </c>
      <c r="G209" s="518">
        <v>0.73838163307904703</v>
      </c>
      <c r="H209" s="518">
        <v>0.65440441697433605</v>
      </c>
    </row>
    <row r="210" spans="2:8" x14ac:dyDescent="0.25">
      <c r="B210" s="518" t="s">
        <v>3520</v>
      </c>
      <c r="C210" s="518" t="s">
        <v>53</v>
      </c>
      <c r="D210" s="518" t="s">
        <v>628</v>
      </c>
      <c r="E210" s="518" t="s">
        <v>786</v>
      </c>
      <c r="F210" s="518" t="s">
        <v>3698</v>
      </c>
      <c r="G210" s="518">
        <v>1</v>
      </c>
      <c r="H210" s="518">
        <v>1</v>
      </c>
    </row>
    <row r="211" spans="2:8" x14ac:dyDescent="0.25">
      <c r="B211" s="518" t="s">
        <v>3520</v>
      </c>
      <c r="C211" s="518" t="s">
        <v>53</v>
      </c>
      <c r="D211" s="518" t="s">
        <v>171</v>
      </c>
      <c r="E211" s="518" t="s">
        <v>122</v>
      </c>
      <c r="F211" s="518" t="s">
        <v>523</v>
      </c>
      <c r="G211" s="518">
        <v>9.33218667834536E-3</v>
      </c>
      <c r="H211" s="518">
        <v>7.8061928454367397E-3</v>
      </c>
    </row>
    <row r="212" spans="2:8" x14ac:dyDescent="0.25">
      <c r="B212" s="518" t="s">
        <v>3520</v>
      </c>
      <c r="C212" s="518" t="s">
        <v>53</v>
      </c>
      <c r="D212" s="518" t="s">
        <v>171</v>
      </c>
      <c r="E212" s="518" t="s">
        <v>3718</v>
      </c>
      <c r="F212" s="518" t="s">
        <v>523</v>
      </c>
      <c r="G212" s="518">
        <v>0.99954035980156497</v>
      </c>
      <c r="H212" s="518">
        <v>0.99991088835709596</v>
      </c>
    </row>
    <row r="213" spans="2:8" x14ac:dyDescent="0.25">
      <c r="B213" s="518" t="s">
        <v>3520</v>
      </c>
      <c r="C213" s="518" t="s">
        <v>53</v>
      </c>
      <c r="D213" s="518" t="s">
        <v>171</v>
      </c>
      <c r="E213" s="518" t="s">
        <v>125</v>
      </c>
      <c r="F213" s="518" t="s">
        <v>523</v>
      </c>
      <c r="G213" s="518">
        <v>1</v>
      </c>
      <c r="H213" s="518">
        <v>1</v>
      </c>
    </row>
    <row r="214" spans="2:8" x14ac:dyDescent="0.25">
      <c r="B214" s="518" t="s">
        <v>3520</v>
      </c>
      <c r="C214" s="518" t="s">
        <v>53</v>
      </c>
      <c r="D214" s="518" t="s">
        <v>171</v>
      </c>
      <c r="E214" s="518" t="s">
        <v>3699</v>
      </c>
      <c r="F214" s="518" t="s">
        <v>523</v>
      </c>
      <c r="G214" s="518">
        <v>0.51469297692439198</v>
      </c>
      <c r="H214" s="518">
        <v>0.30594943668147101</v>
      </c>
    </row>
    <row r="215" spans="2:8" x14ac:dyDescent="0.25">
      <c r="B215" s="518" t="s">
        <v>3520</v>
      </c>
      <c r="C215" s="518" t="s">
        <v>53</v>
      </c>
      <c r="D215" s="518" t="s">
        <v>171</v>
      </c>
      <c r="E215" s="518" t="s">
        <v>786</v>
      </c>
      <c r="F215" s="518" t="s">
        <v>523</v>
      </c>
      <c r="G215" s="518">
        <v>0.75541724217295902</v>
      </c>
      <c r="H215" s="518">
        <v>0.91139490285524605</v>
      </c>
    </row>
    <row r="216" spans="2:8" x14ac:dyDescent="0.25">
      <c r="B216" s="518" t="s">
        <v>3522</v>
      </c>
      <c r="C216" s="518" t="s">
        <v>53</v>
      </c>
      <c r="D216" s="518" t="s">
        <v>628</v>
      </c>
      <c r="E216" s="518" t="s">
        <v>122</v>
      </c>
      <c r="F216" s="518" t="s">
        <v>3700</v>
      </c>
      <c r="G216" s="518">
        <v>1.42872607794768E-2</v>
      </c>
      <c r="H216" s="518">
        <v>1.6896862873626899E-2</v>
      </c>
    </row>
    <row r="217" spans="2:8" x14ac:dyDescent="0.25">
      <c r="B217" s="518" t="s">
        <v>3522</v>
      </c>
      <c r="C217" s="518" t="s">
        <v>53</v>
      </c>
      <c r="D217" s="518" t="s">
        <v>628</v>
      </c>
      <c r="E217" s="518" t="s">
        <v>3718</v>
      </c>
      <c r="F217" s="518" t="s">
        <v>3700</v>
      </c>
      <c r="G217" s="518">
        <v>0.99897636385958399</v>
      </c>
      <c r="H217" s="518">
        <v>0.99860234327216102</v>
      </c>
    </row>
    <row r="218" spans="2:8" x14ac:dyDescent="0.25">
      <c r="B218" s="518" t="s">
        <v>3522</v>
      </c>
      <c r="C218" s="518" t="s">
        <v>53</v>
      </c>
      <c r="D218" s="518" t="s">
        <v>628</v>
      </c>
      <c r="E218" s="518" t="s">
        <v>125</v>
      </c>
      <c r="F218" s="518" t="s">
        <v>3700</v>
      </c>
      <c r="G218" s="518">
        <v>1</v>
      </c>
      <c r="H218" s="518">
        <v>1</v>
      </c>
    </row>
    <row r="219" spans="2:8" x14ac:dyDescent="0.25">
      <c r="B219" s="518" t="s">
        <v>3522</v>
      </c>
      <c r="C219" s="518" t="s">
        <v>53</v>
      </c>
      <c r="D219" s="518" t="s">
        <v>628</v>
      </c>
      <c r="E219" s="518" t="s">
        <v>3699</v>
      </c>
      <c r="F219" s="518" t="s">
        <v>3700</v>
      </c>
      <c r="G219" s="518">
        <v>0.31541971127989499</v>
      </c>
      <c r="H219" s="518">
        <v>0.27846575435682402</v>
      </c>
    </row>
    <row r="220" spans="2:8" x14ac:dyDescent="0.25">
      <c r="B220" s="518" t="s">
        <v>3522</v>
      </c>
      <c r="C220" s="518" t="s">
        <v>53</v>
      </c>
      <c r="D220" s="518" t="s">
        <v>628</v>
      </c>
      <c r="E220" s="518" t="s">
        <v>786</v>
      </c>
      <c r="F220" s="518" t="s">
        <v>3700</v>
      </c>
      <c r="G220" s="518">
        <v>1</v>
      </c>
      <c r="H220" s="518">
        <v>1</v>
      </c>
    </row>
    <row r="221" spans="2:8" x14ac:dyDescent="0.25">
      <c r="B221" s="518" t="s">
        <v>3522</v>
      </c>
      <c r="C221" s="518" t="s">
        <v>53</v>
      </c>
      <c r="D221" s="518" t="s">
        <v>628</v>
      </c>
      <c r="E221" s="518" t="s">
        <v>122</v>
      </c>
      <c r="F221" s="518" t="s">
        <v>3698</v>
      </c>
      <c r="G221" s="518">
        <v>1.42872607794768E-2</v>
      </c>
      <c r="H221" s="518">
        <v>1.6896862873626899E-2</v>
      </c>
    </row>
    <row r="222" spans="2:8" x14ac:dyDescent="0.25">
      <c r="B222" s="518" t="s">
        <v>3522</v>
      </c>
      <c r="C222" s="518" t="s">
        <v>53</v>
      </c>
      <c r="D222" s="518" t="s">
        <v>628</v>
      </c>
      <c r="E222" s="518" t="s">
        <v>3718</v>
      </c>
      <c r="F222" s="518" t="s">
        <v>3698</v>
      </c>
      <c r="G222" s="518">
        <v>0.99897636385958399</v>
      </c>
      <c r="H222" s="518">
        <v>0.99860234327216102</v>
      </c>
    </row>
    <row r="223" spans="2:8" x14ac:dyDescent="0.25">
      <c r="B223" s="518" t="s">
        <v>3522</v>
      </c>
      <c r="C223" s="518" t="s">
        <v>53</v>
      </c>
      <c r="D223" s="518" t="s">
        <v>628</v>
      </c>
      <c r="E223" s="518" t="s">
        <v>125</v>
      </c>
      <c r="F223" s="518" t="s">
        <v>3698</v>
      </c>
      <c r="G223" s="518">
        <v>1</v>
      </c>
      <c r="H223" s="518">
        <v>1</v>
      </c>
    </row>
    <row r="224" spans="2:8" x14ac:dyDescent="0.25">
      <c r="B224" s="518" t="s">
        <v>3522</v>
      </c>
      <c r="C224" s="518" t="s">
        <v>53</v>
      </c>
      <c r="D224" s="518" t="s">
        <v>628</v>
      </c>
      <c r="E224" s="518" t="s">
        <v>3699</v>
      </c>
      <c r="F224" s="518" t="s">
        <v>3698</v>
      </c>
      <c r="G224" s="518">
        <v>0.31541971127989499</v>
      </c>
      <c r="H224" s="518">
        <v>0.27846575435682402</v>
      </c>
    </row>
    <row r="225" spans="2:8" x14ac:dyDescent="0.25">
      <c r="B225" s="518" t="s">
        <v>3522</v>
      </c>
      <c r="C225" s="518" t="s">
        <v>53</v>
      </c>
      <c r="D225" s="518" t="s">
        <v>628</v>
      </c>
      <c r="E225" s="518" t="s">
        <v>786</v>
      </c>
      <c r="F225" s="518" t="s">
        <v>3698</v>
      </c>
      <c r="G225" s="518">
        <v>1</v>
      </c>
      <c r="H225" s="518">
        <v>1</v>
      </c>
    </row>
    <row r="226" spans="2:8" x14ac:dyDescent="0.25">
      <c r="B226" s="518" t="s">
        <v>3522</v>
      </c>
      <c r="C226" s="518" t="s">
        <v>53</v>
      </c>
      <c r="D226" s="518" t="s">
        <v>171</v>
      </c>
      <c r="E226" s="518" t="s">
        <v>122</v>
      </c>
      <c r="F226" s="518" t="s">
        <v>523</v>
      </c>
      <c r="G226" s="518">
        <v>2.95572015477686E-3</v>
      </c>
      <c r="H226" s="518">
        <v>2.2812584087877098E-3</v>
      </c>
    </row>
    <row r="227" spans="2:8" x14ac:dyDescent="0.25">
      <c r="B227" s="518" t="s">
        <v>3522</v>
      </c>
      <c r="C227" s="518" t="s">
        <v>53</v>
      </c>
      <c r="D227" s="518" t="s">
        <v>171</v>
      </c>
      <c r="E227" s="518" t="s">
        <v>3718</v>
      </c>
      <c r="F227" s="518" t="s">
        <v>523</v>
      </c>
      <c r="G227" s="518">
        <v>0.99532602650133795</v>
      </c>
      <c r="H227" s="518">
        <v>0.99833888447312003</v>
      </c>
    </row>
    <row r="228" spans="2:8" x14ac:dyDescent="0.25">
      <c r="B228" s="518" t="s">
        <v>3522</v>
      </c>
      <c r="C228" s="518" t="s">
        <v>53</v>
      </c>
      <c r="D228" s="518" t="s">
        <v>171</v>
      </c>
      <c r="E228" s="518" t="s">
        <v>125</v>
      </c>
      <c r="F228" s="518" t="s">
        <v>523</v>
      </c>
      <c r="G228" s="518">
        <v>1</v>
      </c>
      <c r="H228" s="518">
        <v>1</v>
      </c>
    </row>
    <row r="229" spans="2:8" x14ac:dyDescent="0.25">
      <c r="B229" s="518" t="s">
        <v>3522</v>
      </c>
      <c r="C229" s="518" t="s">
        <v>53</v>
      </c>
      <c r="D229" s="518" t="s">
        <v>171</v>
      </c>
      <c r="E229" s="518" t="s">
        <v>3699</v>
      </c>
      <c r="F229" s="518" t="s">
        <v>523</v>
      </c>
      <c r="G229" s="518">
        <v>0.27504129818081802</v>
      </c>
      <c r="H229" s="518">
        <v>0.163449098410272</v>
      </c>
    </row>
    <row r="230" spans="2:8" x14ac:dyDescent="0.25">
      <c r="B230" s="518" t="s">
        <v>3522</v>
      </c>
      <c r="C230" s="518" t="s">
        <v>53</v>
      </c>
      <c r="D230" s="518" t="s">
        <v>171</v>
      </c>
      <c r="E230" s="518" t="s">
        <v>786</v>
      </c>
      <c r="F230" s="518" t="s">
        <v>523</v>
      </c>
      <c r="G230" s="518">
        <v>0.51621990074156299</v>
      </c>
      <c r="H230" s="518">
        <v>0.78257081852510102</v>
      </c>
    </row>
    <row r="231" spans="2:8" x14ac:dyDescent="0.25">
      <c r="B231" s="518" t="s">
        <v>3524</v>
      </c>
      <c r="C231" s="518" t="s">
        <v>53</v>
      </c>
      <c r="D231" s="518" t="s">
        <v>628</v>
      </c>
      <c r="E231" s="518" t="s">
        <v>122</v>
      </c>
      <c r="F231" s="518" t="s">
        <v>3700</v>
      </c>
      <c r="G231" s="518">
        <v>5.4131096088364097E-2</v>
      </c>
      <c r="H231" s="518">
        <v>4.9646710216036997E-2</v>
      </c>
    </row>
    <row r="232" spans="2:8" x14ac:dyDescent="0.25">
      <c r="B232" s="518" t="s">
        <v>3524</v>
      </c>
      <c r="C232" s="518" t="s">
        <v>53</v>
      </c>
      <c r="D232" s="518" t="s">
        <v>628</v>
      </c>
      <c r="E232" s="518" t="s">
        <v>3718</v>
      </c>
      <c r="F232" s="518" t="s">
        <v>3700</v>
      </c>
      <c r="G232" s="518">
        <v>0.99972836134471399</v>
      </c>
      <c r="H232" s="518">
        <v>0.99955632296561003</v>
      </c>
    </row>
    <row r="233" spans="2:8" x14ac:dyDescent="0.25">
      <c r="B233" s="518" t="s">
        <v>3524</v>
      </c>
      <c r="C233" s="518" t="s">
        <v>53</v>
      </c>
      <c r="D233" s="518" t="s">
        <v>628</v>
      </c>
      <c r="E233" s="518" t="s">
        <v>125</v>
      </c>
      <c r="F233" s="518" t="s">
        <v>3700</v>
      </c>
      <c r="G233" s="518">
        <v>1</v>
      </c>
      <c r="H233" s="518">
        <v>1</v>
      </c>
    </row>
    <row r="234" spans="2:8" x14ac:dyDescent="0.25">
      <c r="B234" s="518" t="s">
        <v>3524</v>
      </c>
      <c r="C234" s="518" t="s">
        <v>53</v>
      </c>
      <c r="D234" s="518" t="s">
        <v>628</v>
      </c>
      <c r="E234" s="518" t="s">
        <v>3699</v>
      </c>
      <c r="F234" s="518" t="s">
        <v>3700</v>
      </c>
      <c r="G234" s="518">
        <v>0.62811345838070998</v>
      </c>
      <c r="H234" s="518">
        <v>0.54264304584017098</v>
      </c>
    </row>
    <row r="235" spans="2:8" x14ac:dyDescent="0.25">
      <c r="B235" s="518" t="s">
        <v>3524</v>
      </c>
      <c r="C235" s="518" t="s">
        <v>53</v>
      </c>
      <c r="D235" s="518" t="s">
        <v>628</v>
      </c>
      <c r="E235" s="518" t="s">
        <v>786</v>
      </c>
      <c r="F235" s="518" t="s">
        <v>3700</v>
      </c>
      <c r="G235" s="518">
        <v>1</v>
      </c>
      <c r="H235" s="518">
        <v>1</v>
      </c>
    </row>
    <row r="236" spans="2:8" x14ac:dyDescent="0.25">
      <c r="B236" s="518" t="s">
        <v>3524</v>
      </c>
      <c r="C236" s="518" t="s">
        <v>53</v>
      </c>
      <c r="D236" s="518" t="s">
        <v>628</v>
      </c>
      <c r="E236" s="518" t="s">
        <v>122</v>
      </c>
      <c r="F236" s="518" t="s">
        <v>3698</v>
      </c>
      <c r="G236" s="518">
        <v>5.4131096088364097E-2</v>
      </c>
      <c r="H236" s="518">
        <v>4.9646710216036997E-2</v>
      </c>
    </row>
    <row r="237" spans="2:8" x14ac:dyDescent="0.25">
      <c r="B237" s="518" t="s">
        <v>3524</v>
      </c>
      <c r="C237" s="518" t="s">
        <v>53</v>
      </c>
      <c r="D237" s="518" t="s">
        <v>628</v>
      </c>
      <c r="E237" s="518" t="s">
        <v>3718</v>
      </c>
      <c r="F237" s="518" t="s">
        <v>3698</v>
      </c>
      <c r="G237" s="518">
        <v>0.99972836134471399</v>
      </c>
      <c r="H237" s="518">
        <v>0.99955632296561003</v>
      </c>
    </row>
    <row r="238" spans="2:8" x14ac:dyDescent="0.25">
      <c r="B238" s="518" t="s">
        <v>3524</v>
      </c>
      <c r="C238" s="518" t="s">
        <v>53</v>
      </c>
      <c r="D238" s="518" t="s">
        <v>628</v>
      </c>
      <c r="E238" s="518" t="s">
        <v>125</v>
      </c>
      <c r="F238" s="518" t="s">
        <v>3698</v>
      </c>
      <c r="G238" s="518">
        <v>1</v>
      </c>
      <c r="H238" s="518">
        <v>1</v>
      </c>
    </row>
    <row r="239" spans="2:8" x14ac:dyDescent="0.25">
      <c r="B239" s="518" t="s">
        <v>3524</v>
      </c>
      <c r="C239" s="518" t="s">
        <v>53</v>
      </c>
      <c r="D239" s="518" t="s">
        <v>628</v>
      </c>
      <c r="E239" s="518" t="s">
        <v>3699</v>
      </c>
      <c r="F239" s="518" t="s">
        <v>3698</v>
      </c>
      <c r="G239" s="518">
        <v>0.62811345838070998</v>
      </c>
      <c r="H239" s="518">
        <v>0.54264304584017098</v>
      </c>
    </row>
    <row r="240" spans="2:8" x14ac:dyDescent="0.25">
      <c r="B240" s="518" t="s">
        <v>3524</v>
      </c>
      <c r="C240" s="518" t="s">
        <v>53</v>
      </c>
      <c r="D240" s="518" t="s">
        <v>628</v>
      </c>
      <c r="E240" s="518" t="s">
        <v>786</v>
      </c>
      <c r="F240" s="518" t="s">
        <v>3698</v>
      </c>
      <c r="G240" s="518">
        <v>1</v>
      </c>
      <c r="H240" s="518">
        <v>1</v>
      </c>
    </row>
    <row r="241" spans="2:8" x14ac:dyDescent="0.25">
      <c r="B241" s="518" t="s">
        <v>3524</v>
      </c>
      <c r="C241" s="518" t="s">
        <v>53</v>
      </c>
      <c r="D241" s="518" t="s">
        <v>171</v>
      </c>
      <c r="E241" s="518" t="s">
        <v>122</v>
      </c>
      <c r="F241" s="518" t="s">
        <v>523</v>
      </c>
      <c r="G241" s="518">
        <v>6.4152815489895397E-3</v>
      </c>
      <c r="H241" s="518">
        <v>5.1420779382121001E-3</v>
      </c>
    </row>
    <row r="242" spans="2:8" x14ac:dyDescent="0.25">
      <c r="B242" s="518" t="s">
        <v>3524</v>
      </c>
      <c r="C242" s="518" t="s">
        <v>53</v>
      </c>
      <c r="D242" s="518" t="s">
        <v>171</v>
      </c>
      <c r="E242" s="518" t="s">
        <v>3718</v>
      </c>
      <c r="F242" s="518" t="s">
        <v>523</v>
      </c>
      <c r="G242" s="518">
        <v>0.99882644111241303</v>
      </c>
      <c r="H242" s="518">
        <v>0.99964411206829196</v>
      </c>
    </row>
    <row r="243" spans="2:8" x14ac:dyDescent="0.25">
      <c r="B243" s="518" t="s">
        <v>3524</v>
      </c>
      <c r="C243" s="518" t="s">
        <v>53</v>
      </c>
      <c r="D243" s="518" t="s">
        <v>171</v>
      </c>
      <c r="E243" s="518" t="s">
        <v>125</v>
      </c>
      <c r="F243" s="518" t="s">
        <v>523</v>
      </c>
      <c r="G243" s="518">
        <v>1</v>
      </c>
      <c r="H243" s="518">
        <v>1</v>
      </c>
    </row>
    <row r="244" spans="2:8" x14ac:dyDescent="0.25">
      <c r="B244" s="518" t="s">
        <v>3524</v>
      </c>
      <c r="C244" s="518" t="s">
        <v>53</v>
      </c>
      <c r="D244" s="518" t="s">
        <v>171</v>
      </c>
      <c r="E244" s="518" t="s">
        <v>3699</v>
      </c>
      <c r="F244" s="518" t="s">
        <v>523</v>
      </c>
      <c r="G244" s="518">
        <v>0.42841441724707702</v>
      </c>
      <c r="H244" s="518">
        <v>0.25064198421749301</v>
      </c>
    </row>
    <row r="245" spans="2:8" x14ac:dyDescent="0.25">
      <c r="B245" s="518" t="s">
        <v>3524</v>
      </c>
      <c r="C245" s="518" t="s">
        <v>53</v>
      </c>
      <c r="D245" s="518" t="s">
        <v>171</v>
      </c>
      <c r="E245" s="518" t="s">
        <v>786</v>
      </c>
      <c r="F245" s="518" t="s">
        <v>523</v>
      </c>
      <c r="G245" s="518">
        <v>0.68411479303539702</v>
      </c>
      <c r="H245" s="518">
        <v>0.87841437775288</v>
      </c>
    </row>
    <row r="246" spans="2:8" x14ac:dyDescent="0.25">
      <c r="B246" s="518" t="s">
        <v>3526</v>
      </c>
      <c r="C246" s="518" t="s">
        <v>53</v>
      </c>
      <c r="D246" s="518" t="s">
        <v>628</v>
      </c>
      <c r="E246" s="518" t="s">
        <v>122</v>
      </c>
      <c r="F246" s="518" t="s">
        <v>3700</v>
      </c>
      <c r="G246" s="518">
        <v>1.8785734190099001E-2</v>
      </c>
      <c r="H246" s="518">
        <v>3.4909776946514398E-2</v>
      </c>
    </row>
    <row r="247" spans="2:8" x14ac:dyDescent="0.25">
      <c r="B247" s="518" t="s">
        <v>3526</v>
      </c>
      <c r="C247" s="518" t="s">
        <v>53</v>
      </c>
      <c r="D247" s="518" t="s">
        <v>628</v>
      </c>
      <c r="E247" s="518" t="s">
        <v>3718</v>
      </c>
      <c r="F247" s="518" t="s">
        <v>3700</v>
      </c>
      <c r="G247" s="518">
        <v>0.99994150394830195</v>
      </c>
      <c r="H247" s="518">
        <v>0.99995840843016204</v>
      </c>
    </row>
    <row r="248" spans="2:8" x14ac:dyDescent="0.25">
      <c r="B248" s="518" t="s">
        <v>3526</v>
      </c>
      <c r="C248" s="518" t="s">
        <v>53</v>
      </c>
      <c r="D248" s="518" t="s">
        <v>628</v>
      </c>
      <c r="E248" s="518" t="s">
        <v>125</v>
      </c>
      <c r="F248" s="518" t="s">
        <v>3700</v>
      </c>
      <c r="G248" s="518">
        <v>1</v>
      </c>
      <c r="H248" s="518">
        <v>1</v>
      </c>
    </row>
    <row r="249" spans="2:8" x14ac:dyDescent="0.25">
      <c r="B249" s="518" t="s">
        <v>3526</v>
      </c>
      <c r="C249" s="518" t="s">
        <v>53</v>
      </c>
      <c r="D249" s="518" t="s">
        <v>628</v>
      </c>
      <c r="E249" s="518" t="s">
        <v>3699</v>
      </c>
      <c r="F249" s="518" t="s">
        <v>3700</v>
      </c>
      <c r="G249" s="518">
        <v>0.15817719372893899</v>
      </c>
      <c r="H249" s="518">
        <v>0.217702273123732</v>
      </c>
    </row>
    <row r="250" spans="2:8" x14ac:dyDescent="0.25">
      <c r="B250" s="518" t="s">
        <v>3526</v>
      </c>
      <c r="C250" s="518" t="s">
        <v>53</v>
      </c>
      <c r="D250" s="518" t="s">
        <v>628</v>
      </c>
      <c r="E250" s="518" t="s">
        <v>786</v>
      </c>
      <c r="F250" s="518" t="s">
        <v>3700</v>
      </c>
      <c r="G250" s="518">
        <v>1</v>
      </c>
      <c r="H250" s="518">
        <v>1</v>
      </c>
    </row>
    <row r="251" spans="2:8" x14ac:dyDescent="0.25">
      <c r="B251" s="518" t="s">
        <v>3526</v>
      </c>
      <c r="C251" s="518" t="s">
        <v>53</v>
      </c>
      <c r="D251" s="518" t="s">
        <v>628</v>
      </c>
      <c r="E251" s="518" t="s">
        <v>122</v>
      </c>
      <c r="F251" s="518" t="s">
        <v>3698</v>
      </c>
      <c r="G251" s="518">
        <v>1.8785734190099001E-2</v>
      </c>
      <c r="H251" s="518">
        <v>3.4909776946514398E-2</v>
      </c>
    </row>
    <row r="252" spans="2:8" x14ac:dyDescent="0.25">
      <c r="B252" s="518" t="s">
        <v>3526</v>
      </c>
      <c r="C252" s="518" t="s">
        <v>53</v>
      </c>
      <c r="D252" s="518" t="s">
        <v>628</v>
      </c>
      <c r="E252" s="518" t="s">
        <v>3718</v>
      </c>
      <c r="F252" s="518" t="s">
        <v>3698</v>
      </c>
      <c r="G252" s="518">
        <v>0.99994150394830195</v>
      </c>
      <c r="H252" s="518">
        <v>0.99995840843016204</v>
      </c>
    </row>
    <row r="253" spans="2:8" x14ac:dyDescent="0.25">
      <c r="B253" s="518" t="s">
        <v>3526</v>
      </c>
      <c r="C253" s="518" t="s">
        <v>53</v>
      </c>
      <c r="D253" s="518" t="s">
        <v>628</v>
      </c>
      <c r="E253" s="518" t="s">
        <v>125</v>
      </c>
      <c r="F253" s="518" t="s">
        <v>3698</v>
      </c>
      <c r="G253" s="518">
        <v>1</v>
      </c>
      <c r="H253" s="518">
        <v>1</v>
      </c>
    </row>
    <row r="254" spans="2:8" x14ac:dyDescent="0.25">
      <c r="B254" s="518" t="s">
        <v>3526</v>
      </c>
      <c r="C254" s="518" t="s">
        <v>53</v>
      </c>
      <c r="D254" s="518" t="s">
        <v>628</v>
      </c>
      <c r="E254" s="518" t="s">
        <v>3699</v>
      </c>
      <c r="F254" s="518" t="s">
        <v>3698</v>
      </c>
      <c r="G254" s="518">
        <v>0.15817719372893899</v>
      </c>
      <c r="H254" s="518">
        <v>0.217702273123732</v>
      </c>
    </row>
    <row r="255" spans="2:8" x14ac:dyDescent="0.25">
      <c r="B255" s="518" t="s">
        <v>3526</v>
      </c>
      <c r="C255" s="518" t="s">
        <v>53</v>
      </c>
      <c r="D255" s="518" t="s">
        <v>628</v>
      </c>
      <c r="E255" s="518" t="s">
        <v>786</v>
      </c>
      <c r="F255" s="518" t="s">
        <v>3698</v>
      </c>
      <c r="G255" s="518">
        <v>1</v>
      </c>
      <c r="H255" s="518">
        <v>1</v>
      </c>
    </row>
    <row r="256" spans="2:8" x14ac:dyDescent="0.25">
      <c r="B256" s="518" t="s">
        <v>3526</v>
      </c>
      <c r="C256" s="518" t="s">
        <v>53</v>
      </c>
      <c r="D256" s="518" t="s">
        <v>171</v>
      </c>
      <c r="E256" s="518" t="s">
        <v>122</v>
      </c>
      <c r="F256" s="518" t="s">
        <v>523</v>
      </c>
      <c r="G256" s="518">
        <v>5.5692989418690698E-4</v>
      </c>
      <c r="H256" s="518">
        <v>5.1758463899959203E-4</v>
      </c>
    </row>
    <row r="257" spans="2:8" x14ac:dyDescent="0.25">
      <c r="B257" s="518" t="s">
        <v>3526</v>
      </c>
      <c r="C257" s="518" t="s">
        <v>53</v>
      </c>
      <c r="D257" s="518" t="s">
        <v>171</v>
      </c>
      <c r="E257" s="518" t="s">
        <v>3718</v>
      </c>
      <c r="F257" s="518" t="s">
        <v>523</v>
      </c>
      <c r="G257" s="518">
        <v>0.99764375115778303</v>
      </c>
      <c r="H257" s="518">
        <v>0.99768725965199001</v>
      </c>
    </row>
    <row r="258" spans="2:8" x14ac:dyDescent="0.25">
      <c r="B258" s="518" t="s">
        <v>3526</v>
      </c>
      <c r="C258" s="518" t="s">
        <v>53</v>
      </c>
      <c r="D258" s="518" t="s">
        <v>171</v>
      </c>
      <c r="E258" s="518" t="s">
        <v>125</v>
      </c>
      <c r="F258" s="518" t="s">
        <v>523</v>
      </c>
      <c r="G258" s="518">
        <v>1</v>
      </c>
      <c r="H258" s="518">
        <v>1</v>
      </c>
    </row>
    <row r="259" spans="2:8" x14ac:dyDescent="0.25">
      <c r="B259" s="518" t="s">
        <v>3526</v>
      </c>
      <c r="C259" s="518" t="s">
        <v>53</v>
      </c>
      <c r="D259" s="518" t="s">
        <v>171</v>
      </c>
      <c r="E259" s="518" t="s">
        <v>3699</v>
      </c>
      <c r="F259" s="518" t="s">
        <v>523</v>
      </c>
      <c r="G259" s="518">
        <v>0.154359149912599</v>
      </c>
      <c r="H259" s="518">
        <v>0.10597932065148399</v>
      </c>
    </row>
    <row r="260" spans="2:8" x14ac:dyDescent="0.25">
      <c r="B260" s="518" t="s">
        <v>3526</v>
      </c>
      <c r="C260" s="518" t="s">
        <v>53</v>
      </c>
      <c r="D260" s="518" t="s">
        <v>171</v>
      </c>
      <c r="E260" s="518" t="s">
        <v>786</v>
      </c>
      <c r="F260" s="518" t="s">
        <v>523</v>
      </c>
      <c r="G260" s="518">
        <v>0.49510382086729698</v>
      </c>
      <c r="H260" s="518">
        <v>0.76491347902760998</v>
      </c>
    </row>
    <row r="261" spans="2:8" x14ac:dyDescent="0.25">
      <c r="B261" s="518" t="s">
        <v>3528</v>
      </c>
      <c r="C261" s="518" t="s">
        <v>53</v>
      </c>
      <c r="D261" s="518" t="s">
        <v>628</v>
      </c>
      <c r="E261" s="518" t="s">
        <v>122</v>
      </c>
      <c r="F261" s="518" t="s">
        <v>3700</v>
      </c>
      <c r="G261" s="518">
        <v>7.8341475607513394E-2</v>
      </c>
      <c r="H261" s="518">
        <v>0.119249110020856</v>
      </c>
    </row>
    <row r="262" spans="2:8" x14ac:dyDescent="0.25">
      <c r="B262" s="518" t="s">
        <v>3528</v>
      </c>
      <c r="C262" s="518" t="s">
        <v>53</v>
      </c>
      <c r="D262" s="518" t="s">
        <v>628</v>
      </c>
      <c r="E262" s="518" t="s">
        <v>3718</v>
      </c>
      <c r="F262" s="518" t="s">
        <v>3700</v>
      </c>
      <c r="G262" s="518">
        <v>0.99995405791914405</v>
      </c>
      <c r="H262" s="518">
        <v>0.99994155472080604</v>
      </c>
    </row>
    <row r="263" spans="2:8" x14ac:dyDescent="0.25">
      <c r="B263" s="518" t="s">
        <v>3528</v>
      </c>
      <c r="C263" s="518" t="s">
        <v>53</v>
      </c>
      <c r="D263" s="518" t="s">
        <v>628</v>
      </c>
      <c r="E263" s="518" t="s">
        <v>125</v>
      </c>
      <c r="F263" s="518" t="s">
        <v>3700</v>
      </c>
      <c r="G263" s="518">
        <v>1</v>
      </c>
      <c r="H263" s="518">
        <v>1</v>
      </c>
    </row>
    <row r="264" spans="2:8" x14ac:dyDescent="0.25">
      <c r="B264" s="518" t="s">
        <v>3528</v>
      </c>
      <c r="C264" s="518" t="s">
        <v>53</v>
      </c>
      <c r="D264" s="518" t="s">
        <v>628</v>
      </c>
      <c r="E264" s="518" t="s">
        <v>3699</v>
      </c>
      <c r="F264" s="518" t="s">
        <v>3700</v>
      </c>
      <c r="G264" s="518">
        <v>0.740758054153973</v>
      </c>
      <c r="H264" s="518">
        <v>0.77372657180910998</v>
      </c>
    </row>
    <row r="265" spans="2:8" x14ac:dyDescent="0.25">
      <c r="B265" s="518" t="s">
        <v>3528</v>
      </c>
      <c r="C265" s="518" t="s">
        <v>53</v>
      </c>
      <c r="D265" s="518" t="s">
        <v>628</v>
      </c>
      <c r="E265" s="518" t="s">
        <v>786</v>
      </c>
      <c r="F265" s="518" t="s">
        <v>3700</v>
      </c>
      <c r="G265" s="518">
        <v>1</v>
      </c>
      <c r="H265" s="518">
        <v>1</v>
      </c>
    </row>
    <row r="266" spans="2:8" x14ac:dyDescent="0.25">
      <c r="B266" s="518" t="s">
        <v>3528</v>
      </c>
      <c r="C266" s="518" t="s">
        <v>53</v>
      </c>
      <c r="D266" s="518" t="s">
        <v>628</v>
      </c>
      <c r="E266" s="518" t="s">
        <v>122</v>
      </c>
      <c r="F266" s="518" t="s">
        <v>3698</v>
      </c>
      <c r="G266" s="518">
        <v>7.8341475607513394E-2</v>
      </c>
      <c r="H266" s="518">
        <v>0.119249110020856</v>
      </c>
    </row>
    <row r="267" spans="2:8" x14ac:dyDescent="0.25">
      <c r="B267" s="518" t="s">
        <v>3528</v>
      </c>
      <c r="C267" s="518" t="s">
        <v>53</v>
      </c>
      <c r="D267" s="518" t="s">
        <v>628</v>
      </c>
      <c r="E267" s="518" t="s">
        <v>3718</v>
      </c>
      <c r="F267" s="518" t="s">
        <v>3698</v>
      </c>
      <c r="G267" s="518">
        <v>0.99995405791914405</v>
      </c>
      <c r="H267" s="518">
        <v>0.99994155472080604</v>
      </c>
    </row>
    <row r="268" spans="2:8" x14ac:dyDescent="0.25">
      <c r="B268" s="518" t="s">
        <v>3528</v>
      </c>
      <c r="C268" s="518" t="s">
        <v>53</v>
      </c>
      <c r="D268" s="518" t="s">
        <v>628</v>
      </c>
      <c r="E268" s="518" t="s">
        <v>125</v>
      </c>
      <c r="F268" s="518" t="s">
        <v>3698</v>
      </c>
      <c r="G268" s="518">
        <v>1</v>
      </c>
      <c r="H268" s="518">
        <v>1</v>
      </c>
    </row>
    <row r="269" spans="2:8" x14ac:dyDescent="0.25">
      <c r="B269" s="518" t="s">
        <v>3528</v>
      </c>
      <c r="C269" s="518" t="s">
        <v>53</v>
      </c>
      <c r="D269" s="518" t="s">
        <v>628</v>
      </c>
      <c r="E269" s="518" t="s">
        <v>3699</v>
      </c>
      <c r="F269" s="518" t="s">
        <v>3698</v>
      </c>
      <c r="G269" s="518">
        <v>0.740758054153973</v>
      </c>
      <c r="H269" s="518">
        <v>0.77372657180910998</v>
      </c>
    </row>
    <row r="270" spans="2:8" x14ac:dyDescent="0.25">
      <c r="B270" s="518" t="s">
        <v>3528</v>
      </c>
      <c r="C270" s="518" t="s">
        <v>53</v>
      </c>
      <c r="D270" s="518" t="s">
        <v>628</v>
      </c>
      <c r="E270" s="518" t="s">
        <v>786</v>
      </c>
      <c r="F270" s="518" t="s">
        <v>3698</v>
      </c>
      <c r="G270" s="518">
        <v>1</v>
      </c>
      <c r="H270" s="518">
        <v>1</v>
      </c>
    </row>
    <row r="271" spans="2:8" x14ac:dyDescent="0.25">
      <c r="B271" s="518" t="s">
        <v>3528</v>
      </c>
      <c r="C271" s="518" t="s">
        <v>53</v>
      </c>
      <c r="D271" s="518" t="s">
        <v>171</v>
      </c>
      <c r="E271" s="518" t="s">
        <v>122</v>
      </c>
      <c r="F271" s="518" t="s">
        <v>523</v>
      </c>
      <c r="G271" s="518">
        <v>7.6039536883200304E-3</v>
      </c>
      <c r="H271" s="518">
        <v>5.8206087444847704E-3</v>
      </c>
    </row>
    <row r="272" spans="2:8" x14ac:dyDescent="0.25">
      <c r="B272" s="518" t="s">
        <v>3528</v>
      </c>
      <c r="C272" s="518" t="s">
        <v>53</v>
      </c>
      <c r="D272" s="518" t="s">
        <v>171</v>
      </c>
      <c r="E272" s="518" t="s">
        <v>3718</v>
      </c>
      <c r="F272" s="518" t="s">
        <v>523</v>
      </c>
      <c r="G272" s="518">
        <v>0.99999465895849504</v>
      </c>
      <c r="H272" s="518">
        <v>0.99999798007479901</v>
      </c>
    </row>
    <row r="273" spans="2:8" x14ac:dyDescent="0.25">
      <c r="B273" s="518" t="s">
        <v>3528</v>
      </c>
      <c r="C273" s="518" t="s">
        <v>53</v>
      </c>
      <c r="D273" s="518" t="s">
        <v>171</v>
      </c>
      <c r="E273" s="518" t="s">
        <v>125</v>
      </c>
      <c r="F273" s="518" t="s">
        <v>523</v>
      </c>
      <c r="G273" s="518">
        <v>1</v>
      </c>
      <c r="H273" s="518">
        <v>1</v>
      </c>
    </row>
    <row r="274" spans="2:8" x14ac:dyDescent="0.25">
      <c r="B274" s="518" t="s">
        <v>3528</v>
      </c>
      <c r="C274" s="518" t="s">
        <v>53</v>
      </c>
      <c r="D274" s="518" t="s">
        <v>171</v>
      </c>
      <c r="E274" s="518" t="s">
        <v>3699</v>
      </c>
      <c r="F274" s="518" t="s">
        <v>523</v>
      </c>
      <c r="G274" s="518">
        <v>0.54733982159327998</v>
      </c>
      <c r="H274" s="518">
        <v>0.36275747233972</v>
      </c>
    </row>
    <row r="275" spans="2:8" x14ac:dyDescent="0.25">
      <c r="B275" s="518" t="s">
        <v>3528</v>
      </c>
      <c r="C275" s="518" t="s">
        <v>53</v>
      </c>
      <c r="D275" s="518" t="s">
        <v>171</v>
      </c>
      <c r="E275" s="518" t="s">
        <v>786</v>
      </c>
      <c r="F275" s="518" t="s">
        <v>523</v>
      </c>
      <c r="G275" s="518">
        <v>0.75525812875926901</v>
      </c>
      <c r="H275" s="518">
        <v>0.86883851344673302</v>
      </c>
    </row>
    <row r="276" spans="2:8" x14ac:dyDescent="0.25">
      <c r="B276" s="518" t="s">
        <v>3530</v>
      </c>
      <c r="C276" s="518" t="s">
        <v>53</v>
      </c>
      <c r="D276" s="518" t="s">
        <v>628</v>
      </c>
      <c r="E276" s="518" t="s">
        <v>122</v>
      </c>
      <c r="F276" s="518" t="s">
        <v>3700</v>
      </c>
      <c r="G276" s="518">
        <v>7.1723756108245204E-2</v>
      </c>
      <c r="H276" s="518">
        <v>8.6477636128984403E-2</v>
      </c>
    </row>
    <row r="277" spans="2:8" x14ac:dyDescent="0.25">
      <c r="B277" s="518" t="s">
        <v>3530</v>
      </c>
      <c r="C277" s="518" t="s">
        <v>53</v>
      </c>
      <c r="D277" s="518" t="s">
        <v>628</v>
      </c>
      <c r="E277" s="518" t="s">
        <v>3718</v>
      </c>
      <c r="F277" s="518" t="s">
        <v>3700</v>
      </c>
      <c r="G277" s="518">
        <v>0.99999986366762805</v>
      </c>
      <c r="H277" s="518">
        <v>0.99999983096737499</v>
      </c>
    </row>
    <row r="278" spans="2:8" x14ac:dyDescent="0.25">
      <c r="B278" s="518" t="s">
        <v>3530</v>
      </c>
      <c r="C278" s="518" t="s">
        <v>53</v>
      </c>
      <c r="D278" s="518" t="s">
        <v>628</v>
      </c>
      <c r="E278" s="518" t="s">
        <v>125</v>
      </c>
      <c r="F278" s="518" t="s">
        <v>3700</v>
      </c>
      <c r="G278" s="518">
        <v>1</v>
      </c>
      <c r="H278" s="518">
        <v>1</v>
      </c>
    </row>
    <row r="279" spans="2:8" x14ac:dyDescent="0.25">
      <c r="B279" s="518" t="s">
        <v>3530</v>
      </c>
      <c r="C279" s="518" t="s">
        <v>53</v>
      </c>
      <c r="D279" s="518" t="s">
        <v>628</v>
      </c>
      <c r="E279" s="518" t="s">
        <v>3699</v>
      </c>
      <c r="F279" s="518" t="s">
        <v>3700</v>
      </c>
      <c r="G279" s="518">
        <v>0.763057311643626</v>
      </c>
      <c r="H279" s="518">
        <v>0.69059433466658104</v>
      </c>
    </row>
    <row r="280" spans="2:8" x14ac:dyDescent="0.25">
      <c r="B280" s="518" t="s">
        <v>3530</v>
      </c>
      <c r="C280" s="518" t="s">
        <v>53</v>
      </c>
      <c r="D280" s="518" t="s">
        <v>628</v>
      </c>
      <c r="E280" s="518" t="s">
        <v>786</v>
      </c>
      <c r="F280" s="518" t="s">
        <v>3700</v>
      </c>
      <c r="G280" s="518">
        <v>1</v>
      </c>
      <c r="H280" s="518">
        <v>1</v>
      </c>
    </row>
    <row r="281" spans="2:8" x14ac:dyDescent="0.25">
      <c r="B281" s="518" t="s">
        <v>3530</v>
      </c>
      <c r="C281" s="518" t="s">
        <v>53</v>
      </c>
      <c r="D281" s="518" t="s">
        <v>628</v>
      </c>
      <c r="E281" s="518" t="s">
        <v>122</v>
      </c>
      <c r="F281" s="518" t="s">
        <v>3698</v>
      </c>
      <c r="G281" s="518">
        <v>7.1723756108245093E-2</v>
      </c>
      <c r="H281" s="518">
        <v>8.64776361289845E-2</v>
      </c>
    </row>
    <row r="282" spans="2:8" x14ac:dyDescent="0.25">
      <c r="B282" s="518" t="s">
        <v>3530</v>
      </c>
      <c r="C282" s="518" t="s">
        <v>53</v>
      </c>
      <c r="D282" s="518" t="s">
        <v>628</v>
      </c>
      <c r="E282" s="518" t="s">
        <v>3718</v>
      </c>
      <c r="F282" s="518" t="s">
        <v>3698</v>
      </c>
      <c r="G282" s="518">
        <v>0.99999986366762805</v>
      </c>
      <c r="H282" s="518">
        <v>0.99999983096737499</v>
      </c>
    </row>
    <row r="283" spans="2:8" x14ac:dyDescent="0.25">
      <c r="B283" s="518" t="s">
        <v>3530</v>
      </c>
      <c r="C283" s="518" t="s">
        <v>53</v>
      </c>
      <c r="D283" s="518" t="s">
        <v>628</v>
      </c>
      <c r="E283" s="518" t="s">
        <v>125</v>
      </c>
      <c r="F283" s="518" t="s">
        <v>3698</v>
      </c>
      <c r="G283" s="518">
        <v>1</v>
      </c>
      <c r="H283" s="518">
        <v>1</v>
      </c>
    </row>
    <row r="284" spans="2:8" x14ac:dyDescent="0.25">
      <c r="B284" s="518" t="s">
        <v>3530</v>
      </c>
      <c r="C284" s="518" t="s">
        <v>53</v>
      </c>
      <c r="D284" s="518" t="s">
        <v>628</v>
      </c>
      <c r="E284" s="518" t="s">
        <v>3699</v>
      </c>
      <c r="F284" s="518" t="s">
        <v>3698</v>
      </c>
      <c r="G284" s="518">
        <v>0.763057311643626</v>
      </c>
      <c r="H284" s="518">
        <v>0.69059433466658104</v>
      </c>
    </row>
    <row r="285" spans="2:8" x14ac:dyDescent="0.25">
      <c r="B285" s="518" t="s">
        <v>3530</v>
      </c>
      <c r="C285" s="518" t="s">
        <v>53</v>
      </c>
      <c r="D285" s="518" t="s">
        <v>628</v>
      </c>
      <c r="E285" s="518" t="s">
        <v>786</v>
      </c>
      <c r="F285" s="518" t="s">
        <v>3698</v>
      </c>
      <c r="G285" s="518">
        <v>1</v>
      </c>
      <c r="H285" s="518">
        <v>1</v>
      </c>
    </row>
    <row r="286" spans="2:8" x14ac:dyDescent="0.25">
      <c r="B286" s="518" t="s">
        <v>3530</v>
      </c>
      <c r="C286" s="518" t="s">
        <v>53</v>
      </c>
      <c r="D286" s="518" t="s">
        <v>171</v>
      </c>
      <c r="E286" s="518" t="s">
        <v>122</v>
      </c>
      <c r="F286" s="518" t="s">
        <v>523</v>
      </c>
      <c r="G286" s="518">
        <v>4.4160172488300299E-3</v>
      </c>
      <c r="H286" s="518">
        <v>3.9433124489493604E-3</v>
      </c>
    </row>
    <row r="287" spans="2:8" x14ac:dyDescent="0.25">
      <c r="B287" s="518" t="s">
        <v>3530</v>
      </c>
      <c r="C287" s="518" t="s">
        <v>53</v>
      </c>
      <c r="D287" s="518" t="s">
        <v>171</v>
      </c>
      <c r="E287" s="518" t="s">
        <v>3718</v>
      </c>
      <c r="F287" s="518" t="s">
        <v>523</v>
      </c>
      <c r="G287" s="518">
        <v>0.99995425975580299</v>
      </c>
      <c r="H287" s="518">
        <v>0.99973660734782699</v>
      </c>
    </row>
    <row r="288" spans="2:8" x14ac:dyDescent="0.25">
      <c r="B288" s="518" t="s">
        <v>3530</v>
      </c>
      <c r="C288" s="518" t="s">
        <v>53</v>
      </c>
      <c r="D288" s="518" t="s">
        <v>171</v>
      </c>
      <c r="E288" s="518" t="s">
        <v>125</v>
      </c>
      <c r="F288" s="518" t="s">
        <v>523</v>
      </c>
      <c r="G288" s="518">
        <v>1</v>
      </c>
      <c r="H288" s="518">
        <v>1</v>
      </c>
    </row>
    <row r="289" spans="2:8" x14ac:dyDescent="0.25">
      <c r="B289" s="518" t="s">
        <v>3530</v>
      </c>
      <c r="C289" s="518" t="s">
        <v>53</v>
      </c>
      <c r="D289" s="518" t="s">
        <v>171</v>
      </c>
      <c r="E289" s="518" t="s">
        <v>3699</v>
      </c>
      <c r="F289" s="518" t="s">
        <v>523</v>
      </c>
      <c r="G289" s="518">
        <v>0.59678784007474694</v>
      </c>
      <c r="H289" s="518">
        <v>0.36261895321209497</v>
      </c>
    </row>
    <row r="290" spans="2:8" x14ac:dyDescent="0.25">
      <c r="B290" s="518" t="s">
        <v>3530</v>
      </c>
      <c r="C290" s="518" t="s">
        <v>53</v>
      </c>
      <c r="D290" s="518" t="s">
        <v>171</v>
      </c>
      <c r="E290" s="518" t="s">
        <v>786</v>
      </c>
      <c r="F290" s="518" t="s">
        <v>523</v>
      </c>
      <c r="G290" s="518">
        <v>0.80111417478012104</v>
      </c>
      <c r="H290" s="518">
        <v>0.86396910234625701</v>
      </c>
    </row>
    <row r="291" spans="2:8" x14ac:dyDescent="0.25">
      <c r="B291" s="518" t="s">
        <v>3532</v>
      </c>
      <c r="C291" s="518" t="s">
        <v>53</v>
      </c>
      <c r="D291" s="518" t="s">
        <v>628</v>
      </c>
      <c r="E291" s="518" t="s">
        <v>122</v>
      </c>
      <c r="F291" s="518" t="s">
        <v>3700</v>
      </c>
      <c r="G291" s="518">
        <v>6.9409621066694793E-2</v>
      </c>
      <c r="H291" s="518">
        <v>8.3948152957738498E-2</v>
      </c>
    </row>
    <row r="292" spans="2:8" x14ac:dyDescent="0.25">
      <c r="B292" s="518" t="s">
        <v>3532</v>
      </c>
      <c r="C292" s="518" t="s">
        <v>53</v>
      </c>
      <c r="D292" s="518" t="s">
        <v>628</v>
      </c>
      <c r="E292" s="518" t="s">
        <v>3718</v>
      </c>
      <c r="F292" s="518" t="s">
        <v>3700</v>
      </c>
      <c r="G292" s="518">
        <v>0.99999984600539504</v>
      </c>
      <c r="H292" s="518">
        <v>0.99999980950345302</v>
      </c>
    </row>
    <row r="293" spans="2:8" x14ac:dyDescent="0.25">
      <c r="B293" s="518" t="s">
        <v>3532</v>
      </c>
      <c r="C293" s="518" t="s">
        <v>53</v>
      </c>
      <c r="D293" s="518" t="s">
        <v>628</v>
      </c>
      <c r="E293" s="518" t="s">
        <v>125</v>
      </c>
      <c r="F293" s="518" t="s">
        <v>3700</v>
      </c>
      <c r="G293" s="518">
        <v>1</v>
      </c>
      <c r="H293" s="518">
        <v>1</v>
      </c>
    </row>
    <row r="294" spans="2:8" x14ac:dyDescent="0.25">
      <c r="B294" s="518" t="s">
        <v>3532</v>
      </c>
      <c r="C294" s="518" t="s">
        <v>53</v>
      </c>
      <c r="D294" s="518" t="s">
        <v>628</v>
      </c>
      <c r="E294" s="518" t="s">
        <v>3699</v>
      </c>
      <c r="F294" s="518" t="s">
        <v>3700</v>
      </c>
      <c r="G294" s="518">
        <v>0.74023121488836396</v>
      </c>
      <c r="H294" s="518">
        <v>0.66457564610955899</v>
      </c>
    </row>
    <row r="295" spans="2:8" x14ac:dyDescent="0.25">
      <c r="B295" s="518" t="s">
        <v>3532</v>
      </c>
      <c r="C295" s="518" t="s">
        <v>53</v>
      </c>
      <c r="D295" s="518" t="s">
        <v>628</v>
      </c>
      <c r="E295" s="518" t="s">
        <v>786</v>
      </c>
      <c r="F295" s="518" t="s">
        <v>3700</v>
      </c>
      <c r="G295" s="518">
        <v>1</v>
      </c>
      <c r="H295" s="518">
        <v>1</v>
      </c>
    </row>
    <row r="296" spans="2:8" x14ac:dyDescent="0.25">
      <c r="B296" s="518" t="s">
        <v>3532</v>
      </c>
      <c r="C296" s="518" t="s">
        <v>53</v>
      </c>
      <c r="D296" s="518" t="s">
        <v>628</v>
      </c>
      <c r="E296" s="518" t="s">
        <v>122</v>
      </c>
      <c r="F296" s="518" t="s">
        <v>3698</v>
      </c>
      <c r="G296" s="518">
        <v>6.9409621066694793E-2</v>
      </c>
      <c r="H296" s="518">
        <v>8.3948152957738498E-2</v>
      </c>
    </row>
    <row r="297" spans="2:8" x14ac:dyDescent="0.25">
      <c r="B297" s="518" t="s">
        <v>3532</v>
      </c>
      <c r="C297" s="518" t="s">
        <v>53</v>
      </c>
      <c r="D297" s="518" t="s">
        <v>628</v>
      </c>
      <c r="E297" s="518" t="s">
        <v>3718</v>
      </c>
      <c r="F297" s="518" t="s">
        <v>3698</v>
      </c>
      <c r="G297" s="518">
        <v>0.99999984600539504</v>
      </c>
      <c r="H297" s="518">
        <v>0.99999980950345302</v>
      </c>
    </row>
    <row r="298" spans="2:8" x14ac:dyDescent="0.25">
      <c r="B298" s="518" t="s">
        <v>3532</v>
      </c>
      <c r="C298" s="518" t="s">
        <v>53</v>
      </c>
      <c r="D298" s="518" t="s">
        <v>628</v>
      </c>
      <c r="E298" s="518" t="s">
        <v>125</v>
      </c>
      <c r="F298" s="518" t="s">
        <v>3698</v>
      </c>
      <c r="G298" s="518">
        <v>1</v>
      </c>
      <c r="H298" s="518">
        <v>1</v>
      </c>
    </row>
    <row r="299" spans="2:8" x14ac:dyDescent="0.25">
      <c r="B299" s="518" t="s">
        <v>3532</v>
      </c>
      <c r="C299" s="518" t="s">
        <v>53</v>
      </c>
      <c r="D299" s="518" t="s">
        <v>628</v>
      </c>
      <c r="E299" s="518" t="s">
        <v>3699</v>
      </c>
      <c r="F299" s="518" t="s">
        <v>3698</v>
      </c>
      <c r="G299" s="518">
        <v>0.74023121488836396</v>
      </c>
      <c r="H299" s="518">
        <v>0.66457564610955899</v>
      </c>
    </row>
    <row r="300" spans="2:8" x14ac:dyDescent="0.25">
      <c r="B300" s="518" t="s">
        <v>3532</v>
      </c>
      <c r="C300" s="518" t="s">
        <v>53</v>
      </c>
      <c r="D300" s="518" t="s">
        <v>628</v>
      </c>
      <c r="E300" s="518" t="s">
        <v>786</v>
      </c>
      <c r="F300" s="518" t="s">
        <v>3698</v>
      </c>
      <c r="G300" s="518">
        <v>1</v>
      </c>
      <c r="H300" s="518">
        <v>1</v>
      </c>
    </row>
    <row r="301" spans="2:8" x14ac:dyDescent="0.25">
      <c r="B301" s="518" t="s">
        <v>3532</v>
      </c>
      <c r="C301" s="518" t="s">
        <v>53</v>
      </c>
      <c r="D301" s="518" t="s">
        <v>171</v>
      </c>
      <c r="E301" s="518" t="s">
        <v>122</v>
      </c>
      <c r="F301" s="518" t="s">
        <v>523</v>
      </c>
      <c r="G301" s="518">
        <v>4.0641530696028704E-3</v>
      </c>
      <c r="H301" s="518">
        <v>3.8439395785001399E-3</v>
      </c>
    </row>
    <row r="302" spans="2:8" x14ac:dyDescent="0.25">
      <c r="B302" s="518" t="s">
        <v>3532</v>
      </c>
      <c r="C302" s="518" t="s">
        <v>53</v>
      </c>
      <c r="D302" s="518" t="s">
        <v>171</v>
      </c>
      <c r="E302" s="518" t="s">
        <v>3718</v>
      </c>
      <c r="F302" s="518" t="s">
        <v>523</v>
      </c>
      <c r="G302" s="518">
        <v>0.99994613426095003</v>
      </c>
      <c r="H302" s="518">
        <v>0.99968726039684297</v>
      </c>
    </row>
    <row r="303" spans="2:8" x14ac:dyDescent="0.25">
      <c r="B303" s="518" t="s">
        <v>3532</v>
      </c>
      <c r="C303" s="518" t="s">
        <v>53</v>
      </c>
      <c r="D303" s="518" t="s">
        <v>171</v>
      </c>
      <c r="E303" s="518" t="s">
        <v>125</v>
      </c>
      <c r="F303" s="518" t="s">
        <v>523</v>
      </c>
      <c r="G303" s="518">
        <v>1</v>
      </c>
      <c r="H303" s="518">
        <v>1</v>
      </c>
    </row>
    <row r="304" spans="2:8" x14ac:dyDescent="0.25">
      <c r="B304" s="518" t="s">
        <v>3532</v>
      </c>
      <c r="C304" s="518" t="s">
        <v>53</v>
      </c>
      <c r="D304" s="518" t="s">
        <v>171</v>
      </c>
      <c r="E304" s="518" t="s">
        <v>3699</v>
      </c>
      <c r="F304" s="518" t="s">
        <v>523</v>
      </c>
      <c r="G304" s="518">
        <v>0.57123740013469704</v>
      </c>
      <c r="H304" s="518">
        <v>0.33912817910606002</v>
      </c>
    </row>
    <row r="305" spans="2:8" x14ac:dyDescent="0.25">
      <c r="B305" s="518" t="s">
        <v>3532</v>
      </c>
      <c r="C305" s="518" t="s">
        <v>53</v>
      </c>
      <c r="D305" s="518" t="s">
        <v>171</v>
      </c>
      <c r="E305" s="518" t="s">
        <v>786</v>
      </c>
      <c r="F305" s="518" t="s">
        <v>523</v>
      </c>
      <c r="G305" s="518">
        <v>0.79092035971047403</v>
      </c>
      <c r="H305" s="518">
        <v>0.86165639482472201</v>
      </c>
    </row>
    <row r="306" spans="2:8" x14ac:dyDescent="0.25">
      <c r="B306" s="518" t="s">
        <v>3534</v>
      </c>
      <c r="C306" s="518" t="s">
        <v>53</v>
      </c>
      <c r="D306" s="518" t="s">
        <v>628</v>
      </c>
      <c r="E306" s="518" t="s">
        <v>122</v>
      </c>
      <c r="F306" s="518" t="s">
        <v>3700</v>
      </c>
      <c r="G306" s="518">
        <v>6.5466617132141594E-2</v>
      </c>
      <c r="H306" s="518">
        <v>8.2393114919560001E-2</v>
      </c>
    </row>
    <row r="307" spans="2:8" x14ac:dyDescent="0.25">
      <c r="B307" s="518" t="s">
        <v>3534</v>
      </c>
      <c r="C307" s="518" t="s">
        <v>53</v>
      </c>
      <c r="D307" s="518" t="s">
        <v>628</v>
      </c>
      <c r="E307" s="518" t="s">
        <v>3718</v>
      </c>
      <c r="F307" s="518" t="s">
        <v>3700</v>
      </c>
      <c r="G307" s="518">
        <v>0.99998338419092403</v>
      </c>
      <c r="H307" s="518">
        <v>0.999971971247264</v>
      </c>
    </row>
    <row r="308" spans="2:8" x14ac:dyDescent="0.25">
      <c r="B308" s="518" t="s">
        <v>3534</v>
      </c>
      <c r="C308" s="518" t="s">
        <v>53</v>
      </c>
      <c r="D308" s="518" t="s">
        <v>628</v>
      </c>
      <c r="E308" s="518" t="s">
        <v>125</v>
      </c>
      <c r="F308" s="518" t="s">
        <v>3700</v>
      </c>
      <c r="G308" s="518">
        <v>1</v>
      </c>
      <c r="H308" s="518">
        <v>1</v>
      </c>
    </row>
    <row r="309" spans="2:8" x14ac:dyDescent="0.25">
      <c r="B309" s="518" t="s">
        <v>3534</v>
      </c>
      <c r="C309" s="518" t="s">
        <v>53</v>
      </c>
      <c r="D309" s="518" t="s">
        <v>628</v>
      </c>
      <c r="E309" s="518" t="s">
        <v>3699</v>
      </c>
      <c r="F309" s="518" t="s">
        <v>3700</v>
      </c>
      <c r="G309" s="518">
        <v>0.73450763000050001</v>
      </c>
      <c r="H309" s="518">
        <v>0.65691380819495704</v>
      </c>
    </row>
    <row r="310" spans="2:8" x14ac:dyDescent="0.25">
      <c r="B310" s="518" t="s">
        <v>3534</v>
      </c>
      <c r="C310" s="518" t="s">
        <v>53</v>
      </c>
      <c r="D310" s="518" t="s">
        <v>628</v>
      </c>
      <c r="E310" s="518" t="s">
        <v>786</v>
      </c>
      <c r="F310" s="518" t="s">
        <v>3700</v>
      </c>
      <c r="G310" s="518">
        <v>1</v>
      </c>
      <c r="H310" s="518">
        <v>1</v>
      </c>
    </row>
    <row r="311" spans="2:8" x14ac:dyDescent="0.25">
      <c r="B311" s="518" t="s">
        <v>3534</v>
      </c>
      <c r="C311" s="518" t="s">
        <v>53</v>
      </c>
      <c r="D311" s="518" t="s">
        <v>628</v>
      </c>
      <c r="E311" s="518" t="s">
        <v>122</v>
      </c>
      <c r="F311" s="518" t="s">
        <v>3698</v>
      </c>
      <c r="G311" s="518">
        <v>6.5466617132141594E-2</v>
      </c>
      <c r="H311" s="518">
        <v>8.2393114919560001E-2</v>
      </c>
    </row>
    <row r="312" spans="2:8" x14ac:dyDescent="0.25">
      <c r="B312" s="518" t="s">
        <v>3534</v>
      </c>
      <c r="C312" s="518" t="s">
        <v>53</v>
      </c>
      <c r="D312" s="518" t="s">
        <v>628</v>
      </c>
      <c r="E312" s="518" t="s">
        <v>3718</v>
      </c>
      <c r="F312" s="518" t="s">
        <v>3698</v>
      </c>
      <c r="G312" s="518">
        <v>0.99998338419092403</v>
      </c>
      <c r="H312" s="518">
        <v>0.999971971247264</v>
      </c>
    </row>
    <row r="313" spans="2:8" x14ac:dyDescent="0.25">
      <c r="B313" s="518" t="s">
        <v>3534</v>
      </c>
      <c r="C313" s="518" t="s">
        <v>53</v>
      </c>
      <c r="D313" s="518" t="s">
        <v>628</v>
      </c>
      <c r="E313" s="518" t="s">
        <v>125</v>
      </c>
      <c r="F313" s="518" t="s">
        <v>3698</v>
      </c>
      <c r="G313" s="518">
        <v>1</v>
      </c>
      <c r="H313" s="518">
        <v>1</v>
      </c>
    </row>
    <row r="314" spans="2:8" x14ac:dyDescent="0.25">
      <c r="B314" s="518" t="s">
        <v>3534</v>
      </c>
      <c r="C314" s="518" t="s">
        <v>53</v>
      </c>
      <c r="D314" s="518" t="s">
        <v>628</v>
      </c>
      <c r="E314" s="518" t="s">
        <v>3699</v>
      </c>
      <c r="F314" s="518" t="s">
        <v>3698</v>
      </c>
      <c r="G314" s="518">
        <v>0.73450763000050001</v>
      </c>
      <c r="H314" s="518">
        <v>0.65691380819495704</v>
      </c>
    </row>
    <row r="315" spans="2:8" x14ac:dyDescent="0.25">
      <c r="B315" s="518" t="s">
        <v>3534</v>
      </c>
      <c r="C315" s="518" t="s">
        <v>53</v>
      </c>
      <c r="D315" s="518" t="s">
        <v>628</v>
      </c>
      <c r="E315" s="518" t="s">
        <v>786</v>
      </c>
      <c r="F315" s="518" t="s">
        <v>3698</v>
      </c>
      <c r="G315" s="518">
        <v>1</v>
      </c>
      <c r="H315" s="518">
        <v>1</v>
      </c>
    </row>
    <row r="316" spans="2:8" x14ac:dyDescent="0.25">
      <c r="B316" s="518" t="s">
        <v>3534</v>
      </c>
      <c r="C316" s="518" t="s">
        <v>53</v>
      </c>
      <c r="D316" s="518" t="s">
        <v>171</v>
      </c>
      <c r="E316" s="518" t="s">
        <v>122</v>
      </c>
      <c r="F316" s="518" t="s">
        <v>523</v>
      </c>
      <c r="G316" s="518">
        <v>8.4632068005549201E-3</v>
      </c>
      <c r="H316" s="518">
        <v>5.1513044756648398E-3</v>
      </c>
    </row>
    <row r="317" spans="2:8" x14ac:dyDescent="0.25">
      <c r="B317" s="518" t="s">
        <v>3534</v>
      </c>
      <c r="C317" s="518" t="s">
        <v>53</v>
      </c>
      <c r="D317" s="518" t="s">
        <v>171</v>
      </c>
      <c r="E317" s="518" t="s">
        <v>3718</v>
      </c>
      <c r="F317" s="518" t="s">
        <v>523</v>
      </c>
      <c r="G317" s="518">
        <v>0.99999070613331498</v>
      </c>
      <c r="H317" s="518">
        <v>0.99999412140694199</v>
      </c>
    </row>
    <row r="318" spans="2:8" x14ac:dyDescent="0.25">
      <c r="B318" s="518" t="s">
        <v>3534</v>
      </c>
      <c r="C318" s="518" t="s">
        <v>53</v>
      </c>
      <c r="D318" s="518" t="s">
        <v>171</v>
      </c>
      <c r="E318" s="518" t="s">
        <v>125</v>
      </c>
      <c r="F318" s="518" t="s">
        <v>523</v>
      </c>
      <c r="G318" s="518">
        <v>1</v>
      </c>
      <c r="H318" s="518">
        <v>1</v>
      </c>
    </row>
    <row r="319" spans="2:8" x14ac:dyDescent="0.25">
      <c r="B319" s="518" t="s">
        <v>3534</v>
      </c>
      <c r="C319" s="518" t="s">
        <v>53</v>
      </c>
      <c r="D319" s="518" t="s">
        <v>171</v>
      </c>
      <c r="E319" s="518" t="s">
        <v>3699</v>
      </c>
      <c r="F319" s="518" t="s">
        <v>523</v>
      </c>
      <c r="G319" s="518">
        <v>0.69615100168335897</v>
      </c>
      <c r="H319" s="518">
        <v>0.45240079266912903</v>
      </c>
    </row>
    <row r="320" spans="2:8" x14ac:dyDescent="0.25">
      <c r="B320" s="518" t="s">
        <v>3534</v>
      </c>
      <c r="C320" s="518" t="s">
        <v>53</v>
      </c>
      <c r="D320" s="518" t="s">
        <v>171</v>
      </c>
      <c r="E320" s="518" t="s">
        <v>786</v>
      </c>
      <c r="F320" s="518" t="s">
        <v>523</v>
      </c>
      <c r="G320" s="518">
        <v>0.81561489651365204</v>
      </c>
      <c r="H320" s="518">
        <v>0.92644001560604095</v>
      </c>
    </row>
    <row r="321" spans="2:8" x14ac:dyDescent="0.25">
      <c r="B321" s="518" t="s">
        <v>3536</v>
      </c>
      <c r="C321" s="518" t="s">
        <v>53</v>
      </c>
      <c r="D321" s="518" t="s">
        <v>628</v>
      </c>
      <c r="E321" s="518" t="s">
        <v>122</v>
      </c>
      <c r="F321" s="518" t="s">
        <v>3700</v>
      </c>
      <c r="G321" s="518">
        <v>5.0813581953815599E-2</v>
      </c>
      <c r="H321" s="518">
        <v>6.5142294070512405E-2</v>
      </c>
    </row>
    <row r="322" spans="2:8" x14ac:dyDescent="0.25">
      <c r="B322" s="518" t="s">
        <v>3536</v>
      </c>
      <c r="C322" s="518" t="s">
        <v>53</v>
      </c>
      <c r="D322" s="518" t="s">
        <v>628</v>
      </c>
      <c r="E322" s="518" t="s">
        <v>3718</v>
      </c>
      <c r="F322" s="518" t="s">
        <v>3700</v>
      </c>
      <c r="G322" s="518">
        <v>0.999972768629668</v>
      </c>
      <c r="H322" s="518">
        <v>0.99995530485338102</v>
      </c>
    </row>
    <row r="323" spans="2:8" x14ac:dyDescent="0.25">
      <c r="B323" s="518" t="s">
        <v>3536</v>
      </c>
      <c r="C323" s="518" t="s">
        <v>53</v>
      </c>
      <c r="D323" s="518" t="s">
        <v>628</v>
      </c>
      <c r="E323" s="518" t="s">
        <v>125</v>
      </c>
      <c r="F323" s="518" t="s">
        <v>3700</v>
      </c>
      <c r="G323" s="518">
        <v>1</v>
      </c>
      <c r="H323" s="518">
        <v>1</v>
      </c>
    </row>
    <row r="324" spans="2:8" x14ac:dyDescent="0.25">
      <c r="B324" s="518" t="s">
        <v>3536</v>
      </c>
      <c r="C324" s="518" t="s">
        <v>53</v>
      </c>
      <c r="D324" s="518" t="s">
        <v>628</v>
      </c>
      <c r="E324" s="518" t="s">
        <v>3699</v>
      </c>
      <c r="F324" s="518" t="s">
        <v>3700</v>
      </c>
      <c r="G324" s="518">
        <v>0.62823739998766504</v>
      </c>
      <c r="H324" s="518">
        <v>0.55016227857704203</v>
      </c>
    </row>
    <row r="325" spans="2:8" x14ac:dyDescent="0.25">
      <c r="B325" s="518" t="s">
        <v>3536</v>
      </c>
      <c r="C325" s="518" t="s">
        <v>53</v>
      </c>
      <c r="D325" s="518" t="s">
        <v>628</v>
      </c>
      <c r="E325" s="518" t="s">
        <v>786</v>
      </c>
      <c r="F325" s="518" t="s">
        <v>3700</v>
      </c>
      <c r="G325" s="518">
        <v>1</v>
      </c>
      <c r="H325" s="518">
        <v>1</v>
      </c>
    </row>
    <row r="326" spans="2:8" x14ac:dyDescent="0.25">
      <c r="B326" s="518" t="s">
        <v>3536</v>
      </c>
      <c r="C326" s="518" t="s">
        <v>53</v>
      </c>
      <c r="D326" s="518" t="s">
        <v>628</v>
      </c>
      <c r="E326" s="518" t="s">
        <v>122</v>
      </c>
      <c r="F326" s="518" t="s">
        <v>3698</v>
      </c>
      <c r="G326" s="518">
        <v>5.0813581953815599E-2</v>
      </c>
      <c r="H326" s="518">
        <v>6.5142294070512405E-2</v>
      </c>
    </row>
    <row r="327" spans="2:8" x14ac:dyDescent="0.25">
      <c r="B327" s="518" t="s">
        <v>3536</v>
      </c>
      <c r="C327" s="518" t="s">
        <v>53</v>
      </c>
      <c r="D327" s="518" t="s">
        <v>628</v>
      </c>
      <c r="E327" s="518" t="s">
        <v>3718</v>
      </c>
      <c r="F327" s="518" t="s">
        <v>3698</v>
      </c>
      <c r="G327" s="518">
        <v>0.999972768629668</v>
      </c>
      <c r="H327" s="518">
        <v>0.99995530485338102</v>
      </c>
    </row>
    <row r="328" spans="2:8" x14ac:dyDescent="0.25">
      <c r="B328" s="518" t="s">
        <v>3536</v>
      </c>
      <c r="C328" s="518" t="s">
        <v>53</v>
      </c>
      <c r="D328" s="518" t="s">
        <v>628</v>
      </c>
      <c r="E328" s="518" t="s">
        <v>125</v>
      </c>
      <c r="F328" s="518" t="s">
        <v>3698</v>
      </c>
      <c r="G328" s="518">
        <v>1</v>
      </c>
      <c r="H328" s="518">
        <v>1</v>
      </c>
    </row>
    <row r="329" spans="2:8" x14ac:dyDescent="0.25">
      <c r="B329" s="518" t="s">
        <v>3536</v>
      </c>
      <c r="C329" s="518" t="s">
        <v>53</v>
      </c>
      <c r="D329" s="518" t="s">
        <v>628</v>
      </c>
      <c r="E329" s="518" t="s">
        <v>3699</v>
      </c>
      <c r="F329" s="518" t="s">
        <v>3698</v>
      </c>
      <c r="G329" s="518">
        <v>0.62823739998766504</v>
      </c>
      <c r="H329" s="518">
        <v>0.55016227857704203</v>
      </c>
    </row>
    <row r="330" spans="2:8" x14ac:dyDescent="0.25">
      <c r="B330" s="518" t="s">
        <v>3536</v>
      </c>
      <c r="C330" s="518" t="s">
        <v>53</v>
      </c>
      <c r="D330" s="518" t="s">
        <v>628</v>
      </c>
      <c r="E330" s="518" t="s">
        <v>786</v>
      </c>
      <c r="F330" s="518" t="s">
        <v>3698</v>
      </c>
      <c r="G330" s="518">
        <v>1</v>
      </c>
      <c r="H330" s="518">
        <v>1</v>
      </c>
    </row>
    <row r="331" spans="2:8" x14ac:dyDescent="0.25">
      <c r="B331" s="518" t="s">
        <v>3536</v>
      </c>
      <c r="C331" s="518" t="s">
        <v>53</v>
      </c>
      <c r="D331" s="518" t="s">
        <v>171</v>
      </c>
      <c r="E331" s="518" t="s">
        <v>122</v>
      </c>
      <c r="F331" s="518" t="s">
        <v>523</v>
      </c>
      <c r="G331" s="518">
        <v>5.9712620482741501E-3</v>
      </c>
      <c r="H331" s="518">
        <v>5.4186945484561797E-3</v>
      </c>
    </row>
    <row r="332" spans="2:8" x14ac:dyDescent="0.25">
      <c r="B332" s="518" t="s">
        <v>3536</v>
      </c>
      <c r="C332" s="518" t="s">
        <v>53</v>
      </c>
      <c r="D332" s="518" t="s">
        <v>171</v>
      </c>
      <c r="E332" s="518" t="s">
        <v>3718</v>
      </c>
      <c r="F332" s="518" t="s">
        <v>523</v>
      </c>
      <c r="G332" s="518">
        <v>0.99996841810725601</v>
      </c>
      <c r="H332" s="518">
        <v>0.99997781447172096</v>
      </c>
    </row>
    <row r="333" spans="2:8" x14ac:dyDescent="0.25">
      <c r="B333" s="518" t="s">
        <v>3536</v>
      </c>
      <c r="C333" s="518" t="s">
        <v>53</v>
      </c>
      <c r="D333" s="518" t="s">
        <v>171</v>
      </c>
      <c r="E333" s="518" t="s">
        <v>125</v>
      </c>
      <c r="F333" s="518" t="s">
        <v>523</v>
      </c>
      <c r="G333" s="518">
        <v>1</v>
      </c>
      <c r="H333" s="518">
        <v>1</v>
      </c>
    </row>
    <row r="334" spans="2:8" x14ac:dyDescent="0.25">
      <c r="B334" s="518" t="s">
        <v>3536</v>
      </c>
      <c r="C334" s="518" t="s">
        <v>53</v>
      </c>
      <c r="D334" s="518" t="s">
        <v>171</v>
      </c>
      <c r="E334" s="518" t="s">
        <v>3699</v>
      </c>
      <c r="F334" s="518" t="s">
        <v>523</v>
      </c>
      <c r="G334" s="518">
        <v>0.59649747325028202</v>
      </c>
      <c r="H334" s="518">
        <v>0.347155039629714</v>
      </c>
    </row>
    <row r="335" spans="2:8" x14ac:dyDescent="0.25">
      <c r="B335" s="518" t="s">
        <v>3536</v>
      </c>
      <c r="C335" s="518" t="s">
        <v>53</v>
      </c>
      <c r="D335" s="518" t="s">
        <v>171</v>
      </c>
      <c r="E335" s="518" t="s">
        <v>786</v>
      </c>
      <c r="F335" s="518" t="s">
        <v>523</v>
      </c>
      <c r="G335" s="518">
        <v>0.75941699643664295</v>
      </c>
      <c r="H335" s="518">
        <v>0.90015316547819402</v>
      </c>
    </row>
    <row r="336" spans="2:8" x14ac:dyDescent="0.25">
      <c r="B336" s="518" t="s">
        <v>3538</v>
      </c>
      <c r="C336" s="518" t="s">
        <v>53</v>
      </c>
      <c r="D336" s="518" t="s">
        <v>628</v>
      </c>
      <c r="E336" s="518" t="s">
        <v>122</v>
      </c>
      <c r="F336" s="518" t="s">
        <v>3700</v>
      </c>
      <c r="G336" s="518">
        <v>7.0581332447061607E-2</v>
      </c>
      <c r="H336" s="518">
        <v>6.5932857958603E-2</v>
      </c>
    </row>
    <row r="337" spans="2:8" x14ac:dyDescent="0.25">
      <c r="B337" s="518" t="s">
        <v>3538</v>
      </c>
      <c r="C337" s="518" t="s">
        <v>53</v>
      </c>
      <c r="D337" s="518" t="s">
        <v>628</v>
      </c>
      <c r="E337" s="518" t="s">
        <v>3718</v>
      </c>
      <c r="F337" s="518" t="s">
        <v>3700</v>
      </c>
      <c r="G337" s="518">
        <v>0.99980855370695298</v>
      </c>
      <c r="H337" s="518">
        <v>0.99955929494333196</v>
      </c>
    </row>
    <row r="338" spans="2:8" x14ac:dyDescent="0.25">
      <c r="B338" s="518" t="s">
        <v>3538</v>
      </c>
      <c r="C338" s="518" t="s">
        <v>53</v>
      </c>
      <c r="D338" s="518" t="s">
        <v>628</v>
      </c>
      <c r="E338" s="518" t="s">
        <v>125</v>
      </c>
      <c r="F338" s="518" t="s">
        <v>3700</v>
      </c>
      <c r="G338" s="518">
        <v>1</v>
      </c>
      <c r="H338" s="518">
        <v>1</v>
      </c>
    </row>
    <row r="339" spans="2:8" x14ac:dyDescent="0.25">
      <c r="B339" s="518" t="s">
        <v>3538</v>
      </c>
      <c r="C339" s="518" t="s">
        <v>53</v>
      </c>
      <c r="D339" s="518" t="s">
        <v>628</v>
      </c>
      <c r="E339" s="518" t="s">
        <v>3699</v>
      </c>
      <c r="F339" s="518" t="s">
        <v>3700</v>
      </c>
      <c r="G339" s="518">
        <v>0.71005261817236398</v>
      </c>
      <c r="H339" s="518">
        <v>0.579744420755124</v>
      </c>
    </row>
    <row r="340" spans="2:8" x14ac:dyDescent="0.25">
      <c r="B340" s="518" t="s">
        <v>3538</v>
      </c>
      <c r="C340" s="518" t="s">
        <v>53</v>
      </c>
      <c r="D340" s="518" t="s">
        <v>628</v>
      </c>
      <c r="E340" s="518" t="s">
        <v>786</v>
      </c>
      <c r="F340" s="518" t="s">
        <v>3700</v>
      </c>
      <c r="G340" s="518">
        <v>1</v>
      </c>
      <c r="H340" s="518">
        <v>1</v>
      </c>
    </row>
    <row r="341" spans="2:8" x14ac:dyDescent="0.25">
      <c r="B341" s="518" t="s">
        <v>3538</v>
      </c>
      <c r="C341" s="518" t="s">
        <v>53</v>
      </c>
      <c r="D341" s="518" t="s">
        <v>628</v>
      </c>
      <c r="E341" s="518" t="s">
        <v>122</v>
      </c>
      <c r="F341" s="518" t="s">
        <v>3698</v>
      </c>
      <c r="G341" s="518">
        <v>7.0581332447061607E-2</v>
      </c>
      <c r="H341" s="518">
        <v>6.5932857958603E-2</v>
      </c>
    </row>
    <row r="342" spans="2:8" x14ac:dyDescent="0.25">
      <c r="B342" s="518" t="s">
        <v>3538</v>
      </c>
      <c r="C342" s="518" t="s">
        <v>53</v>
      </c>
      <c r="D342" s="518" t="s">
        <v>628</v>
      </c>
      <c r="E342" s="518" t="s">
        <v>3718</v>
      </c>
      <c r="F342" s="518" t="s">
        <v>3698</v>
      </c>
      <c r="G342" s="518">
        <v>0.99980855370695298</v>
      </c>
      <c r="H342" s="518">
        <v>0.99955929494333196</v>
      </c>
    </row>
    <row r="343" spans="2:8" x14ac:dyDescent="0.25">
      <c r="B343" s="518" t="s">
        <v>3538</v>
      </c>
      <c r="C343" s="518" t="s">
        <v>53</v>
      </c>
      <c r="D343" s="518" t="s">
        <v>628</v>
      </c>
      <c r="E343" s="518" t="s">
        <v>125</v>
      </c>
      <c r="F343" s="518" t="s">
        <v>3698</v>
      </c>
      <c r="G343" s="518">
        <v>1</v>
      </c>
      <c r="H343" s="518">
        <v>1</v>
      </c>
    </row>
    <row r="344" spans="2:8" x14ac:dyDescent="0.25">
      <c r="B344" s="518" t="s">
        <v>3538</v>
      </c>
      <c r="C344" s="518" t="s">
        <v>53</v>
      </c>
      <c r="D344" s="518" t="s">
        <v>628</v>
      </c>
      <c r="E344" s="518" t="s">
        <v>3699</v>
      </c>
      <c r="F344" s="518" t="s">
        <v>3698</v>
      </c>
      <c r="G344" s="518">
        <v>0.71005261817236398</v>
      </c>
      <c r="H344" s="518">
        <v>0.579744420755124</v>
      </c>
    </row>
    <row r="345" spans="2:8" x14ac:dyDescent="0.25">
      <c r="B345" s="518" t="s">
        <v>3538</v>
      </c>
      <c r="C345" s="518" t="s">
        <v>53</v>
      </c>
      <c r="D345" s="518" t="s">
        <v>628</v>
      </c>
      <c r="E345" s="518" t="s">
        <v>786</v>
      </c>
      <c r="F345" s="518" t="s">
        <v>3698</v>
      </c>
      <c r="G345" s="518">
        <v>1</v>
      </c>
      <c r="H345" s="518">
        <v>1</v>
      </c>
    </row>
    <row r="346" spans="2:8" x14ac:dyDescent="0.25">
      <c r="B346" s="518" t="s">
        <v>3538</v>
      </c>
      <c r="C346" s="518" t="s">
        <v>53</v>
      </c>
      <c r="D346" s="518" t="s">
        <v>171</v>
      </c>
      <c r="E346" s="518" t="s">
        <v>122</v>
      </c>
      <c r="F346" s="518" t="s">
        <v>523</v>
      </c>
      <c r="G346" s="518">
        <v>1.0894256900010901E-2</v>
      </c>
      <c r="H346" s="518">
        <v>1.1120349922879901E-2</v>
      </c>
    </row>
    <row r="347" spans="2:8" x14ac:dyDescent="0.25">
      <c r="B347" s="518" t="s">
        <v>3538</v>
      </c>
      <c r="C347" s="518" t="s">
        <v>53</v>
      </c>
      <c r="D347" s="518" t="s">
        <v>171</v>
      </c>
      <c r="E347" s="518" t="s">
        <v>3718</v>
      </c>
      <c r="F347" s="518" t="s">
        <v>523</v>
      </c>
      <c r="G347" s="518">
        <v>0.999737632539344</v>
      </c>
      <c r="H347" s="518">
        <v>0.99994555349913905</v>
      </c>
    </row>
    <row r="348" spans="2:8" x14ac:dyDescent="0.25">
      <c r="B348" s="518" t="s">
        <v>3538</v>
      </c>
      <c r="C348" s="518" t="s">
        <v>53</v>
      </c>
      <c r="D348" s="518" t="s">
        <v>171</v>
      </c>
      <c r="E348" s="518" t="s">
        <v>125</v>
      </c>
      <c r="F348" s="518" t="s">
        <v>523</v>
      </c>
      <c r="G348" s="518">
        <v>1</v>
      </c>
      <c r="H348" s="518">
        <v>1</v>
      </c>
    </row>
    <row r="349" spans="2:8" x14ac:dyDescent="0.25">
      <c r="B349" s="518" t="s">
        <v>3538</v>
      </c>
      <c r="C349" s="518" t="s">
        <v>53</v>
      </c>
      <c r="D349" s="518" t="s">
        <v>171</v>
      </c>
      <c r="E349" s="518" t="s">
        <v>3699</v>
      </c>
      <c r="F349" s="518" t="s">
        <v>523</v>
      </c>
      <c r="G349" s="518">
        <v>0.55525906407848702</v>
      </c>
      <c r="H349" s="518">
        <v>0.342015729094309</v>
      </c>
    </row>
    <row r="350" spans="2:8" x14ac:dyDescent="0.25">
      <c r="B350" s="518" t="s">
        <v>3538</v>
      </c>
      <c r="C350" s="518" t="s">
        <v>53</v>
      </c>
      <c r="D350" s="518" t="s">
        <v>171</v>
      </c>
      <c r="E350" s="518" t="s">
        <v>786</v>
      </c>
      <c r="F350" s="518" t="s">
        <v>523</v>
      </c>
      <c r="G350" s="518">
        <v>0.73402546953689995</v>
      </c>
      <c r="H350" s="518">
        <v>0.81772605676507104</v>
      </c>
    </row>
    <row r="351" spans="2:8" x14ac:dyDescent="0.25">
      <c r="B351" s="518" t="s">
        <v>3540</v>
      </c>
      <c r="C351" s="518" t="s">
        <v>53</v>
      </c>
      <c r="D351" s="518" t="s">
        <v>628</v>
      </c>
      <c r="E351" s="518" t="s">
        <v>122</v>
      </c>
      <c r="F351" s="518" t="s">
        <v>3700</v>
      </c>
      <c r="G351" s="518">
        <v>3.7071967965521001E-2</v>
      </c>
      <c r="H351" s="518">
        <v>5.1597506395099302E-2</v>
      </c>
    </row>
    <row r="352" spans="2:8" x14ac:dyDescent="0.25">
      <c r="B352" s="518" t="s">
        <v>3540</v>
      </c>
      <c r="C352" s="518" t="s">
        <v>53</v>
      </c>
      <c r="D352" s="518" t="s">
        <v>628</v>
      </c>
      <c r="E352" s="518" t="s">
        <v>3718</v>
      </c>
      <c r="F352" s="518" t="s">
        <v>3700</v>
      </c>
      <c r="G352" s="518">
        <v>0.99997690489398905</v>
      </c>
      <c r="H352" s="518">
        <v>0.99993937713113201</v>
      </c>
    </row>
    <row r="353" spans="2:8" x14ac:dyDescent="0.25">
      <c r="B353" s="518" t="s">
        <v>3540</v>
      </c>
      <c r="C353" s="518" t="s">
        <v>53</v>
      </c>
      <c r="D353" s="518" t="s">
        <v>628</v>
      </c>
      <c r="E353" s="518" t="s">
        <v>125</v>
      </c>
      <c r="F353" s="518" t="s">
        <v>3700</v>
      </c>
      <c r="G353" s="518">
        <v>1</v>
      </c>
      <c r="H353" s="518">
        <v>1</v>
      </c>
    </row>
    <row r="354" spans="2:8" x14ac:dyDescent="0.25">
      <c r="B354" s="518" t="s">
        <v>3540</v>
      </c>
      <c r="C354" s="518" t="s">
        <v>53</v>
      </c>
      <c r="D354" s="518" t="s">
        <v>628</v>
      </c>
      <c r="E354" s="518" t="s">
        <v>3699</v>
      </c>
      <c r="F354" s="518" t="s">
        <v>3700</v>
      </c>
      <c r="G354" s="518">
        <v>0.31164443233047501</v>
      </c>
      <c r="H354" s="518">
        <v>0.21900559422377</v>
      </c>
    </row>
    <row r="355" spans="2:8" x14ac:dyDescent="0.25">
      <c r="B355" s="518" t="s">
        <v>3540</v>
      </c>
      <c r="C355" s="518" t="s">
        <v>53</v>
      </c>
      <c r="D355" s="518" t="s">
        <v>628</v>
      </c>
      <c r="E355" s="518" t="s">
        <v>786</v>
      </c>
      <c r="F355" s="518" t="s">
        <v>3700</v>
      </c>
      <c r="G355" s="518">
        <v>1</v>
      </c>
      <c r="H355" s="518">
        <v>1</v>
      </c>
    </row>
    <row r="356" spans="2:8" x14ac:dyDescent="0.25">
      <c r="B356" s="518" t="s">
        <v>3540</v>
      </c>
      <c r="C356" s="518" t="s">
        <v>53</v>
      </c>
      <c r="D356" s="518" t="s">
        <v>628</v>
      </c>
      <c r="E356" s="518" t="s">
        <v>122</v>
      </c>
      <c r="F356" s="518" t="s">
        <v>3698</v>
      </c>
      <c r="G356" s="518">
        <v>3.7071967965521001E-2</v>
      </c>
      <c r="H356" s="518">
        <v>5.1597506395099399E-2</v>
      </c>
    </row>
    <row r="357" spans="2:8" x14ac:dyDescent="0.25">
      <c r="B357" s="518" t="s">
        <v>3540</v>
      </c>
      <c r="C357" s="518" t="s">
        <v>53</v>
      </c>
      <c r="D357" s="518" t="s">
        <v>628</v>
      </c>
      <c r="E357" s="518" t="s">
        <v>3718</v>
      </c>
      <c r="F357" s="518" t="s">
        <v>3698</v>
      </c>
      <c r="G357" s="518">
        <v>0.99997690489398905</v>
      </c>
      <c r="H357" s="518">
        <v>0.99993937713113201</v>
      </c>
    </row>
    <row r="358" spans="2:8" x14ac:dyDescent="0.25">
      <c r="B358" s="518" t="s">
        <v>3540</v>
      </c>
      <c r="C358" s="518" t="s">
        <v>53</v>
      </c>
      <c r="D358" s="518" t="s">
        <v>628</v>
      </c>
      <c r="E358" s="518" t="s">
        <v>125</v>
      </c>
      <c r="F358" s="518" t="s">
        <v>3698</v>
      </c>
      <c r="G358" s="518">
        <v>1</v>
      </c>
      <c r="H358" s="518">
        <v>1</v>
      </c>
    </row>
    <row r="359" spans="2:8" x14ac:dyDescent="0.25">
      <c r="B359" s="518" t="s">
        <v>3540</v>
      </c>
      <c r="C359" s="518" t="s">
        <v>53</v>
      </c>
      <c r="D359" s="518" t="s">
        <v>628</v>
      </c>
      <c r="E359" s="518" t="s">
        <v>3699</v>
      </c>
      <c r="F359" s="518" t="s">
        <v>3698</v>
      </c>
      <c r="G359" s="518">
        <v>0.31164443233047501</v>
      </c>
      <c r="H359" s="518">
        <v>0.21900559422377</v>
      </c>
    </row>
    <row r="360" spans="2:8" x14ac:dyDescent="0.25">
      <c r="B360" s="518" t="s">
        <v>3540</v>
      </c>
      <c r="C360" s="518" t="s">
        <v>53</v>
      </c>
      <c r="D360" s="518" t="s">
        <v>628</v>
      </c>
      <c r="E360" s="518" t="s">
        <v>786</v>
      </c>
      <c r="F360" s="518" t="s">
        <v>3698</v>
      </c>
      <c r="G360" s="518">
        <v>1</v>
      </c>
      <c r="H360" s="518">
        <v>1</v>
      </c>
    </row>
    <row r="361" spans="2:8" x14ac:dyDescent="0.25">
      <c r="B361" s="518" t="s">
        <v>3540</v>
      </c>
      <c r="C361" s="518" t="s">
        <v>53</v>
      </c>
      <c r="D361" s="518" t="s">
        <v>171</v>
      </c>
      <c r="E361" s="518" t="s">
        <v>122</v>
      </c>
      <c r="F361" s="518" t="s">
        <v>523</v>
      </c>
      <c r="G361" s="518">
        <v>5.0498712285255501E-3</v>
      </c>
      <c r="H361" s="518">
        <v>6.2587897567006204E-3</v>
      </c>
    </row>
    <row r="362" spans="2:8" x14ac:dyDescent="0.25">
      <c r="B362" s="518" t="s">
        <v>3540</v>
      </c>
      <c r="C362" s="518" t="s">
        <v>53</v>
      </c>
      <c r="D362" s="518" t="s">
        <v>171</v>
      </c>
      <c r="E362" s="518" t="s">
        <v>3718</v>
      </c>
      <c r="F362" s="518" t="s">
        <v>523</v>
      </c>
      <c r="G362" s="518">
        <v>0.99815951435558303</v>
      </c>
      <c r="H362" s="518">
        <v>0.99890393219892704</v>
      </c>
    </row>
    <row r="363" spans="2:8" x14ac:dyDescent="0.25">
      <c r="B363" s="518" t="s">
        <v>3540</v>
      </c>
      <c r="C363" s="518" t="s">
        <v>53</v>
      </c>
      <c r="D363" s="518" t="s">
        <v>171</v>
      </c>
      <c r="E363" s="518" t="s">
        <v>125</v>
      </c>
      <c r="F363" s="518" t="s">
        <v>523</v>
      </c>
      <c r="G363" s="518">
        <v>1</v>
      </c>
      <c r="H363" s="518">
        <v>1</v>
      </c>
    </row>
    <row r="364" spans="2:8" x14ac:dyDescent="0.25">
      <c r="B364" s="518" t="s">
        <v>3540</v>
      </c>
      <c r="C364" s="518" t="s">
        <v>53</v>
      </c>
      <c r="D364" s="518" t="s">
        <v>171</v>
      </c>
      <c r="E364" s="518" t="s">
        <v>3699</v>
      </c>
      <c r="F364" s="518" t="s">
        <v>523</v>
      </c>
      <c r="G364" s="518">
        <v>0.31694943824969601</v>
      </c>
      <c r="H364" s="518">
        <v>0.18874787652171601</v>
      </c>
    </row>
    <row r="365" spans="2:8" x14ac:dyDescent="0.25">
      <c r="B365" s="518" t="s">
        <v>3540</v>
      </c>
      <c r="C365" s="518" t="s">
        <v>53</v>
      </c>
      <c r="D365" s="518" t="s">
        <v>171</v>
      </c>
      <c r="E365" s="518" t="s">
        <v>786</v>
      </c>
      <c r="F365" s="518" t="s">
        <v>523</v>
      </c>
      <c r="G365" s="518">
        <v>0.56664882310287001</v>
      </c>
      <c r="H365" s="518">
        <v>0.79080511411490295</v>
      </c>
    </row>
    <row r="366" spans="2:8" x14ac:dyDescent="0.25">
      <c r="B366" s="518" t="s">
        <v>3542</v>
      </c>
      <c r="C366" s="518" t="s">
        <v>53</v>
      </c>
      <c r="D366" s="518" t="s">
        <v>628</v>
      </c>
      <c r="E366" s="518" t="s">
        <v>122</v>
      </c>
      <c r="F366" s="518" t="s">
        <v>3700</v>
      </c>
      <c r="G366" s="518">
        <v>6.5531675425399102E-2</v>
      </c>
      <c r="H366" s="518">
        <v>0.174558741665501</v>
      </c>
    </row>
    <row r="367" spans="2:8" x14ac:dyDescent="0.25">
      <c r="B367" s="518" t="s">
        <v>3542</v>
      </c>
      <c r="C367" s="518" t="s">
        <v>53</v>
      </c>
      <c r="D367" s="518" t="s">
        <v>628</v>
      </c>
      <c r="E367" s="518" t="s">
        <v>3718</v>
      </c>
      <c r="F367" s="518" t="s">
        <v>3700</v>
      </c>
      <c r="G367" s="518">
        <v>0.99999999999183398</v>
      </c>
      <c r="H367" s="518">
        <v>0.99999999999612299</v>
      </c>
    </row>
    <row r="368" spans="2:8" x14ac:dyDescent="0.25">
      <c r="B368" s="518" t="s">
        <v>3542</v>
      </c>
      <c r="C368" s="518" t="s">
        <v>53</v>
      </c>
      <c r="D368" s="518" t="s">
        <v>628</v>
      </c>
      <c r="E368" s="518" t="s">
        <v>125</v>
      </c>
      <c r="F368" s="518" t="s">
        <v>3700</v>
      </c>
      <c r="G368" s="518">
        <v>1</v>
      </c>
      <c r="H368" s="518">
        <v>1</v>
      </c>
    </row>
    <row r="369" spans="2:8" x14ac:dyDescent="0.25">
      <c r="B369" s="518" t="s">
        <v>3542</v>
      </c>
      <c r="C369" s="518" t="s">
        <v>53</v>
      </c>
      <c r="D369" s="518" t="s">
        <v>628</v>
      </c>
      <c r="E369" s="518" t="s">
        <v>3699</v>
      </c>
      <c r="F369" s="518" t="s">
        <v>3700</v>
      </c>
      <c r="G369" s="518">
        <v>0.81112307128308803</v>
      </c>
      <c r="H369" s="518">
        <v>0.873302019319666</v>
      </c>
    </row>
    <row r="370" spans="2:8" x14ac:dyDescent="0.25">
      <c r="B370" s="518" t="s">
        <v>3542</v>
      </c>
      <c r="C370" s="518" t="s">
        <v>53</v>
      </c>
      <c r="D370" s="518" t="s">
        <v>628</v>
      </c>
      <c r="E370" s="518" t="s">
        <v>786</v>
      </c>
      <c r="F370" s="518" t="s">
        <v>3700</v>
      </c>
      <c r="G370" s="518">
        <v>1</v>
      </c>
      <c r="H370" s="518">
        <v>1</v>
      </c>
    </row>
    <row r="371" spans="2:8" x14ac:dyDescent="0.25">
      <c r="B371" s="518" t="s">
        <v>3542</v>
      </c>
      <c r="C371" s="518" t="s">
        <v>53</v>
      </c>
      <c r="D371" s="518" t="s">
        <v>628</v>
      </c>
      <c r="E371" s="518" t="s">
        <v>122</v>
      </c>
      <c r="F371" s="518" t="s">
        <v>3698</v>
      </c>
      <c r="G371" s="518">
        <v>6.5531675425399102E-2</v>
      </c>
      <c r="H371" s="518">
        <v>0.174558741665501</v>
      </c>
    </row>
    <row r="372" spans="2:8" x14ac:dyDescent="0.25">
      <c r="B372" s="518" t="s">
        <v>3542</v>
      </c>
      <c r="C372" s="518" t="s">
        <v>53</v>
      </c>
      <c r="D372" s="518" t="s">
        <v>628</v>
      </c>
      <c r="E372" s="518" t="s">
        <v>3718</v>
      </c>
      <c r="F372" s="518" t="s">
        <v>3698</v>
      </c>
      <c r="G372" s="518">
        <v>0.99999999999183398</v>
      </c>
      <c r="H372" s="518">
        <v>0.99999999999612299</v>
      </c>
    </row>
    <row r="373" spans="2:8" x14ac:dyDescent="0.25">
      <c r="B373" s="518" t="s">
        <v>3542</v>
      </c>
      <c r="C373" s="518" t="s">
        <v>53</v>
      </c>
      <c r="D373" s="518" t="s">
        <v>628</v>
      </c>
      <c r="E373" s="518" t="s">
        <v>125</v>
      </c>
      <c r="F373" s="518" t="s">
        <v>3698</v>
      </c>
      <c r="G373" s="518">
        <v>1</v>
      </c>
      <c r="H373" s="518">
        <v>1</v>
      </c>
    </row>
    <row r="374" spans="2:8" x14ac:dyDescent="0.25">
      <c r="B374" s="518" t="s">
        <v>3542</v>
      </c>
      <c r="C374" s="518" t="s">
        <v>53</v>
      </c>
      <c r="D374" s="518" t="s">
        <v>628</v>
      </c>
      <c r="E374" s="518" t="s">
        <v>3699</v>
      </c>
      <c r="F374" s="518" t="s">
        <v>3698</v>
      </c>
      <c r="G374" s="518">
        <v>0.81112307128308803</v>
      </c>
      <c r="H374" s="518">
        <v>0.873302019319666</v>
      </c>
    </row>
    <row r="375" spans="2:8" x14ac:dyDescent="0.25">
      <c r="B375" s="518" t="s">
        <v>3542</v>
      </c>
      <c r="C375" s="518" t="s">
        <v>53</v>
      </c>
      <c r="D375" s="518" t="s">
        <v>628</v>
      </c>
      <c r="E375" s="518" t="s">
        <v>786</v>
      </c>
      <c r="F375" s="518" t="s">
        <v>3698</v>
      </c>
      <c r="G375" s="518">
        <v>1</v>
      </c>
      <c r="H375" s="518">
        <v>1</v>
      </c>
    </row>
    <row r="376" spans="2:8" x14ac:dyDescent="0.25">
      <c r="B376" s="518" t="s">
        <v>3542</v>
      </c>
      <c r="C376" s="518" t="s">
        <v>53</v>
      </c>
      <c r="D376" s="518" t="s">
        <v>171</v>
      </c>
      <c r="E376" s="518" t="s">
        <v>122</v>
      </c>
      <c r="F376" s="518" t="s">
        <v>523</v>
      </c>
      <c r="G376" s="518">
        <v>4.5435501259958799E-3</v>
      </c>
      <c r="H376" s="518">
        <v>1.80880059659837E-3</v>
      </c>
    </row>
    <row r="377" spans="2:8" x14ac:dyDescent="0.25">
      <c r="B377" s="518" t="s">
        <v>3542</v>
      </c>
      <c r="C377" s="518" t="s">
        <v>53</v>
      </c>
      <c r="D377" s="518" t="s">
        <v>171</v>
      </c>
      <c r="E377" s="518" t="s">
        <v>3718</v>
      </c>
      <c r="F377" s="518" t="s">
        <v>523</v>
      </c>
      <c r="G377" s="518">
        <v>0.99995269707797696</v>
      </c>
      <c r="H377" s="518">
        <v>0.99988719021883399</v>
      </c>
    </row>
    <row r="378" spans="2:8" x14ac:dyDescent="0.25">
      <c r="B378" s="518" t="s">
        <v>3542</v>
      </c>
      <c r="C378" s="518" t="s">
        <v>53</v>
      </c>
      <c r="D378" s="518" t="s">
        <v>171</v>
      </c>
      <c r="E378" s="518" t="s">
        <v>125</v>
      </c>
      <c r="F378" s="518" t="s">
        <v>523</v>
      </c>
      <c r="G378" s="518">
        <v>1</v>
      </c>
      <c r="H378" s="518">
        <v>1</v>
      </c>
    </row>
    <row r="379" spans="2:8" x14ac:dyDescent="0.25">
      <c r="B379" s="518" t="s">
        <v>3542</v>
      </c>
      <c r="C379" s="518" t="s">
        <v>53</v>
      </c>
      <c r="D379" s="518" t="s">
        <v>171</v>
      </c>
      <c r="E379" s="518" t="s">
        <v>3699</v>
      </c>
      <c r="F379" s="518" t="s">
        <v>523</v>
      </c>
      <c r="G379" s="518">
        <v>0.84552443509694397</v>
      </c>
      <c r="H379" s="518">
        <v>0.61187358144900195</v>
      </c>
    </row>
    <row r="380" spans="2:8" x14ac:dyDescent="0.25">
      <c r="B380" s="518" t="s">
        <v>3542</v>
      </c>
      <c r="C380" s="518" t="s">
        <v>53</v>
      </c>
      <c r="D380" s="518" t="s">
        <v>171</v>
      </c>
      <c r="E380" s="518" t="s">
        <v>786</v>
      </c>
      <c r="F380" s="518" t="s">
        <v>523</v>
      </c>
      <c r="G380" s="518">
        <v>0.89768063396444797</v>
      </c>
      <c r="H380" s="518">
        <v>0.96170032190002197</v>
      </c>
    </row>
    <row r="381" spans="2:8" x14ac:dyDescent="0.25">
      <c r="B381" s="518" t="s">
        <v>3544</v>
      </c>
      <c r="C381" s="518" t="s">
        <v>53</v>
      </c>
      <c r="D381" s="518" t="s">
        <v>628</v>
      </c>
      <c r="E381" s="518" t="s">
        <v>122</v>
      </c>
      <c r="F381" s="518" t="s">
        <v>3700</v>
      </c>
      <c r="G381" s="518">
        <v>0.11013757811256</v>
      </c>
      <c r="H381" s="518">
        <v>9.4346728658425597E-2</v>
      </c>
    </row>
    <row r="382" spans="2:8" x14ac:dyDescent="0.25">
      <c r="B382" s="518" t="s">
        <v>3544</v>
      </c>
      <c r="C382" s="518" t="s">
        <v>53</v>
      </c>
      <c r="D382" s="518" t="s">
        <v>628</v>
      </c>
      <c r="E382" s="518" t="s">
        <v>3718</v>
      </c>
      <c r="F382" s="518" t="s">
        <v>3700</v>
      </c>
      <c r="G382" s="518">
        <v>0.99987129707920497</v>
      </c>
      <c r="H382" s="518">
        <v>0.99978154407534603</v>
      </c>
    </row>
    <row r="383" spans="2:8" x14ac:dyDescent="0.25">
      <c r="B383" s="518" t="s">
        <v>3544</v>
      </c>
      <c r="C383" s="518" t="s">
        <v>53</v>
      </c>
      <c r="D383" s="518" t="s">
        <v>628</v>
      </c>
      <c r="E383" s="518" t="s">
        <v>125</v>
      </c>
      <c r="F383" s="518" t="s">
        <v>3700</v>
      </c>
      <c r="G383" s="518">
        <v>1</v>
      </c>
      <c r="H383" s="518">
        <v>1</v>
      </c>
    </row>
    <row r="384" spans="2:8" x14ac:dyDescent="0.25">
      <c r="B384" s="518" t="s">
        <v>3544</v>
      </c>
      <c r="C384" s="518" t="s">
        <v>53</v>
      </c>
      <c r="D384" s="518" t="s">
        <v>628</v>
      </c>
      <c r="E384" s="518" t="s">
        <v>3699</v>
      </c>
      <c r="F384" s="518" t="s">
        <v>3700</v>
      </c>
      <c r="G384" s="518">
        <v>0.77742599305438698</v>
      </c>
      <c r="H384" s="518">
        <v>0.70386015297530102</v>
      </c>
    </row>
    <row r="385" spans="2:8" x14ac:dyDescent="0.25">
      <c r="B385" s="518" t="s">
        <v>3544</v>
      </c>
      <c r="C385" s="518" t="s">
        <v>53</v>
      </c>
      <c r="D385" s="518" t="s">
        <v>628</v>
      </c>
      <c r="E385" s="518" t="s">
        <v>786</v>
      </c>
      <c r="F385" s="518" t="s">
        <v>3700</v>
      </c>
      <c r="G385" s="518">
        <v>1</v>
      </c>
      <c r="H385" s="518">
        <v>1</v>
      </c>
    </row>
    <row r="386" spans="2:8" x14ac:dyDescent="0.25">
      <c r="B386" s="518" t="s">
        <v>3544</v>
      </c>
      <c r="C386" s="518" t="s">
        <v>53</v>
      </c>
      <c r="D386" s="518" t="s">
        <v>628</v>
      </c>
      <c r="E386" s="518" t="s">
        <v>122</v>
      </c>
      <c r="F386" s="518" t="s">
        <v>3698</v>
      </c>
      <c r="G386" s="518">
        <v>0.11013757811256</v>
      </c>
      <c r="H386" s="518">
        <v>9.4346728658425597E-2</v>
      </c>
    </row>
    <row r="387" spans="2:8" x14ac:dyDescent="0.25">
      <c r="B387" s="518" t="s">
        <v>3544</v>
      </c>
      <c r="C387" s="518" t="s">
        <v>53</v>
      </c>
      <c r="D387" s="518" t="s">
        <v>628</v>
      </c>
      <c r="E387" s="518" t="s">
        <v>3718</v>
      </c>
      <c r="F387" s="518" t="s">
        <v>3698</v>
      </c>
      <c r="G387" s="518">
        <v>0.99987129707920497</v>
      </c>
      <c r="H387" s="518">
        <v>0.99978154407534603</v>
      </c>
    </row>
    <row r="388" spans="2:8" x14ac:dyDescent="0.25">
      <c r="B388" s="518" t="s">
        <v>3544</v>
      </c>
      <c r="C388" s="518" t="s">
        <v>53</v>
      </c>
      <c r="D388" s="518" t="s">
        <v>628</v>
      </c>
      <c r="E388" s="518" t="s">
        <v>125</v>
      </c>
      <c r="F388" s="518" t="s">
        <v>3698</v>
      </c>
      <c r="G388" s="518">
        <v>1</v>
      </c>
      <c r="H388" s="518">
        <v>1</v>
      </c>
    </row>
    <row r="389" spans="2:8" x14ac:dyDescent="0.25">
      <c r="B389" s="518" t="s">
        <v>3544</v>
      </c>
      <c r="C389" s="518" t="s">
        <v>53</v>
      </c>
      <c r="D389" s="518" t="s">
        <v>628</v>
      </c>
      <c r="E389" s="518" t="s">
        <v>3699</v>
      </c>
      <c r="F389" s="518" t="s">
        <v>3698</v>
      </c>
      <c r="G389" s="518">
        <v>0.77742599305438698</v>
      </c>
      <c r="H389" s="518">
        <v>0.70386015297530102</v>
      </c>
    </row>
    <row r="390" spans="2:8" x14ac:dyDescent="0.25">
      <c r="B390" s="518" t="s">
        <v>3544</v>
      </c>
      <c r="C390" s="518" t="s">
        <v>53</v>
      </c>
      <c r="D390" s="518" t="s">
        <v>628</v>
      </c>
      <c r="E390" s="518" t="s">
        <v>786</v>
      </c>
      <c r="F390" s="518" t="s">
        <v>3698</v>
      </c>
      <c r="G390" s="518">
        <v>1</v>
      </c>
      <c r="H390" s="518">
        <v>1</v>
      </c>
    </row>
    <row r="391" spans="2:8" x14ac:dyDescent="0.25">
      <c r="B391" s="518" t="s">
        <v>3544</v>
      </c>
      <c r="C391" s="518" t="s">
        <v>53</v>
      </c>
      <c r="D391" s="518" t="s">
        <v>171</v>
      </c>
      <c r="E391" s="518" t="s">
        <v>122</v>
      </c>
      <c r="F391" s="518" t="s">
        <v>523</v>
      </c>
      <c r="G391" s="518">
        <v>1.07141298283375E-2</v>
      </c>
      <c r="H391" s="518">
        <v>9.1385637319263292E-3</v>
      </c>
    </row>
    <row r="392" spans="2:8" x14ac:dyDescent="0.25">
      <c r="B392" s="518" t="s">
        <v>3544</v>
      </c>
      <c r="C392" s="518" t="s">
        <v>53</v>
      </c>
      <c r="D392" s="518" t="s">
        <v>171</v>
      </c>
      <c r="E392" s="518" t="s">
        <v>3718</v>
      </c>
      <c r="F392" s="518" t="s">
        <v>523</v>
      </c>
      <c r="G392" s="518">
        <v>0.99949384956788301</v>
      </c>
      <c r="H392" s="518">
        <v>0.99989388309944405</v>
      </c>
    </row>
    <row r="393" spans="2:8" x14ac:dyDescent="0.25">
      <c r="B393" s="518" t="s">
        <v>3544</v>
      </c>
      <c r="C393" s="518" t="s">
        <v>53</v>
      </c>
      <c r="D393" s="518" t="s">
        <v>171</v>
      </c>
      <c r="E393" s="518" t="s">
        <v>125</v>
      </c>
      <c r="F393" s="518" t="s">
        <v>523</v>
      </c>
      <c r="G393" s="518">
        <v>1</v>
      </c>
      <c r="H393" s="518">
        <v>1</v>
      </c>
    </row>
    <row r="394" spans="2:8" x14ac:dyDescent="0.25">
      <c r="B394" s="518" t="s">
        <v>3544</v>
      </c>
      <c r="C394" s="518" t="s">
        <v>53</v>
      </c>
      <c r="D394" s="518" t="s">
        <v>171</v>
      </c>
      <c r="E394" s="518" t="s">
        <v>3699</v>
      </c>
      <c r="F394" s="518" t="s">
        <v>523</v>
      </c>
      <c r="G394" s="518">
        <v>0.54903692045139996</v>
      </c>
      <c r="H394" s="518">
        <v>0.33447825009007098</v>
      </c>
    </row>
    <row r="395" spans="2:8" x14ac:dyDescent="0.25">
      <c r="B395" s="518" t="s">
        <v>3544</v>
      </c>
      <c r="C395" s="518" t="s">
        <v>53</v>
      </c>
      <c r="D395" s="518" t="s">
        <v>171</v>
      </c>
      <c r="E395" s="518" t="s">
        <v>786</v>
      </c>
      <c r="F395" s="518" t="s">
        <v>523</v>
      </c>
      <c r="G395" s="518">
        <v>0.779694677463596</v>
      </c>
      <c r="H395" s="518">
        <v>0.92406253420588402</v>
      </c>
    </row>
    <row r="396" spans="2:8" x14ac:dyDescent="0.25">
      <c r="B396" s="518" t="s">
        <v>3546</v>
      </c>
      <c r="C396" s="518" t="s">
        <v>53</v>
      </c>
      <c r="D396" s="518" t="s">
        <v>628</v>
      </c>
      <c r="E396" s="518" t="s">
        <v>122</v>
      </c>
      <c r="F396" s="518" t="s">
        <v>3700</v>
      </c>
      <c r="G396" s="518">
        <v>5.5925238360321698E-2</v>
      </c>
      <c r="H396" s="518">
        <v>0.14795655537333299</v>
      </c>
    </row>
    <row r="397" spans="2:8" x14ac:dyDescent="0.25">
      <c r="B397" s="518" t="s">
        <v>3546</v>
      </c>
      <c r="C397" s="518" t="s">
        <v>53</v>
      </c>
      <c r="D397" s="518" t="s">
        <v>628</v>
      </c>
      <c r="E397" s="518" t="s">
        <v>3718</v>
      </c>
      <c r="F397" s="518" t="s">
        <v>3700</v>
      </c>
      <c r="G397" s="518">
        <v>0.99999999999046996</v>
      </c>
      <c r="H397" s="518">
        <v>0.99999999999543998</v>
      </c>
    </row>
    <row r="398" spans="2:8" x14ac:dyDescent="0.25">
      <c r="B398" s="518" t="s">
        <v>3546</v>
      </c>
      <c r="C398" s="518" t="s">
        <v>53</v>
      </c>
      <c r="D398" s="518" t="s">
        <v>628</v>
      </c>
      <c r="E398" s="518" t="s">
        <v>125</v>
      </c>
      <c r="F398" s="518" t="s">
        <v>3700</v>
      </c>
      <c r="G398" s="518">
        <v>1</v>
      </c>
      <c r="H398" s="518">
        <v>1</v>
      </c>
    </row>
    <row r="399" spans="2:8" x14ac:dyDescent="0.25">
      <c r="B399" s="518" t="s">
        <v>3546</v>
      </c>
      <c r="C399" s="518" t="s">
        <v>53</v>
      </c>
      <c r="D399" s="518" t="s">
        <v>628</v>
      </c>
      <c r="E399" s="518" t="s">
        <v>3699</v>
      </c>
      <c r="F399" s="518" t="s">
        <v>3700</v>
      </c>
      <c r="G399" s="518">
        <v>0.77859106288334601</v>
      </c>
      <c r="H399" s="518">
        <v>0.85122234376517503</v>
      </c>
    </row>
    <row r="400" spans="2:8" x14ac:dyDescent="0.25">
      <c r="B400" s="518" t="s">
        <v>3546</v>
      </c>
      <c r="C400" s="518" t="s">
        <v>53</v>
      </c>
      <c r="D400" s="518" t="s">
        <v>628</v>
      </c>
      <c r="E400" s="518" t="s">
        <v>786</v>
      </c>
      <c r="F400" s="518" t="s">
        <v>3700</v>
      </c>
      <c r="G400" s="518">
        <v>1</v>
      </c>
      <c r="H400" s="518">
        <v>1</v>
      </c>
    </row>
    <row r="401" spans="2:8" x14ac:dyDescent="0.25">
      <c r="B401" s="518" t="s">
        <v>3546</v>
      </c>
      <c r="C401" s="518" t="s">
        <v>53</v>
      </c>
      <c r="D401" s="518" t="s">
        <v>628</v>
      </c>
      <c r="E401" s="518" t="s">
        <v>122</v>
      </c>
      <c r="F401" s="518" t="s">
        <v>3698</v>
      </c>
      <c r="G401" s="518">
        <v>5.5925238360321601E-2</v>
      </c>
      <c r="H401" s="518">
        <v>0.14795655537333399</v>
      </c>
    </row>
    <row r="402" spans="2:8" x14ac:dyDescent="0.25">
      <c r="B402" s="518" t="s">
        <v>3546</v>
      </c>
      <c r="C402" s="518" t="s">
        <v>53</v>
      </c>
      <c r="D402" s="518" t="s">
        <v>628</v>
      </c>
      <c r="E402" s="518" t="s">
        <v>3718</v>
      </c>
      <c r="F402" s="518" t="s">
        <v>3698</v>
      </c>
      <c r="G402" s="518">
        <v>0.99999999999046996</v>
      </c>
      <c r="H402" s="518">
        <v>0.99999999999543998</v>
      </c>
    </row>
    <row r="403" spans="2:8" x14ac:dyDescent="0.25">
      <c r="B403" s="518" t="s">
        <v>3546</v>
      </c>
      <c r="C403" s="518" t="s">
        <v>53</v>
      </c>
      <c r="D403" s="518" t="s">
        <v>628</v>
      </c>
      <c r="E403" s="518" t="s">
        <v>125</v>
      </c>
      <c r="F403" s="518" t="s">
        <v>3698</v>
      </c>
      <c r="G403" s="518">
        <v>1</v>
      </c>
      <c r="H403" s="518">
        <v>1</v>
      </c>
    </row>
    <row r="404" spans="2:8" x14ac:dyDescent="0.25">
      <c r="B404" s="518" t="s">
        <v>3546</v>
      </c>
      <c r="C404" s="518" t="s">
        <v>53</v>
      </c>
      <c r="D404" s="518" t="s">
        <v>628</v>
      </c>
      <c r="E404" s="518" t="s">
        <v>3699</v>
      </c>
      <c r="F404" s="518" t="s">
        <v>3698</v>
      </c>
      <c r="G404" s="518">
        <v>0.77859106288334601</v>
      </c>
      <c r="H404" s="518">
        <v>0.85122234376517503</v>
      </c>
    </row>
    <row r="405" spans="2:8" x14ac:dyDescent="0.25">
      <c r="B405" s="518" t="s">
        <v>3546</v>
      </c>
      <c r="C405" s="518" t="s">
        <v>53</v>
      </c>
      <c r="D405" s="518" t="s">
        <v>628</v>
      </c>
      <c r="E405" s="518" t="s">
        <v>786</v>
      </c>
      <c r="F405" s="518" t="s">
        <v>3698</v>
      </c>
      <c r="G405" s="518">
        <v>1</v>
      </c>
      <c r="H405" s="518">
        <v>1</v>
      </c>
    </row>
    <row r="406" spans="2:8" x14ac:dyDescent="0.25">
      <c r="B406" s="518" t="s">
        <v>3546</v>
      </c>
      <c r="C406" s="518" t="s">
        <v>53</v>
      </c>
      <c r="D406" s="518" t="s">
        <v>171</v>
      </c>
      <c r="E406" s="518" t="s">
        <v>122</v>
      </c>
      <c r="F406" s="518" t="s">
        <v>523</v>
      </c>
      <c r="G406" s="518">
        <v>2.7961673643311499E-3</v>
      </c>
      <c r="H406" s="518">
        <v>1.26174744070619E-3</v>
      </c>
    </row>
    <row r="407" spans="2:8" x14ac:dyDescent="0.25">
      <c r="B407" s="518" t="s">
        <v>3546</v>
      </c>
      <c r="C407" s="518" t="s">
        <v>53</v>
      </c>
      <c r="D407" s="518" t="s">
        <v>171</v>
      </c>
      <c r="E407" s="518" t="s">
        <v>3718</v>
      </c>
      <c r="F407" s="518" t="s">
        <v>523</v>
      </c>
      <c r="G407" s="518">
        <v>0.99975560725219603</v>
      </c>
      <c r="H407" s="518">
        <v>0.99930843761262</v>
      </c>
    </row>
    <row r="408" spans="2:8" x14ac:dyDescent="0.25">
      <c r="B408" s="518" t="s">
        <v>3546</v>
      </c>
      <c r="C408" s="518" t="s">
        <v>53</v>
      </c>
      <c r="D408" s="518" t="s">
        <v>171</v>
      </c>
      <c r="E408" s="518" t="s">
        <v>125</v>
      </c>
      <c r="F408" s="518" t="s">
        <v>523</v>
      </c>
      <c r="G408" s="518">
        <v>1</v>
      </c>
      <c r="H408" s="518">
        <v>1</v>
      </c>
    </row>
    <row r="409" spans="2:8" x14ac:dyDescent="0.25">
      <c r="B409" s="518" t="s">
        <v>3546</v>
      </c>
      <c r="C409" s="518" t="s">
        <v>53</v>
      </c>
      <c r="D409" s="518" t="s">
        <v>171</v>
      </c>
      <c r="E409" s="518" t="s">
        <v>3699</v>
      </c>
      <c r="F409" s="518" t="s">
        <v>523</v>
      </c>
      <c r="G409" s="518">
        <v>0.81068551514927001</v>
      </c>
      <c r="H409" s="518">
        <v>0.56190353769851598</v>
      </c>
    </row>
    <row r="410" spans="2:8" x14ac:dyDescent="0.25">
      <c r="B410" s="518" t="s">
        <v>3546</v>
      </c>
      <c r="C410" s="518" t="s">
        <v>53</v>
      </c>
      <c r="D410" s="518" t="s">
        <v>171</v>
      </c>
      <c r="E410" s="518" t="s">
        <v>786</v>
      </c>
      <c r="F410" s="518" t="s">
        <v>523</v>
      </c>
      <c r="G410" s="518">
        <v>0.87221739051480296</v>
      </c>
      <c r="H410" s="518">
        <v>0.95294744614495197</v>
      </c>
    </row>
    <row r="411" spans="2:8" x14ac:dyDescent="0.25">
      <c r="B411" s="518" t="s">
        <v>3548</v>
      </c>
      <c r="C411" s="518" t="s">
        <v>53</v>
      </c>
      <c r="D411" s="518" t="s">
        <v>628</v>
      </c>
      <c r="E411" s="518" t="s">
        <v>122</v>
      </c>
      <c r="F411" s="518" t="s">
        <v>3700</v>
      </c>
      <c r="G411" s="518">
        <v>7.7599558136351901E-2</v>
      </c>
      <c r="H411" s="518">
        <v>9.2081732958024104E-2</v>
      </c>
    </row>
    <row r="412" spans="2:8" x14ac:dyDescent="0.25">
      <c r="B412" s="518" t="s">
        <v>3548</v>
      </c>
      <c r="C412" s="518" t="s">
        <v>53</v>
      </c>
      <c r="D412" s="518" t="s">
        <v>628</v>
      </c>
      <c r="E412" s="518" t="s">
        <v>3718</v>
      </c>
      <c r="F412" s="518" t="s">
        <v>3700</v>
      </c>
      <c r="G412" s="518">
        <v>0.99999988173958598</v>
      </c>
      <c r="H412" s="518">
        <v>0.99999985152357695</v>
      </c>
    </row>
    <row r="413" spans="2:8" x14ac:dyDescent="0.25">
      <c r="B413" s="518" t="s">
        <v>3548</v>
      </c>
      <c r="C413" s="518" t="s">
        <v>53</v>
      </c>
      <c r="D413" s="518" t="s">
        <v>628</v>
      </c>
      <c r="E413" s="518" t="s">
        <v>125</v>
      </c>
      <c r="F413" s="518" t="s">
        <v>3700</v>
      </c>
      <c r="G413" s="518">
        <v>1</v>
      </c>
      <c r="H413" s="518">
        <v>1</v>
      </c>
    </row>
    <row r="414" spans="2:8" x14ac:dyDescent="0.25">
      <c r="B414" s="518" t="s">
        <v>3548</v>
      </c>
      <c r="C414" s="518" t="s">
        <v>53</v>
      </c>
      <c r="D414" s="518" t="s">
        <v>628</v>
      </c>
      <c r="E414" s="518" t="s">
        <v>3699</v>
      </c>
      <c r="F414" s="518" t="s">
        <v>3700</v>
      </c>
      <c r="G414" s="518">
        <v>0.78772114745268995</v>
      </c>
      <c r="H414" s="518">
        <v>0.717003834433809</v>
      </c>
    </row>
    <row r="415" spans="2:8" x14ac:dyDescent="0.25">
      <c r="B415" s="518" t="s">
        <v>3548</v>
      </c>
      <c r="C415" s="518" t="s">
        <v>53</v>
      </c>
      <c r="D415" s="518" t="s">
        <v>628</v>
      </c>
      <c r="E415" s="518" t="s">
        <v>786</v>
      </c>
      <c r="F415" s="518" t="s">
        <v>3700</v>
      </c>
      <c r="G415" s="518">
        <v>1</v>
      </c>
      <c r="H415" s="518">
        <v>1</v>
      </c>
    </row>
    <row r="416" spans="2:8" x14ac:dyDescent="0.25">
      <c r="B416" s="518" t="s">
        <v>3548</v>
      </c>
      <c r="C416" s="518" t="s">
        <v>53</v>
      </c>
      <c r="D416" s="518" t="s">
        <v>628</v>
      </c>
      <c r="E416" s="518" t="s">
        <v>122</v>
      </c>
      <c r="F416" s="518" t="s">
        <v>3698</v>
      </c>
      <c r="G416" s="518">
        <v>7.7599558136351901E-2</v>
      </c>
      <c r="H416" s="518">
        <v>9.2081732958024104E-2</v>
      </c>
    </row>
    <row r="417" spans="2:8" x14ac:dyDescent="0.25">
      <c r="B417" s="518" t="s">
        <v>3548</v>
      </c>
      <c r="C417" s="518" t="s">
        <v>53</v>
      </c>
      <c r="D417" s="518" t="s">
        <v>628</v>
      </c>
      <c r="E417" s="518" t="s">
        <v>3718</v>
      </c>
      <c r="F417" s="518" t="s">
        <v>3698</v>
      </c>
      <c r="G417" s="518">
        <v>0.99999988173958598</v>
      </c>
      <c r="H417" s="518">
        <v>0.99999985152357695</v>
      </c>
    </row>
    <row r="418" spans="2:8" x14ac:dyDescent="0.25">
      <c r="B418" s="518" t="s">
        <v>3548</v>
      </c>
      <c r="C418" s="518" t="s">
        <v>53</v>
      </c>
      <c r="D418" s="518" t="s">
        <v>628</v>
      </c>
      <c r="E418" s="518" t="s">
        <v>125</v>
      </c>
      <c r="F418" s="518" t="s">
        <v>3698</v>
      </c>
      <c r="G418" s="518">
        <v>1</v>
      </c>
      <c r="H418" s="518">
        <v>1</v>
      </c>
    </row>
    <row r="419" spans="2:8" x14ac:dyDescent="0.25">
      <c r="B419" s="518" t="s">
        <v>3548</v>
      </c>
      <c r="C419" s="518" t="s">
        <v>53</v>
      </c>
      <c r="D419" s="518" t="s">
        <v>628</v>
      </c>
      <c r="E419" s="518" t="s">
        <v>3699</v>
      </c>
      <c r="F419" s="518" t="s">
        <v>3698</v>
      </c>
      <c r="G419" s="518">
        <v>0.78772114745268995</v>
      </c>
      <c r="H419" s="518">
        <v>0.717003834433809</v>
      </c>
    </row>
    <row r="420" spans="2:8" x14ac:dyDescent="0.25">
      <c r="B420" s="518" t="s">
        <v>3548</v>
      </c>
      <c r="C420" s="518" t="s">
        <v>53</v>
      </c>
      <c r="D420" s="518" t="s">
        <v>628</v>
      </c>
      <c r="E420" s="518" t="s">
        <v>786</v>
      </c>
      <c r="F420" s="518" t="s">
        <v>3698</v>
      </c>
      <c r="G420" s="518">
        <v>1</v>
      </c>
      <c r="H420" s="518">
        <v>1</v>
      </c>
    </row>
    <row r="421" spans="2:8" x14ac:dyDescent="0.25">
      <c r="B421" s="518" t="s">
        <v>3548</v>
      </c>
      <c r="C421" s="518" t="s">
        <v>53</v>
      </c>
      <c r="D421" s="518" t="s">
        <v>171</v>
      </c>
      <c r="E421" s="518" t="s">
        <v>122</v>
      </c>
      <c r="F421" s="518" t="s">
        <v>523</v>
      </c>
      <c r="G421" s="518">
        <v>5.1469463374537797E-3</v>
      </c>
      <c r="H421" s="518">
        <v>4.0999288106969003E-3</v>
      </c>
    </row>
    <row r="422" spans="2:8" x14ac:dyDescent="0.25">
      <c r="B422" s="518" t="s">
        <v>3548</v>
      </c>
      <c r="C422" s="518" t="s">
        <v>53</v>
      </c>
      <c r="D422" s="518" t="s">
        <v>171</v>
      </c>
      <c r="E422" s="518" t="s">
        <v>3718</v>
      </c>
      <c r="F422" s="518" t="s">
        <v>523</v>
      </c>
      <c r="G422" s="518">
        <v>0.99997815536407497</v>
      </c>
      <c r="H422" s="518">
        <v>0.999891070818826</v>
      </c>
    </row>
    <row r="423" spans="2:8" x14ac:dyDescent="0.25">
      <c r="B423" s="518" t="s">
        <v>3548</v>
      </c>
      <c r="C423" s="518" t="s">
        <v>53</v>
      </c>
      <c r="D423" s="518" t="s">
        <v>171</v>
      </c>
      <c r="E423" s="518" t="s">
        <v>125</v>
      </c>
      <c r="F423" s="518" t="s">
        <v>523</v>
      </c>
      <c r="G423" s="518">
        <v>1</v>
      </c>
      <c r="H423" s="518">
        <v>1</v>
      </c>
    </row>
    <row r="424" spans="2:8" x14ac:dyDescent="0.25">
      <c r="B424" s="518" t="s">
        <v>3548</v>
      </c>
      <c r="C424" s="518" t="s">
        <v>53</v>
      </c>
      <c r="D424" s="518" t="s">
        <v>171</v>
      </c>
      <c r="E424" s="518" t="s">
        <v>3699</v>
      </c>
      <c r="F424" s="518" t="s">
        <v>523</v>
      </c>
      <c r="G424" s="518">
        <v>0.63690055353368402</v>
      </c>
      <c r="H424" s="518">
        <v>0.39804537301017001</v>
      </c>
    </row>
    <row r="425" spans="2:8" x14ac:dyDescent="0.25">
      <c r="B425" s="518" t="s">
        <v>3548</v>
      </c>
      <c r="C425" s="518" t="s">
        <v>53</v>
      </c>
      <c r="D425" s="518" t="s">
        <v>171</v>
      </c>
      <c r="E425" s="518" t="s">
        <v>786</v>
      </c>
      <c r="F425" s="518" t="s">
        <v>523</v>
      </c>
      <c r="G425" s="518">
        <v>0.82007206626398998</v>
      </c>
      <c r="H425" s="518">
        <v>0.870273983851517</v>
      </c>
    </row>
    <row r="426" spans="2:8" x14ac:dyDescent="0.25">
      <c r="B426" s="518" t="s">
        <v>3550</v>
      </c>
      <c r="C426" s="518" t="s">
        <v>53</v>
      </c>
      <c r="D426" s="518" t="s">
        <v>628</v>
      </c>
      <c r="E426" s="518" t="s">
        <v>122</v>
      </c>
      <c r="F426" s="518" t="s">
        <v>3700</v>
      </c>
      <c r="G426" s="518">
        <v>7.9418080813231803E-2</v>
      </c>
      <c r="H426" s="518">
        <v>9.7850910532413196E-2</v>
      </c>
    </row>
    <row r="427" spans="2:8" x14ac:dyDescent="0.25">
      <c r="B427" s="518" t="s">
        <v>3550</v>
      </c>
      <c r="C427" s="518" t="s">
        <v>53</v>
      </c>
      <c r="D427" s="518" t="s">
        <v>628</v>
      </c>
      <c r="E427" s="518" t="s">
        <v>3718</v>
      </c>
      <c r="F427" s="518" t="s">
        <v>3700</v>
      </c>
      <c r="G427" s="518">
        <v>0.99998854158244599</v>
      </c>
      <c r="H427" s="518">
        <v>0.99998027806822998</v>
      </c>
    </row>
    <row r="428" spans="2:8" x14ac:dyDescent="0.25">
      <c r="B428" s="518" t="s">
        <v>3550</v>
      </c>
      <c r="C428" s="518" t="s">
        <v>53</v>
      </c>
      <c r="D428" s="518" t="s">
        <v>628</v>
      </c>
      <c r="E428" s="518" t="s">
        <v>125</v>
      </c>
      <c r="F428" s="518" t="s">
        <v>3700</v>
      </c>
      <c r="G428" s="518">
        <v>1</v>
      </c>
      <c r="H428" s="518">
        <v>1</v>
      </c>
    </row>
    <row r="429" spans="2:8" x14ac:dyDescent="0.25">
      <c r="B429" s="518" t="s">
        <v>3550</v>
      </c>
      <c r="C429" s="518" t="s">
        <v>53</v>
      </c>
      <c r="D429" s="518" t="s">
        <v>628</v>
      </c>
      <c r="E429" s="518" t="s">
        <v>3699</v>
      </c>
      <c r="F429" s="518" t="s">
        <v>3700</v>
      </c>
      <c r="G429" s="518">
        <v>0.79975778210506299</v>
      </c>
      <c r="H429" s="518">
        <v>0.72737149959593606</v>
      </c>
    </row>
    <row r="430" spans="2:8" x14ac:dyDescent="0.25">
      <c r="B430" s="518" t="s">
        <v>3550</v>
      </c>
      <c r="C430" s="518" t="s">
        <v>53</v>
      </c>
      <c r="D430" s="518" t="s">
        <v>628</v>
      </c>
      <c r="E430" s="518" t="s">
        <v>786</v>
      </c>
      <c r="F430" s="518" t="s">
        <v>3700</v>
      </c>
      <c r="G430" s="518">
        <v>1</v>
      </c>
      <c r="H430" s="518">
        <v>1</v>
      </c>
    </row>
    <row r="431" spans="2:8" x14ac:dyDescent="0.25">
      <c r="B431" s="518" t="s">
        <v>3550</v>
      </c>
      <c r="C431" s="518" t="s">
        <v>53</v>
      </c>
      <c r="D431" s="518" t="s">
        <v>628</v>
      </c>
      <c r="E431" s="518" t="s">
        <v>122</v>
      </c>
      <c r="F431" s="518" t="s">
        <v>3698</v>
      </c>
      <c r="G431" s="518">
        <v>7.9418080813231803E-2</v>
      </c>
      <c r="H431" s="518">
        <v>9.7850910532413099E-2</v>
      </c>
    </row>
    <row r="432" spans="2:8" x14ac:dyDescent="0.25">
      <c r="B432" s="518" t="s">
        <v>3550</v>
      </c>
      <c r="C432" s="518" t="s">
        <v>53</v>
      </c>
      <c r="D432" s="518" t="s">
        <v>628</v>
      </c>
      <c r="E432" s="518" t="s">
        <v>3718</v>
      </c>
      <c r="F432" s="518" t="s">
        <v>3698</v>
      </c>
      <c r="G432" s="518">
        <v>0.99998854158244599</v>
      </c>
      <c r="H432" s="518">
        <v>0.99998027806823098</v>
      </c>
    </row>
    <row r="433" spans="2:8" x14ac:dyDescent="0.25">
      <c r="B433" s="518" t="s">
        <v>3550</v>
      </c>
      <c r="C433" s="518" t="s">
        <v>53</v>
      </c>
      <c r="D433" s="518" t="s">
        <v>628</v>
      </c>
      <c r="E433" s="518" t="s">
        <v>125</v>
      </c>
      <c r="F433" s="518" t="s">
        <v>3698</v>
      </c>
      <c r="G433" s="518">
        <v>1</v>
      </c>
      <c r="H433" s="518">
        <v>1</v>
      </c>
    </row>
    <row r="434" spans="2:8" x14ac:dyDescent="0.25">
      <c r="B434" s="518" t="s">
        <v>3550</v>
      </c>
      <c r="C434" s="518" t="s">
        <v>53</v>
      </c>
      <c r="D434" s="518" t="s">
        <v>628</v>
      </c>
      <c r="E434" s="518" t="s">
        <v>3699</v>
      </c>
      <c r="F434" s="518" t="s">
        <v>3698</v>
      </c>
      <c r="G434" s="518">
        <v>0.79975778210506299</v>
      </c>
      <c r="H434" s="518">
        <v>0.72737149959593606</v>
      </c>
    </row>
    <row r="435" spans="2:8" x14ac:dyDescent="0.25">
      <c r="B435" s="518" t="s">
        <v>3550</v>
      </c>
      <c r="C435" s="518" t="s">
        <v>53</v>
      </c>
      <c r="D435" s="518" t="s">
        <v>628</v>
      </c>
      <c r="E435" s="518" t="s">
        <v>786</v>
      </c>
      <c r="F435" s="518" t="s">
        <v>3698</v>
      </c>
      <c r="G435" s="518">
        <v>1</v>
      </c>
      <c r="H435" s="518">
        <v>1</v>
      </c>
    </row>
    <row r="436" spans="2:8" x14ac:dyDescent="0.25">
      <c r="B436" s="518" t="s">
        <v>3550</v>
      </c>
      <c r="C436" s="518" t="s">
        <v>53</v>
      </c>
      <c r="D436" s="518" t="s">
        <v>171</v>
      </c>
      <c r="E436" s="518" t="s">
        <v>122</v>
      </c>
      <c r="F436" s="518" t="s">
        <v>523</v>
      </c>
      <c r="G436" s="518">
        <v>1.2264182969183499E-2</v>
      </c>
      <c r="H436" s="518">
        <v>6.7070878975554202E-3</v>
      </c>
    </row>
    <row r="437" spans="2:8" x14ac:dyDescent="0.25">
      <c r="B437" s="518" t="s">
        <v>3550</v>
      </c>
      <c r="C437" s="518" t="s">
        <v>53</v>
      </c>
      <c r="D437" s="518" t="s">
        <v>171</v>
      </c>
      <c r="E437" s="518" t="s">
        <v>3718</v>
      </c>
      <c r="F437" s="518" t="s">
        <v>523</v>
      </c>
      <c r="G437" s="518">
        <v>0.99999789656674298</v>
      </c>
      <c r="H437" s="518">
        <v>0.99999909268262699</v>
      </c>
    </row>
    <row r="438" spans="2:8" x14ac:dyDescent="0.25">
      <c r="B438" s="518" t="s">
        <v>3550</v>
      </c>
      <c r="C438" s="518" t="s">
        <v>53</v>
      </c>
      <c r="D438" s="518" t="s">
        <v>171</v>
      </c>
      <c r="E438" s="518" t="s">
        <v>125</v>
      </c>
      <c r="F438" s="518" t="s">
        <v>523</v>
      </c>
      <c r="G438" s="518">
        <v>1</v>
      </c>
      <c r="H438" s="518">
        <v>1</v>
      </c>
    </row>
    <row r="439" spans="2:8" x14ac:dyDescent="0.25">
      <c r="B439" s="518" t="s">
        <v>3550</v>
      </c>
      <c r="C439" s="518" t="s">
        <v>53</v>
      </c>
      <c r="D439" s="518" t="s">
        <v>171</v>
      </c>
      <c r="E439" s="518" t="s">
        <v>3699</v>
      </c>
      <c r="F439" s="518" t="s">
        <v>523</v>
      </c>
      <c r="G439" s="518">
        <v>0.752754234744891</v>
      </c>
      <c r="H439" s="518">
        <v>0.51548443734706295</v>
      </c>
    </row>
    <row r="440" spans="2:8" x14ac:dyDescent="0.25">
      <c r="B440" s="518" t="s">
        <v>3550</v>
      </c>
      <c r="C440" s="518" t="s">
        <v>53</v>
      </c>
      <c r="D440" s="518" t="s">
        <v>171</v>
      </c>
      <c r="E440" s="518" t="s">
        <v>786</v>
      </c>
      <c r="F440" s="518" t="s">
        <v>523</v>
      </c>
      <c r="G440" s="518">
        <v>0.84659796107602903</v>
      </c>
      <c r="H440" s="518">
        <v>0.93995309880554401</v>
      </c>
    </row>
    <row r="441" spans="2:8" x14ac:dyDescent="0.25">
      <c r="B441" s="518" t="s">
        <v>3552</v>
      </c>
      <c r="C441" s="518" t="s">
        <v>53</v>
      </c>
      <c r="D441" s="518" t="s">
        <v>628</v>
      </c>
      <c r="E441" s="518" t="s">
        <v>122</v>
      </c>
      <c r="F441" s="518" t="s">
        <v>3700</v>
      </c>
      <c r="G441" s="518">
        <v>3.60205760096627E-2</v>
      </c>
      <c r="H441" s="518">
        <v>3.72769118984956E-2</v>
      </c>
    </row>
    <row r="442" spans="2:8" x14ac:dyDescent="0.25">
      <c r="B442" s="518" t="s">
        <v>3552</v>
      </c>
      <c r="C442" s="518" t="s">
        <v>53</v>
      </c>
      <c r="D442" s="518" t="s">
        <v>628</v>
      </c>
      <c r="E442" s="518" t="s">
        <v>3718</v>
      </c>
      <c r="F442" s="518" t="s">
        <v>3700</v>
      </c>
      <c r="G442" s="518">
        <v>0.99958375465205496</v>
      </c>
      <c r="H442" s="518">
        <v>0.99912535518769596</v>
      </c>
    </row>
    <row r="443" spans="2:8" x14ac:dyDescent="0.25">
      <c r="B443" s="518" t="s">
        <v>3552</v>
      </c>
      <c r="C443" s="518" t="s">
        <v>53</v>
      </c>
      <c r="D443" s="518" t="s">
        <v>628</v>
      </c>
      <c r="E443" s="518" t="s">
        <v>125</v>
      </c>
      <c r="F443" s="518" t="s">
        <v>3700</v>
      </c>
      <c r="G443" s="518">
        <v>1</v>
      </c>
      <c r="H443" s="518">
        <v>1</v>
      </c>
    </row>
    <row r="444" spans="2:8" x14ac:dyDescent="0.25">
      <c r="B444" s="518" t="s">
        <v>3552</v>
      </c>
      <c r="C444" s="518" t="s">
        <v>53</v>
      </c>
      <c r="D444" s="518" t="s">
        <v>628</v>
      </c>
      <c r="E444" s="518" t="s">
        <v>3699</v>
      </c>
      <c r="F444" s="518" t="s">
        <v>3700</v>
      </c>
      <c r="G444" s="518">
        <v>0.54690940397087795</v>
      </c>
      <c r="H444" s="518">
        <v>0.42189963772949102</v>
      </c>
    </row>
    <row r="445" spans="2:8" x14ac:dyDescent="0.25">
      <c r="B445" s="518" t="s">
        <v>3552</v>
      </c>
      <c r="C445" s="518" t="s">
        <v>53</v>
      </c>
      <c r="D445" s="518" t="s">
        <v>628</v>
      </c>
      <c r="E445" s="518" t="s">
        <v>786</v>
      </c>
      <c r="F445" s="518" t="s">
        <v>3700</v>
      </c>
      <c r="G445" s="518">
        <v>1</v>
      </c>
      <c r="H445" s="518">
        <v>1</v>
      </c>
    </row>
    <row r="446" spans="2:8" x14ac:dyDescent="0.25">
      <c r="B446" s="518" t="s">
        <v>3552</v>
      </c>
      <c r="C446" s="518" t="s">
        <v>53</v>
      </c>
      <c r="D446" s="518" t="s">
        <v>628</v>
      </c>
      <c r="E446" s="518" t="s">
        <v>122</v>
      </c>
      <c r="F446" s="518" t="s">
        <v>3698</v>
      </c>
      <c r="G446" s="518">
        <v>3.60205760096627E-2</v>
      </c>
      <c r="H446" s="518">
        <v>3.72769118984956E-2</v>
      </c>
    </row>
    <row r="447" spans="2:8" x14ac:dyDescent="0.25">
      <c r="B447" s="518" t="s">
        <v>3552</v>
      </c>
      <c r="C447" s="518" t="s">
        <v>53</v>
      </c>
      <c r="D447" s="518" t="s">
        <v>628</v>
      </c>
      <c r="E447" s="518" t="s">
        <v>3718</v>
      </c>
      <c r="F447" s="518" t="s">
        <v>3698</v>
      </c>
      <c r="G447" s="518">
        <v>0.99958375465205496</v>
      </c>
      <c r="H447" s="518">
        <v>0.99912535518769596</v>
      </c>
    </row>
    <row r="448" spans="2:8" x14ac:dyDescent="0.25">
      <c r="B448" s="518" t="s">
        <v>3552</v>
      </c>
      <c r="C448" s="518" t="s">
        <v>53</v>
      </c>
      <c r="D448" s="518" t="s">
        <v>628</v>
      </c>
      <c r="E448" s="518" t="s">
        <v>125</v>
      </c>
      <c r="F448" s="518" t="s">
        <v>3698</v>
      </c>
      <c r="G448" s="518">
        <v>1</v>
      </c>
      <c r="H448" s="518">
        <v>1</v>
      </c>
    </row>
    <row r="449" spans="2:8" x14ac:dyDescent="0.25">
      <c r="B449" s="518" t="s">
        <v>3552</v>
      </c>
      <c r="C449" s="518" t="s">
        <v>53</v>
      </c>
      <c r="D449" s="518" t="s">
        <v>628</v>
      </c>
      <c r="E449" s="518" t="s">
        <v>3699</v>
      </c>
      <c r="F449" s="518" t="s">
        <v>3698</v>
      </c>
      <c r="G449" s="518">
        <v>0.54690940397087795</v>
      </c>
      <c r="H449" s="518">
        <v>0.42189963772949102</v>
      </c>
    </row>
    <row r="450" spans="2:8" x14ac:dyDescent="0.25">
      <c r="B450" s="518" t="s">
        <v>3552</v>
      </c>
      <c r="C450" s="518" t="s">
        <v>53</v>
      </c>
      <c r="D450" s="518" t="s">
        <v>628</v>
      </c>
      <c r="E450" s="518" t="s">
        <v>786</v>
      </c>
      <c r="F450" s="518" t="s">
        <v>3698</v>
      </c>
      <c r="G450" s="518">
        <v>1</v>
      </c>
      <c r="H450" s="518">
        <v>1</v>
      </c>
    </row>
    <row r="451" spans="2:8" x14ac:dyDescent="0.25">
      <c r="B451" s="518" t="s">
        <v>3552</v>
      </c>
      <c r="C451" s="518" t="s">
        <v>53</v>
      </c>
      <c r="D451" s="518" t="s">
        <v>171</v>
      </c>
      <c r="E451" s="518" t="s">
        <v>122</v>
      </c>
      <c r="F451" s="518" t="s">
        <v>523</v>
      </c>
      <c r="G451" s="518">
        <v>6.3641118222548801E-3</v>
      </c>
      <c r="H451" s="518">
        <v>6.3259663393647903E-3</v>
      </c>
    </row>
    <row r="452" spans="2:8" x14ac:dyDescent="0.25">
      <c r="B452" s="518" t="s">
        <v>3552</v>
      </c>
      <c r="C452" s="518" t="s">
        <v>53</v>
      </c>
      <c r="D452" s="518" t="s">
        <v>171</v>
      </c>
      <c r="E452" s="518" t="s">
        <v>3718</v>
      </c>
      <c r="F452" s="518" t="s">
        <v>523</v>
      </c>
      <c r="G452" s="518">
        <v>0.99924119717785898</v>
      </c>
      <c r="H452" s="518">
        <v>0.99981791897386596</v>
      </c>
    </row>
    <row r="453" spans="2:8" x14ac:dyDescent="0.25">
      <c r="B453" s="518" t="s">
        <v>3552</v>
      </c>
      <c r="C453" s="518" t="s">
        <v>53</v>
      </c>
      <c r="D453" s="518" t="s">
        <v>171</v>
      </c>
      <c r="E453" s="518" t="s">
        <v>125</v>
      </c>
      <c r="F453" s="518" t="s">
        <v>523</v>
      </c>
      <c r="G453" s="518">
        <v>1</v>
      </c>
      <c r="H453" s="518">
        <v>1</v>
      </c>
    </row>
    <row r="454" spans="2:8" x14ac:dyDescent="0.25">
      <c r="B454" s="518" t="s">
        <v>3552</v>
      </c>
      <c r="C454" s="518" t="s">
        <v>53</v>
      </c>
      <c r="D454" s="518" t="s">
        <v>171</v>
      </c>
      <c r="E454" s="518" t="s">
        <v>3699</v>
      </c>
      <c r="F454" s="518" t="s">
        <v>523</v>
      </c>
      <c r="G454" s="518">
        <v>0.42495193301897199</v>
      </c>
      <c r="H454" s="518">
        <v>0.25329478371268499</v>
      </c>
    </row>
    <row r="455" spans="2:8" x14ac:dyDescent="0.25">
      <c r="B455" s="518" t="s">
        <v>3552</v>
      </c>
      <c r="C455" s="518" t="s">
        <v>53</v>
      </c>
      <c r="D455" s="518" t="s">
        <v>171</v>
      </c>
      <c r="E455" s="518" t="s">
        <v>786</v>
      </c>
      <c r="F455" s="518" t="s">
        <v>523</v>
      </c>
      <c r="G455" s="518">
        <v>0.64123719686337399</v>
      </c>
      <c r="H455" s="518">
        <v>0.79689691711303601</v>
      </c>
    </row>
    <row r="456" spans="2:8" x14ac:dyDescent="0.25">
      <c r="B456" s="518" t="s">
        <v>3554</v>
      </c>
      <c r="C456" s="518" t="s">
        <v>53</v>
      </c>
      <c r="D456" s="518" t="s">
        <v>628</v>
      </c>
      <c r="E456" s="518" t="s">
        <v>122</v>
      </c>
      <c r="F456" s="518" t="s">
        <v>3700</v>
      </c>
      <c r="G456" s="518">
        <v>5.42891584083217E-2</v>
      </c>
      <c r="H456" s="518">
        <v>7.0143627519530599E-2</v>
      </c>
    </row>
    <row r="457" spans="2:8" x14ac:dyDescent="0.25">
      <c r="B457" s="518" t="s">
        <v>3554</v>
      </c>
      <c r="C457" s="518" t="s">
        <v>53</v>
      </c>
      <c r="D457" s="518" t="s">
        <v>628</v>
      </c>
      <c r="E457" s="518" t="s">
        <v>3718</v>
      </c>
      <c r="F457" s="518" t="s">
        <v>3700</v>
      </c>
      <c r="G457" s="518">
        <v>0.999978748656703</v>
      </c>
      <c r="H457" s="518">
        <v>0.99996490556638296</v>
      </c>
    </row>
    <row r="458" spans="2:8" x14ac:dyDescent="0.25">
      <c r="B458" s="518" t="s">
        <v>3554</v>
      </c>
      <c r="C458" s="518" t="s">
        <v>53</v>
      </c>
      <c r="D458" s="518" t="s">
        <v>628</v>
      </c>
      <c r="E458" s="518" t="s">
        <v>125</v>
      </c>
      <c r="F458" s="518" t="s">
        <v>3700</v>
      </c>
      <c r="G458" s="518">
        <v>1</v>
      </c>
      <c r="H458" s="518">
        <v>1</v>
      </c>
    </row>
    <row r="459" spans="2:8" x14ac:dyDescent="0.25">
      <c r="B459" s="518" t="s">
        <v>3554</v>
      </c>
      <c r="C459" s="518" t="s">
        <v>53</v>
      </c>
      <c r="D459" s="518" t="s">
        <v>628</v>
      </c>
      <c r="E459" s="518" t="s">
        <v>3699</v>
      </c>
      <c r="F459" s="518" t="s">
        <v>3700</v>
      </c>
      <c r="G459" s="518">
        <v>0.684818796451787</v>
      </c>
      <c r="H459" s="518">
        <v>0.60959138568083504</v>
      </c>
    </row>
    <row r="460" spans="2:8" x14ac:dyDescent="0.25">
      <c r="B460" s="518" t="s">
        <v>3554</v>
      </c>
      <c r="C460" s="518" t="s">
        <v>53</v>
      </c>
      <c r="D460" s="518" t="s">
        <v>628</v>
      </c>
      <c r="E460" s="518" t="s">
        <v>786</v>
      </c>
      <c r="F460" s="518" t="s">
        <v>3700</v>
      </c>
      <c r="G460" s="518">
        <v>1</v>
      </c>
      <c r="H460" s="518">
        <v>1</v>
      </c>
    </row>
    <row r="461" spans="2:8" x14ac:dyDescent="0.25">
      <c r="B461" s="518" t="s">
        <v>3554</v>
      </c>
      <c r="C461" s="518" t="s">
        <v>53</v>
      </c>
      <c r="D461" s="518" t="s">
        <v>628</v>
      </c>
      <c r="E461" s="518" t="s">
        <v>122</v>
      </c>
      <c r="F461" s="518" t="s">
        <v>3698</v>
      </c>
      <c r="G461" s="518">
        <v>5.42891584083217E-2</v>
      </c>
      <c r="H461" s="518">
        <v>7.0143627519530599E-2</v>
      </c>
    </row>
    <row r="462" spans="2:8" x14ac:dyDescent="0.25">
      <c r="B462" s="518" t="s">
        <v>3554</v>
      </c>
      <c r="C462" s="518" t="s">
        <v>53</v>
      </c>
      <c r="D462" s="518" t="s">
        <v>628</v>
      </c>
      <c r="E462" s="518" t="s">
        <v>3718</v>
      </c>
      <c r="F462" s="518" t="s">
        <v>3698</v>
      </c>
      <c r="G462" s="518">
        <v>0.999978748656703</v>
      </c>
      <c r="H462" s="518">
        <v>0.99996490556638296</v>
      </c>
    </row>
    <row r="463" spans="2:8" x14ac:dyDescent="0.25">
      <c r="B463" s="518" t="s">
        <v>3554</v>
      </c>
      <c r="C463" s="518" t="s">
        <v>53</v>
      </c>
      <c r="D463" s="518" t="s">
        <v>628</v>
      </c>
      <c r="E463" s="518" t="s">
        <v>125</v>
      </c>
      <c r="F463" s="518" t="s">
        <v>3698</v>
      </c>
      <c r="G463" s="518">
        <v>1</v>
      </c>
      <c r="H463" s="518">
        <v>1</v>
      </c>
    </row>
    <row r="464" spans="2:8" x14ac:dyDescent="0.25">
      <c r="B464" s="518" t="s">
        <v>3554</v>
      </c>
      <c r="C464" s="518" t="s">
        <v>53</v>
      </c>
      <c r="D464" s="518" t="s">
        <v>628</v>
      </c>
      <c r="E464" s="518" t="s">
        <v>3699</v>
      </c>
      <c r="F464" s="518" t="s">
        <v>3698</v>
      </c>
      <c r="G464" s="518">
        <v>0.684818796451787</v>
      </c>
      <c r="H464" s="518">
        <v>0.60959138568083504</v>
      </c>
    </row>
    <row r="465" spans="2:8" x14ac:dyDescent="0.25">
      <c r="B465" s="518" t="s">
        <v>3554</v>
      </c>
      <c r="C465" s="518" t="s">
        <v>53</v>
      </c>
      <c r="D465" s="518" t="s">
        <v>628</v>
      </c>
      <c r="E465" s="518" t="s">
        <v>786</v>
      </c>
      <c r="F465" s="518" t="s">
        <v>3698</v>
      </c>
      <c r="G465" s="518">
        <v>1</v>
      </c>
      <c r="H465" s="518">
        <v>1</v>
      </c>
    </row>
    <row r="466" spans="2:8" x14ac:dyDescent="0.25">
      <c r="B466" s="518" t="s">
        <v>3554</v>
      </c>
      <c r="C466" s="518" t="s">
        <v>53</v>
      </c>
      <c r="D466" s="518" t="s">
        <v>171</v>
      </c>
      <c r="E466" s="518" t="s">
        <v>122</v>
      </c>
      <c r="F466" s="518" t="s">
        <v>523</v>
      </c>
      <c r="G466" s="518">
        <v>7.7898520679309602E-3</v>
      </c>
      <c r="H466" s="518">
        <v>6.9880986469068804E-3</v>
      </c>
    </row>
    <row r="467" spans="2:8" x14ac:dyDescent="0.25">
      <c r="B467" s="518" t="s">
        <v>3554</v>
      </c>
      <c r="C467" s="518" t="s">
        <v>53</v>
      </c>
      <c r="D467" s="518" t="s">
        <v>171</v>
      </c>
      <c r="E467" s="518" t="s">
        <v>3718</v>
      </c>
      <c r="F467" s="518" t="s">
        <v>523</v>
      </c>
      <c r="G467" s="518">
        <v>0.99997484713567197</v>
      </c>
      <c r="H467" s="518">
        <v>0.999982699188396</v>
      </c>
    </row>
    <row r="468" spans="2:8" x14ac:dyDescent="0.25">
      <c r="B468" s="518" t="s">
        <v>3554</v>
      </c>
      <c r="C468" s="518" t="s">
        <v>53</v>
      </c>
      <c r="D468" s="518" t="s">
        <v>171</v>
      </c>
      <c r="E468" s="518" t="s">
        <v>125</v>
      </c>
      <c r="F468" s="518" t="s">
        <v>523</v>
      </c>
      <c r="G468" s="518">
        <v>1</v>
      </c>
      <c r="H468" s="518">
        <v>1</v>
      </c>
    </row>
    <row r="469" spans="2:8" x14ac:dyDescent="0.25">
      <c r="B469" s="518" t="s">
        <v>3554</v>
      </c>
      <c r="C469" s="518" t="s">
        <v>53</v>
      </c>
      <c r="D469" s="518" t="s">
        <v>171</v>
      </c>
      <c r="E469" s="518" t="s">
        <v>3699</v>
      </c>
      <c r="F469" s="518" t="s">
        <v>523</v>
      </c>
      <c r="G469" s="518">
        <v>0.65817221240233603</v>
      </c>
      <c r="H469" s="518">
        <v>0.403894289332352</v>
      </c>
    </row>
    <row r="470" spans="2:8" x14ac:dyDescent="0.25">
      <c r="B470" s="518" t="s">
        <v>3554</v>
      </c>
      <c r="C470" s="518" t="s">
        <v>53</v>
      </c>
      <c r="D470" s="518" t="s">
        <v>171</v>
      </c>
      <c r="E470" s="518" t="s">
        <v>786</v>
      </c>
      <c r="F470" s="518" t="s">
        <v>523</v>
      </c>
      <c r="G470" s="518">
        <v>0.79181434896819702</v>
      </c>
      <c r="H470" s="518">
        <v>0.91696473174980997</v>
      </c>
    </row>
    <row r="471" spans="2:8" x14ac:dyDescent="0.25">
      <c r="B471" s="518" t="s">
        <v>3556</v>
      </c>
      <c r="C471" s="518" t="s">
        <v>53</v>
      </c>
      <c r="D471" s="518" t="s">
        <v>628</v>
      </c>
      <c r="E471" s="518" t="s">
        <v>122</v>
      </c>
      <c r="F471" s="518" t="s">
        <v>3700</v>
      </c>
      <c r="G471" s="518">
        <v>8.3675759150612997E-2</v>
      </c>
      <c r="H471" s="518">
        <v>0.12535734220776601</v>
      </c>
    </row>
    <row r="472" spans="2:8" x14ac:dyDescent="0.25">
      <c r="B472" s="518" t="s">
        <v>3556</v>
      </c>
      <c r="C472" s="518" t="s">
        <v>53</v>
      </c>
      <c r="D472" s="518" t="s">
        <v>628</v>
      </c>
      <c r="E472" s="518" t="s">
        <v>3718</v>
      </c>
      <c r="F472" s="518" t="s">
        <v>3700</v>
      </c>
      <c r="G472" s="518">
        <v>0.99995839539380504</v>
      </c>
      <c r="H472" s="518">
        <v>0.99994727517068305</v>
      </c>
    </row>
    <row r="473" spans="2:8" x14ac:dyDescent="0.25">
      <c r="B473" s="518" t="s">
        <v>3556</v>
      </c>
      <c r="C473" s="518" t="s">
        <v>53</v>
      </c>
      <c r="D473" s="518" t="s">
        <v>628</v>
      </c>
      <c r="E473" s="518" t="s">
        <v>125</v>
      </c>
      <c r="F473" s="518" t="s">
        <v>3700</v>
      </c>
      <c r="G473" s="518">
        <v>1</v>
      </c>
      <c r="H473" s="518">
        <v>1</v>
      </c>
    </row>
    <row r="474" spans="2:8" x14ac:dyDescent="0.25">
      <c r="B474" s="518" t="s">
        <v>3556</v>
      </c>
      <c r="C474" s="518" t="s">
        <v>53</v>
      </c>
      <c r="D474" s="518" t="s">
        <v>628</v>
      </c>
      <c r="E474" s="518" t="s">
        <v>3699</v>
      </c>
      <c r="F474" s="518" t="s">
        <v>3700</v>
      </c>
      <c r="G474" s="518">
        <v>0.75423408745793996</v>
      </c>
      <c r="H474" s="518">
        <v>0.784753052267398</v>
      </c>
    </row>
    <row r="475" spans="2:8" x14ac:dyDescent="0.25">
      <c r="B475" s="518" t="s">
        <v>3556</v>
      </c>
      <c r="C475" s="518" t="s">
        <v>53</v>
      </c>
      <c r="D475" s="518" t="s">
        <v>628</v>
      </c>
      <c r="E475" s="518" t="s">
        <v>786</v>
      </c>
      <c r="F475" s="518" t="s">
        <v>3700</v>
      </c>
      <c r="G475" s="518">
        <v>1</v>
      </c>
      <c r="H475" s="518">
        <v>1</v>
      </c>
    </row>
    <row r="476" spans="2:8" x14ac:dyDescent="0.25">
      <c r="B476" s="518" t="s">
        <v>3556</v>
      </c>
      <c r="C476" s="518" t="s">
        <v>53</v>
      </c>
      <c r="D476" s="518" t="s">
        <v>628</v>
      </c>
      <c r="E476" s="518" t="s">
        <v>122</v>
      </c>
      <c r="F476" s="518" t="s">
        <v>3698</v>
      </c>
      <c r="G476" s="518">
        <v>8.3675759150612997E-2</v>
      </c>
      <c r="H476" s="518">
        <v>0.12535734220776601</v>
      </c>
    </row>
    <row r="477" spans="2:8" x14ac:dyDescent="0.25">
      <c r="B477" s="518" t="s">
        <v>3556</v>
      </c>
      <c r="C477" s="518" t="s">
        <v>53</v>
      </c>
      <c r="D477" s="518" t="s">
        <v>628</v>
      </c>
      <c r="E477" s="518" t="s">
        <v>3718</v>
      </c>
      <c r="F477" s="518" t="s">
        <v>3698</v>
      </c>
      <c r="G477" s="518">
        <v>0.99995839539380504</v>
      </c>
      <c r="H477" s="518">
        <v>0.99994727517068305</v>
      </c>
    </row>
    <row r="478" spans="2:8" x14ac:dyDescent="0.25">
      <c r="B478" s="518" t="s">
        <v>3556</v>
      </c>
      <c r="C478" s="518" t="s">
        <v>53</v>
      </c>
      <c r="D478" s="518" t="s">
        <v>628</v>
      </c>
      <c r="E478" s="518" t="s">
        <v>125</v>
      </c>
      <c r="F478" s="518" t="s">
        <v>3698</v>
      </c>
      <c r="G478" s="518">
        <v>1</v>
      </c>
      <c r="H478" s="518">
        <v>1</v>
      </c>
    </row>
    <row r="479" spans="2:8" x14ac:dyDescent="0.25">
      <c r="B479" s="518" t="s">
        <v>3556</v>
      </c>
      <c r="C479" s="518" t="s">
        <v>53</v>
      </c>
      <c r="D479" s="518" t="s">
        <v>628</v>
      </c>
      <c r="E479" s="518" t="s">
        <v>3699</v>
      </c>
      <c r="F479" s="518" t="s">
        <v>3698</v>
      </c>
      <c r="G479" s="518">
        <v>0.75423408745793996</v>
      </c>
      <c r="H479" s="518">
        <v>0.784753052267397</v>
      </c>
    </row>
    <row r="480" spans="2:8" x14ac:dyDescent="0.25">
      <c r="B480" s="518" t="s">
        <v>3556</v>
      </c>
      <c r="C480" s="518" t="s">
        <v>53</v>
      </c>
      <c r="D480" s="518" t="s">
        <v>628</v>
      </c>
      <c r="E480" s="518" t="s">
        <v>786</v>
      </c>
      <c r="F480" s="518" t="s">
        <v>3698</v>
      </c>
      <c r="G480" s="518">
        <v>1</v>
      </c>
      <c r="H480" s="518">
        <v>1</v>
      </c>
    </row>
    <row r="481" spans="2:8" x14ac:dyDescent="0.25">
      <c r="B481" s="518" t="s">
        <v>3556</v>
      </c>
      <c r="C481" s="518" t="s">
        <v>53</v>
      </c>
      <c r="D481" s="518" t="s">
        <v>171</v>
      </c>
      <c r="E481" s="518" t="s">
        <v>122</v>
      </c>
      <c r="F481" s="518" t="s">
        <v>523</v>
      </c>
      <c r="G481" s="518">
        <v>1.09595247577166E-2</v>
      </c>
      <c r="H481" s="518">
        <v>7.3705331299360197E-3</v>
      </c>
    </row>
    <row r="482" spans="2:8" x14ac:dyDescent="0.25">
      <c r="B482" s="518" t="s">
        <v>3556</v>
      </c>
      <c r="C482" s="518" t="s">
        <v>53</v>
      </c>
      <c r="D482" s="518" t="s">
        <v>171</v>
      </c>
      <c r="E482" s="518" t="s">
        <v>3718</v>
      </c>
      <c r="F482" s="518" t="s">
        <v>523</v>
      </c>
      <c r="G482" s="518">
        <v>0.99999953387899998</v>
      </c>
      <c r="H482" s="518">
        <v>0.99999999984136101</v>
      </c>
    </row>
    <row r="483" spans="2:8" x14ac:dyDescent="0.25">
      <c r="B483" s="518" t="s">
        <v>3556</v>
      </c>
      <c r="C483" s="518" t="s">
        <v>53</v>
      </c>
      <c r="D483" s="518" t="s">
        <v>171</v>
      </c>
      <c r="E483" s="518" t="s">
        <v>125</v>
      </c>
      <c r="F483" s="518" t="s">
        <v>523</v>
      </c>
      <c r="G483" s="518">
        <v>1</v>
      </c>
      <c r="H483" s="518">
        <v>1</v>
      </c>
    </row>
    <row r="484" spans="2:8" x14ac:dyDescent="0.25">
      <c r="B484" s="518" t="s">
        <v>3556</v>
      </c>
      <c r="C484" s="518" t="s">
        <v>53</v>
      </c>
      <c r="D484" s="518" t="s">
        <v>171</v>
      </c>
      <c r="E484" s="518" t="s">
        <v>3699</v>
      </c>
      <c r="F484" s="518" t="s">
        <v>523</v>
      </c>
      <c r="G484" s="518">
        <v>0.59032035459868004</v>
      </c>
      <c r="H484" s="518">
        <v>0.40179824007876602</v>
      </c>
    </row>
    <row r="485" spans="2:8" x14ac:dyDescent="0.25">
      <c r="B485" s="518" t="s">
        <v>3556</v>
      </c>
      <c r="C485" s="518" t="s">
        <v>53</v>
      </c>
      <c r="D485" s="518" t="s">
        <v>171</v>
      </c>
      <c r="E485" s="518" t="s">
        <v>786</v>
      </c>
      <c r="F485" s="518" t="s">
        <v>523</v>
      </c>
      <c r="G485" s="518">
        <v>0.76332728700403796</v>
      </c>
      <c r="H485" s="518">
        <v>0.87187239606058198</v>
      </c>
    </row>
    <row r="486" spans="2:8" x14ac:dyDescent="0.25">
      <c r="B486" s="518" t="s">
        <v>550</v>
      </c>
      <c r="C486" s="518" t="s">
        <v>53</v>
      </c>
      <c r="D486" s="518" t="s">
        <v>628</v>
      </c>
      <c r="E486" s="518" t="s">
        <v>122</v>
      </c>
      <c r="F486" s="518" t="s">
        <v>3700</v>
      </c>
      <c r="G486" s="518">
        <v>6.1527294203126498E-2</v>
      </c>
      <c r="H486" s="518">
        <v>7.8299201130010404E-2</v>
      </c>
    </row>
    <row r="487" spans="2:8" x14ac:dyDescent="0.25">
      <c r="B487" s="518" t="s">
        <v>550</v>
      </c>
      <c r="C487" s="518" t="s">
        <v>53</v>
      </c>
      <c r="D487" s="518" t="s">
        <v>628</v>
      </c>
      <c r="E487" s="518" t="s">
        <v>3718</v>
      </c>
      <c r="F487" s="518" t="s">
        <v>3700</v>
      </c>
      <c r="G487" s="518">
        <v>0.99998163110696803</v>
      </c>
      <c r="H487" s="518">
        <v>0.99996938980601502</v>
      </c>
    </row>
    <row r="488" spans="2:8" x14ac:dyDescent="0.25">
      <c r="B488" s="518" t="s">
        <v>550</v>
      </c>
      <c r="C488" s="518" t="s">
        <v>53</v>
      </c>
      <c r="D488" s="518" t="s">
        <v>628</v>
      </c>
      <c r="E488" s="518" t="s">
        <v>125</v>
      </c>
      <c r="F488" s="518" t="s">
        <v>3700</v>
      </c>
      <c r="G488" s="518">
        <v>1</v>
      </c>
      <c r="H488" s="518">
        <v>1</v>
      </c>
    </row>
    <row r="489" spans="2:8" x14ac:dyDescent="0.25">
      <c r="B489" s="518" t="s">
        <v>550</v>
      </c>
      <c r="C489" s="518" t="s">
        <v>53</v>
      </c>
      <c r="D489" s="518" t="s">
        <v>628</v>
      </c>
      <c r="E489" s="518" t="s">
        <v>3699</v>
      </c>
      <c r="F489" s="518" t="s">
        <v>3700</v>
      </c>
      <c r="G489" s="518">
        <v>0.71475176922252903</v>
      </c>
      <c r="H489" s="518">
        <v>0.63728087085044505</v>
      </c>
    </row>
    <row r="490" spans="2:8" x14ac:dyDescent="0.25">
      <c r="B490" s="518" t="s">
        <v>550</v>
      </c>
      <c r="C490" s="518" t="s">
        <v>53</v>
      </c>
      <c r="D490" s="518" t="s">
        <v>628</v>
      </c>
      <c r="E490" s="518" t="s">
        <v>786</v>
      </c>
      <c r="F490" s="518" t="s">
        <v>3700</v>
      </c>
      <c r="G490" s="518">
        <v>1</v>
      </c>
      <c r="H490" s="518">
        <v>1</v>
      </c>
    </row>
    <row r="491" spans="2:8" x14ac:dyDescent="0.25">
      <c r="B491" s="518" t="s">
        <v>550</v>
      </c>
      <c r="C491" s="518" t="s">
        <v>53</v>
      </c>
      <c r="D491" s="518" t="s">
        <v>628</v>
      </c>
      <c r="E491" s="518" t="s">
        <v>122</v>
      </c>
      <c r="F491" s="518" t="s">
        <v>3698</v>
      </c>
      <c r="G491" s="518">
        <v>6.1527294203126498E-2</v>
      </c>
      <c r="H491" s="518">
        <v>7.8299201130010404E-2</v>
      </c>
    </row>
    <row r="492" spans="2:8" x14ac:dyDescent="0.25">
      <c r="B492" s="518" t="s">
        <v>550</v>
      </c>
      <c r="C492" s="518" t="s">
        <v>53</v>
      </c>
      <c r="D492" s="518" t="s">
        <v>628</v>
      </c>
      <c r="E492" s="518" t="s">
        <v>3718</v>
      </c>
      <c r="F492" s="518" t="s">
        <v>3698</v>
      </c>
      <c r="G492" s="518">
        <v>0.99998163110696803</v>
      </c>
      <c r="H492" s="518">
        <v>0.99996938980601502</v>
      </c>
    </row>
    <row r="493" spans="2:8" x14ac:dyDescent="0.25">
      <c r="B493" s="518" t="s">
        <v>550</v>
      </c>
      <c r="C493" s="518" t="s">
        <v>53</v>
      </c>
      <c r="D493" s="518" t="s">
        <v>628</v>
      </c>
      <c r="E493" s="518" t="s">
        <v>125</v>
      </c>
      <c r="F493" s="518" t="s">
        <v>3698</v>
      </c>
      <c r="G493" s="518">
        <v>1</v>
      </c>
      <c r="H493" s="518">
        <v>1</v>
      </c>
    </row>
    <row r="494" spans="2:8" x14ac:dyDescent="0.25">
      <c r="B494" s="518" t="s">
        <v>550</v>
      </c>
      <c r="C494" s="518" t="s">
        <v>53</v>
      </c>
      <c r="D494" s="518" t="s">
        <v>628</v>
      </c>
      <c r="E494" s="518" t="s">
        <v>3699</v>
      </c>
      <c r="F494" s="518" t="s">
        <v>3698</v>
      </c>
      <c r="G494" s="518">
        <v>0.71475176922252903</v>
      </c>
      <c r="H494" s="518">
        <v>0.63728087085044505</v>
      </c>
    </row>
    <row r="495" spans="2:8" x14ac:dyDescent="0.25">
      <c r="B495" s="518" t="s">
        <v>550</v>
      </c>
      <c r="C495" s="518" t="s">
        <v>53</v>
      </c>
      <c r="D495" s="518" t="s">
        <v>628</v>
      </c>
      <c r="E495" s="518" t="s">
        <v>786</v>
      </c>
      <c r="F495" s="518" t="s">
        <v>3698</v>
      </c>
      <c r="G495" s="518">
        <v>1</v>
      </c>
      <c r="H495" s="518">
        <v>1</v>
      </c>
    </row>
    <row r="496" spans="2:8" x14ac:dyDescent="0.25">
      <c r="B496" s="518" t="s">
        <v>550</v>
      </c>
      <c r="C496" s="518" t="s">
        <v>53</v>
      </c>
      <c r="D496" s="518" t="s">
        <v>171</v>
      </c>
      <c r="E496" s="518" t="s">
        <v>122</v>
      </c>
      <c r="F496" s="518" t="s">
        <v>523</v>
      </c>
      <c r="G496" s="518">
        <v>7.3491696523379103E-3</v>
      </c>
      <c r="H496" s="518">
        <v>4.6215001963129197E-3</v>
      </c>
    </row>
    <row r="497" spans="2:8" x14ac:dyDescent="0.25">
      <c r="B497" s="518" t="s">
        <v>550</v>
      </c>
      <c r="C497" s="518" t="s">
        <v>53</v>
      </c>
      <c r="D497" s="518" t="s">
        <v>171</v>
      </c>
      <c r="E497" s="518" t="s">
        <v>3718</v>
      </c>
      <c r="F497" s="518" t="s">
        <v>523</v>
      </c>
      <c r="G497" s="518">
        <v>0.99998594234159299</v>
      </c>
      <c r="H497" s="518">
        <v>0.999990316822568</v>
      </c>
    </row>
    <row r="498" spans="2:8" x14ac:dyDescent="0.25">
      <c r="B498" s="518" t="s">
        <v>550</v>
      </c>
      <c r="C498" s="518" t="s">
        <v>53</v>
      </c>
      <c r="D498" s="518" t="s">
        <v>171</v>
      </c>
      <c r="E498" s="518" t="s">
        <v>125</v>
      </c>
      <c r="F498" s="518" t="s">
        <v>523</v>
      </c>
      <c r="G498" s="518">
        <v>1</v>
      </c>
      <c r="H498" s="518">
        <v>1</v>
      </c>
    </row>
    <row r="499" spans="2:8" x14ac:dyDescent="0.25">
      <c r="B499" s="518" t="s">
        <v>550</v>
      </c>
      <c r="C499" s="518" t="s">
        <v>53</v>
      </c>
      <c r="D499" s="518" t="s">
        <v>171</v>
      </c>
      <c r="E499" s="518" t="s">
        <v>3699</v>
      </c>
      <c r="F499" s="518" t="s">
        <v>523</v>
      </c>
      <c r="G499" s="518">
        <v>0.67344414744382397</v>
      </c>
      <c r="H499" s="518">
        <v>0.429951833055772</v>
      </c>
    </row>
    <row r="500" spans="2:8" x14ac:dyDescent="0.25">
      <c r="B500" s="518" t="s">
        <v>550</v>
      </c>
      <c r="C500" s="518" t="s">
        <v>53</v>
      </c>
      <c r="D500" s="518" t="s">
        <v>171</v>
      </c>
      <c r="E500" s="518" t="s">
        <v>786</v>
      </c>
      <c r="F500" s="518" t="s">
        <v>523</v>
      </c>
      <c r="G500" s="518">
        <v>0.80271701809404705</v>
      </c>
      <c r="H500" s="518">
        <v>0.92094622750578703</v>
      </c>
    </row>
    <row r="501" spans="2:8" x14ac:dyDescent="0.25">
      <c r="B501" s="518" t="s">
        <v>3559</v>
      </c>
      <c r="C501" s="518" t="s">
        <v>53</v>
      </c>
      <c r="D501" s="518" t="s">
        <v>628</v>
      </c>
      <c r="E501" s="518" t="s">
        <v>122</v>
      </c>
      <c r="F501" s="518" t="s">
        <v>3700</v>
      </c>
      <c r="G501" s="518">
        <v>4.2236159564672401E-2</v>
      </c>
      <c r="H501" s="518">
        <v>8.0434690991280103E-2</v>
      </c>
    </row>
    <row r="502" spans="2:8" x14ac:dyDescent="0.25">
      <c r="B502" s="518" t="s">
        <v>3559</v>
      </c>
      <c r="C502" s="518" t="s">
        <v>53</v>
      </c>
      <c r="D502" s="518" t="s">
        <v>628</v>
      </c>
      <c r="E502" s="518" t="s">
        <v>3718</v>
      </c>
      <c r="F502" s="518" t="s">
        <v>3700</v>
      </c>
      <c r="G502" s="518">
        <v>0.99987449224359004</v>
      </c>
      <c r="H502" s="518">
        <v>0.99984866639334102</v>
      </c>
    </row>
    <row r="503" spans="2:8" x14ac:dyDescent="0.25">
      <c r="B503" s="518" t="s">
        <v>3559</v>
      </c>
      <c r="C503" s="518" t="s">
        <v>53</v>
      </c>
      <c r="D503" s="518" t="s">
        <v>628</v>
      </c>
      <c r="E503" s="518" t="s">
        <v>125</v>
      </c>
      <c r="F503" s="518" t="s">
        <v>3700</v>
      </c>
      <c r="G503" s="518">
        <v>1</v>
      </c>
      <c r="H503" s="518">
        <v>1</v>
      </c>
    </row>
    <row r="504" spans="2:8" x14ac:dyDescent="0.25">
      <c r="B504" s="518" t="s">
        <v>3559</v>
      </c>
      <c r="C504" s="518" t="s">
        <v>53</v>
      </c>
      <c r="D504" s="518" t="s">
        <v>628</v>
      </c>
      <c r="E504" s="518" t="s">
        <v>3699</v>
      </c>
      <c r="F504" s="518" t="s">
        <v>3700</v>
      </c>
      <c r="G504" s="518">
        <v>0.51216488947136196</v>
      </c>
      <c r="H504" s="518">
        <v>0.57209836576831097</v>
      </c>
    </row>
    <row r="505" spans="2:8" x14ac:dyDescent="0.25">
      <c r="B505" s="518" t="s">
        <v>3559</v>
      </c>
      <c r="C505" s="518" t="s">
        <v>53</v>
      </c>
      <c r="D505" s="518" t="s">
        <v>628</v>
      </c>
      <c r="E505" s="518" t="s">
        <v>786</v>
      </c>
      <c r="F505" s="518" t="s">
        <v>3700</v>
      </c>
      <c r="G505" s="518">
        <v>1</v>
      </c>
      <c r="H505" s="518">
        <v>1</v>
      </c>
    </row>
    <row r="506" spans="2:8" x14ac:dyDescent="0.25">
      <c r="B506" s="518" t="s">
        <v>3559</v>
      </c>
      <c r="C506" s="518" t="s">
        <v>53</v>
      </c>
      <c r="D506" s="518" t="s">
        <v>628</v>
      </c>
      <c r="E506" s="518" t="s">
        <v>122</v>
      </c>
      <c r="F506" s="518" t="s">
        <v>3698</v>
      </c>
      <c r="G506" s="518">
        <v>4.2236159564672401E-2</v>
      </c>
      <c r="H506" s="518">
        <v>8.0434690991280103E-2</v>
      </c>
    </row>
    <row r="507" spans="2:8" x14ac:dyDescent="0.25">
      <c r="B507" s="518" t="s">
        <v>3559</v>
      </c>
      <c r="C507" s="518" t="s">
        <v>53</v>
      </c>
      <c r="D507" s="518" t="s">
        <v>628</v>
      </c>
      <c r="E507" s="518" t="s">
        <v>3718</v>
      </c>
      <c r="F507" s="518" t="s">
        <v>3698</v>
      </c>
      <c r="G507" s="518">
        <v>0.99987449224359004</v>
      </c>
      <c r="H507" s="518">
        <v>0.99984866639334102</v>
      </c>
    </row>
    <row r="508" spans="2:8" x14ac:dyDescent="0.25">
      <c r="B508" s="518" t="s">
        <v>3559</v>
      </c>
      <c r="C508" s="518" t="s">
        <v>53</v>
      </c>
      <c r="D508" s="518" t="s">
        <v>628</v>
      </c>
      <c r="E508" s="518" t="s">
        <v>125</v>
      </c>
      <c r="F508" s="518" t="s">
        <v>3698</v>
      </c>
      <c r="G508" s="518">
        <v>1</v>
      </c>
      <c r="H508" s="518">
        <v>1</v>
      </c>
    </row>
    <row r="509" spans="2:8" x14ac:dyDescent="0.25">
      <c r="B509" s="518" t="s">
        <v>3559</v>
      </c>
      <c r="C509" s="518" t="s">
        <v>53</v>
      </c>
      <c r="D509" s="518" t="s">
        <v>628</v>
      </c>
      <c r="E509" s="518" t="s">
        <v>3699</v>
      </c>
      <c r="F509" s="518" t="s">
        <v>3698</v>
      </c>
      <c r="G509" s="518">
        <v>0.51216488947136196</v>
      </c>
      <c r="H509" s="518">
        <v>0.57209836576831097</v>
      </c>
    </row>
    <row r="510" spans="2:8" x14ac:dyDescent="0.25">
      <c r="B510" s="518" t="s">
        <v>3559</v>
      </c>
      <c r="C510" s="518" t="s">
        <v>53</v>
      </c>
      <c r="D510" s="518" t="s">
        <v>628</v>
      </c>
      <c r="E510" s="518" t="s">
        <v>786</v>
      </c>
      <c r="F510" s="518" t="s">
        <v>3698</v>
      </c>
      <c r="G510" s="518">
        <v>1</v>
      </c>
      <c r="H510" s="518">
        <v>1</v>
      </c>
    </row>
    <row r="511" spans="2:8" x14ac:dyDescent="0.25">
      <c r="B511" s="518" t="s">
        <v>3559</v>
      </c>
      <c r="C511" s="518" t="s">
        <v>53</v>
      </c>
      <c r="D511" s="518" t="s">
        <v>171</v>
      </c>
      <c r="E511" s="518" t="s">
        <v>122</v>
      </c>
      <c r="F511" s="518" t="s">
        <v>523</v>
      </c>
      <c r="G511" s="518">
        <v>3.8086961588558298E-3</v>
      </c>
      <c r="H511" s="518">
        <v>4.5694647771587502E-3</v>
      </c>
    </row>
    <row r="512" spans="2:8" x14ac:dyDescent="0.25">
      <c r="B512" s="518" t="s">
        <v>3559</v>
      </c>
      <c r="C512" s="518" t="s">
        <v>53</v>
      </c>
      <c r="D512" s="518" t="s">
        <v>171</v>
      </c>
      <c r="E512" s="518" t="s">
        <v>3718</v>
      </c>
      <c r="F512" s="518" t="s">
        <v>523</v>
      </c>
      <c r="G512" s="518">
        <v>0.99987905762629004</v>
      </c>
      <c r="H512" s="518">
        <v>0.99989200197671202</v>
      </c>
    </row>
    <row r="513" spans="2:8" x14ac:dyDescent="0.25">
      <c r="B513" s="518" t="s">
        <v>3559</v>
      </c>
      <c r="C513" s="518" t="s">
        <v>53</v>
      </c>
      <c r="D513" s="518" t="s">
        <v>171</v>
      </c>
      <c r="E513" s="518" t="s">
        <v>125</v>
      </c>
      <c r="F513" s="518" t="s">
        <v>523</v>
      </c>
      <c r="G513" s="518">
        <v>1</v>
      </c>
      <c r="H513" s="518">
        <v>1</v>
      </c>
    </row>
    <row r="514" spans="2:8" x14ac:dyDescent="0.25">
      <c r="B514" s="518" t="s">
        <v>3559</v>
      </c>
      <c r="C514" s="518" t="s">
        <v>53</v>
      </c>
      <c r="D514" s="518" t="s">
        <v>171</v>
      </c>
      <c r="E514" s="518" t="s">
        <v>3699</v>
      </c>
      <c r="F514" s="518" t="s">
        <v>523</v>
      </c>
      <c r="G514" s="518">
        <v>0.36812694095964299</v>
      </c>
      <c r="H514" s="518">
        <v>0.22259583211072001</v>
      </c>
    </row>
    <row r="515" spans="2:8" x14ac:dyDescent="0.25">
      <c r="B515" s="518" t="s">
        <v>3559</v>
      </c>
      <c r="C515" s="518" t="s">
        <v>53</v>
      </c>
      <c r="D515" s="518" t="s">
        <v>171</v>
      </c>
      <c r="E515" s="518" t="s">
        <v>786</v>
      </c>
      <c r="F515" s="518" t="s">
        <v>523</v>
      </c>
      <c r="G515" s="518">
        <v>0.70032793080887601</v>
      </c>
      <c r="H515" s="518">
        <v>0.84700796208840601</v>
      </c>
    </row>
    <row r="516" spans="2:8" x14ac:dyDescent="0.25">
      <c r="B516" s="518" t="s">
        <v>3561</v>
      </c>
      <c r="C516" s="518" t="s">
        <v>53</v>
      </c>
      <c r="D516" s="518" t="s">
        <v>628</v>
      </c>
      <c r="E516" s="518" t="s">
        <v>122</v>
      </c>
      <c r="F516" s="518" t="s">
        <v>3700</v>
      </c>
      <c r="G516" s="518">
        <v>6.2892613054781998E-2</v>
      </c>
      <c r="H516" s="518">
        <v>0.16848334227056599</v>
      </c>
    </row>
    <row r="517" spans="2:8" x14ac:dyDescent="0.25">
      <c r="B517" s="518" t="s">
        <v>3561</v>
      </c>
      <c r="C517" s="518" t="s">
        <v>53</v>
      </c>
      <c r="D517" s="518" t="s">
        <v>628</v>
      </c>
      <c r="E517" s="518" t="s">
        <v>3718</v>
      </c>
      <c r="F517" s="518" t="s">
        <v>3700</v>
      </c>
      <c r="G517" s="518">
        <v>0.99999999999225697</v>
      </c>
      <c r="H517" s="518">
        <v>0.99999999999630795</v>
      </c>
    </row>
    <row r="518" spans="2:8" x14ac:dyDescent="0.25">
      <c r="B518" s="518" t="s">
        <v>3561</v>
      </c>
      <c r="C518" s="518" t="s">
        <v>53</v>
      </c>
      <c r="D518" s="518" t="s">
        <v>628</v>
      </c>
      <c r="E518" s="518" t="s">
        <v>125</v>
      </c>
      <c r="F518" s="518" t="s">
        <v>3700</v>
      </c>
      <c r="G518" s="518">
        <v>1</v>
      </c>
      <c r="H518" s="518">
        <v>1</v>
      </c>
    </row>
    <row r="519" spans="2:8" x14ac:dyDescent="0.25">
      <c r="B519" s="518" t="s">
        <v>3561</v>
      </c>
      <c r="C519" s="518" t="s">
        <v>53</v>
      </c>
      <c r="D519" s="518" t="s">
        <v>628</v>
      </c>
      <c r="E519" s="518" t="s">
        <v>3699</v>
      </c>
      <c r="F519" s="518" t="s">
        <v>3700</v>
      </c>
      <c r="G519" s="518">
        <v>0.81416293354610603</v>
      </c>
      <c r="H519" s="518">
        <v>0.87612037897339401</v>
      </c>
    </row>
    <row r="520" spans="2:8" x14ac:dyDescent="0.25">
      <c r="B520" s="518" t="s">
        <v>3561</v>
      </c>
      <c r="C520" s="518" t="s">
        <v>53</v>
      </c>
      <c r="D520" s="518" t="s">
        <v>628</v>
      </c>
      <c r="E520" s="518" t="s">
        <v>786</v>
      </c>
      <c r="F520" s="518" t="s">
        <v>3700</v>
      </c>
      <c r="G520" s="518">
        <v>1</v>
      </c>
      <c r="H520" s="518">
        <v>1</v>
      </c>
    </row>
    <row r="521" spans="2:8" x14ac:dyDescent="0.25">
      <c r="B521" s="518" t="s">
        <v>3561</v>
      </c>
      <c r="C521" s="518" t="s">
        <v>53</v>
      </c>
      <c r="D521" s="518" t="s">
        <v>628</v>
      </c>
      <c r="E521" s="518" t="s">
        <v>122</v>
      </c>
      <c r="F521" s="518" t="s">
        <v>3698</v>
      </c>
      <c r="G521" s="518">
        <v>6.2892613054781998E-2</v>
      </c>
      <c r="H521" s="518">
        <v>0.16848334227056599</v>
      </c>
    </row>
    <row r="522" spans="2:8" x14ac:dyDescent="0.25">
      <c r="B522" s="518" t="s">
        <v>3561</v>
      </c>
      <c r="C522" s="518" t="s">
        <v>53</v>
      </c>
      <c r="D522" s="518" t="s">
        <v>628</v>
      </c>
      <c r="E522" s="518" t="s">
        <v>3718</v>
      </c>
      <c r="F522" s="518" t="s">
        <v>3698</v>
      </c>
      <c r="G522" s="518">
        <v>0.99999999999225697</v>
      </c>
      <c r="H522" s="518">
        <v>0.99999999999630795</v>
      </c>
    </row>
    <row r="523" spans="2:8" x14ac:dyDescent="0.25">
      <c r="B523" s="518" t="s">
        <v>3561</v>
      </c>
      <c r="C523" s="518" t="s">
        <v>53</v>
      </c>
      <c r="D523" s="518" t="s">
        <v>628</v>
      </c>
      <c r="E523" s="518" t="s">
        <v>125</v>
      </c>
      <c r="F523" s="518" t="s">
        <v>3698</v>
      </c>
      <c r="G523" s="518">
        <v>1</v>
      </c>
      <c r="H523" s="518">
        <v>1</v>
      </c>
    </row>
    <row r="524" spans="2:8" x14ac:dyDescent="0.25">
      <c r="B524" s="518" t="s">
        <v>3561</v>
      </c>
      <c r="C524" s="518" t="s">
        <v>53</v>
      </c>
      <c r="D524" s="518" t="s">
        <v>628</v>
      </c>
      <c r="E524" s="518" t="s">
        <v>3699</v>
      </c>
      <c r="F524" s="518" t="s">
        <v>3698</v>
      </c>
      <c r="G524" s="518">
        <v>0.81416293354610503</v>
      </c>
      <c r="H524" s="518">
        <v>0.87612037897339401</v>
      </c>
    </row>
    <row r="525" spans="2:8" x14ac:dyDescent="0.25">
      <c r="B525" s="518" t="s">
        <v>3561</v>
      </c>
      <c r="C525" s="518" t="s">
        <v>53</v>
      </c>
      <c r="D525" s="518" t="s">
        <v>628</v>
      </c>
      <c r="E525" s="518" t="s">
        <v>786</v>
      </c>
      <c r="F525" s="518" t="s">
        <v>3698</v>
      </c>
      <c r="G525" s="518">
        <v>1</v>
      </c>
      <c r="H525" s="518">
        <v>1</v>
      </c>
    </row>
    <row r="526" spans="2:8" x14ac:dyDescent="0.25">
      <c r="B526" s="518" t="s">
        <v>3561</v>
      </c>
      <c r="C526" s="518" t="s">
        <v>53</v>
      </c>
      <c r="D526" s="518" t="s">
        <v>171</v>
      </c>
      <c r="E526" s="518" t="s">
        <v>122</v>
      </c>
      <c r="F526" s="518" t="s">
        <v>523</v>
      </c>
      <c r="G526" s="518">
        <v>3.8362166643313199E-3</v>
      </c>
      <c r="H526" s="518">
        <v>1.6358516281650499E-3</v>
      </c>
    </row>
    <row r="527" spans="2:8" x14ac:dyDescent="0.25">
      <c r="B527" s="518" t="s">
        <v>3561</v>
      </c>
      <c r="C527" s="518" t="s">
        <v>53</v>
      </c>
      <c r="D527" s="518" t="s">
        <v>171</v>
      </c>
      <c r="E527" s="518" t="s">
        <v>3718</v>
      </c>
      <c r="F527" s="518" t="s">
        <v>523</v>
      </c>
      <c r="G527" s="518">
        <v>0.99992099819029401</v>
      </c>
      <c r="H527" s="518">
        <v>0.99980155853181296</v>
      </c>
    </row>
    <row r="528" spans="2:8" x14ac:dyDescent="0.25">
      <c r="B528" s="518" t="s">
        <v>3561</v>
      </c>
      <c r="C528" s="518" t="s">
        <v>53</v>
      </c>
      <c r="D528" s="518" t="s">
        <v>171</v>
      </c>
      <c r="E528" s="518" t="s">
        <v>125</v>
      </c>
      <c r="F528" s="518" t="s">
        <v>523</v>
      </c>
      <c r="G528" s="518">
        <v>1</v>
      </c>
      <c r="H528" s="518">
        <v>1</v>
      </c>
    </row>
    <row r="529" spans="2:8" x14ac:dyDescent="0.25">
      <c r="B529" s="518" t="s">
        <v>3561</v>
      </c>
      <c r="C529" s="518" t="s">
        <v>53</v>
      </c>
      <c r="D529" s="518" t="s">
        <v>171</v>
      </c>
      <c r="E529" s="518" t="s">
        <v>3699</v>
      </c>
      <c r="F529" s="518" t="s">
        <v>523</v>
      </c>
      <c r="G529" s="518">
        <v>0.83785294692322398</v>
      </c>
      <c r="H529" s="518">
        <v>0.60003395159602801</v>
      </c>
    </row>
    <row r="530" spans="2:8" x14ac:dyDescent="0.25">
      <c r="B530" s="518" t="s">
        <v>3561</v>
      </c>
      <c r="C530" s="518" t="s">
        <v>53</v>
      </c>
      <c r="D530" s="518" t="s">
        <v>171</v>
      </c>
      <c r="E530" s="518" t="s">
        <v>786</v>
      </c>
      <c r="F530" s="518" t="s">
        <v>523</v>
      </c>
      <c r="G530" s="518">
        <v>0.89215705882457896</v>
      </c>
      <c r="H530" s="518">
        <v>0.95970571910541702</v>
      </c>
    </row>
    <row r="531" spans="2:8" x14ac:dyDescent="0.25">
      <c r="B531" s="518" t="s">
        <v>3563</v>
      </c>
      <c r="C531" s="518" t="s">
        <v>53</v>
      </c>
      <c r="D531" s="518" t="s">
        <v>628</v>
      </c>
      <c r="E531" s="518" t="s">
        <v>122</v>
      </c>
      <c r="F531" s="518" t="s">
        <v>3700</v>
      </c>
      <c r="G531" s="518">
        <v>5.7877484325482703E-2</v>
      </c>
      <c r="H531" s="518">
        <v>0.113225223163303</v>
      </c>
    </row>
    <row r="532" spans="2:8" x14ac:dyDescent="0.25">
      <c r="B532" s="518" t="s">
        <v>3563</v>
      </c>
      <c r="C532" s="518" t="s">
        <v>53</v>
      </c>
      <c r="D532" s="518" t="s">
        <v>628</v>
      </c>
      <c r="E532" s="518" t="s">
        <v>3718</v>
      </c>
      <c r="F532" s="518" t="s">
        <v>3700</v>
      </c>
      <c r="G532" s="518">
        <v>0.99999895195882504</v>
      </c>
      <c r="H532" s="518">
        <v>0.99999610501786895</v>
      </c>
    </row>
    <row r="533" spans="2:8" x14ac:dyDescent="0.25">
      <c r="B533" s="518" t="s">
        <v>3563</v>
      </c>
      <c r="C533" s="518" t="s">
        <v>53</v>
      </c>
      <c r="D533" s="518" t="s">
        <v>628</v>
      </c>
      <c r="E533" s="518" t="s">
        <v>125</v>
      </c>
      <c r="F533" s="518" t="s">
        <v>3700</v>
      </c>
      <c r="G533" s="518">
        <v>1</v>
      </c>
      <c r="H533" s="518">
        <v>1</v>
      </c>
    </row>
    <row r="534" spans="2:8" x14ac:dyDescent="0.25">
      <c r="B534" s="518" t="s">
        <v>3563</v>
      </c>
      <c r="C534" s="518" t="s">
        <v>53</v>
      </c>
      <c r="D534" s="518" t="s">
        <v>628</v>
      </c>
      <c r="E534" s="518" t="s">
        <v>3699</v>
      </c>
      <c r="F534" s="518" t="s">
        <v>3700</v>
      </c>
      <c r="G534" s="518">
        <v>0.71321761398805095</v>
      </c>
      <c r="H534" s="518">
        <v>0.70101307602963403</v>
      </c>
    </row>
    <row r="535" spans="2:8" x14ac:dyDescent="0.25">
      <c r="B535" s="518" t="s">
        <v>3563</v>
      </c>
      <c r="C535" s="518" t="s">
        <v>53</v>
      </c>
      <c r="D535" s="518" t="s">
        <v>628</v>
      </c>
      <c r="E535" s="518" t="s">
        <v>786</v>
      </c>
      <c r="F535" s="518" t="s">
        <v>3700</v>
      </c>
      <c r="G535" s="518">
        <v>1</v>
      </c>
      <c r="H535" s="518">
        <v>1</v>
      </c>
    </row>
    <row r="536" spans="2:8" x14ac:dyDescent="0.25">
      <c r="B536" s="518" t="s">
        <v>3563</v>
      </c>
      <c r="C536" s="518" t="s">
        <v>53</v>
      </c>
      <c r="D536" s="518" t="s">
        <v>628</v>
      </c>
      <c r="E536" s="518" t="s">
        <v>122</v>
      </c>
      <c r="F536" s="518" t="s">
        <v>3698</v>
      </c>
      <c r="G536" s="518">
        <v>5.7877484325482703E-2</v>
      </c>
      <c r="H536" s="518">
        <v>0.113225223163303</v>
      </c>
    </row>
    <row r="537" spans="2:8" x14ac:dyDescent="0.25">
      <c r="B537" s="518" t="s">
        <v>3563</v>
      </c>
      <c r="C537" s="518" t="s">
        <v>53</v>
      </c>
      <c r="D537" s="518" t="s">
        <v>628</v>
      </c>
      <c r="E537" s="518" t="s">
        <v>3718</v>
      </c>
      <c r="F537" s="518" t="s">
        <v>3698</v>
      </c>
      <c r="G537" s="518">
        <v>0.99999895195882504</v>
      </c>
      <c r="H537" s="518">
        <v>0.99999610501786895</v>
      </c>
    </row>
    <row r="538" spans="2:8" x14ac:dyDescent="0.25">
      <c r="B538" s="518" t="s">
        <v>3563</v>
      </c>
      <c r="C538" s="518" t="s">
        <v>53</v>
      </c>
      <c r="D538" s="518" t="s">
        <v>628</v>
      </c>
      <c r="E538" s="518" t="s">
        <v>125</v>
      </c>
      <c r="F538" s="518" t="s">
        <v>3698</v>
      </c>
      <c r="G538" s="518">
        <v>1</v>
      </c>
      <c r="H538" s="518">
        <v>1</v>
      </c>
    </row>
    <row r="539" spans="2:8" x14ac:dyDescent="0.25">
      <c r="B539" s="518" t="s">
        <v>3563</v>
      </c>
      <c r="C539" s="518" t="s">
        <v>53</v>
      </c>
      <c r="D539" s="518" t="s">
        <v>628</v>
      </c>
      <c r="E539" s="518" t="s">
        <v>3699</v>
      </c>
      <c r="F539" s="518" t="s">
        <v>3698</v>
      </c>
      <c r="G539" s="518">
        <v>0.71321761398805095</v>
      </c>
      <c r="H539" s="518">
        <v>0.70101307602963403</v>
      </c>
    </row>
    <row r="540" spans="2:8" x14ac:dyDescent="0.25">
      <c r="B540" s="518" t="s">
        <v>3563</v>
      </c>
      <c r="C540" s="518" t="s">
        <v>53</v>
      </c>
      <c r="D540" s="518" t="s">
        <v>628</v>
      </c>
      <c r="E540" s="518" t="s">
        <v>786</v>
      </c>
      <c r="F540" s="518" t="s">
        <v>3698</v>
      </c>
      <c r="G540" s="518">
        <v>1</v>
      </c>
      <c r="H540" s="518">
        <v>1</v>
      </c>
    </row>
    <row r="541" spans="2:8" x14ac:dyDescent="0.25">
      <c r="B541" s="518" t="s">
        <v>3563</v>
      </c>
      <c r="C541" s="518" t="s">
        <v>53</v>
      </c>
      <c r="D541" s="518" t="s">
        <v>171</v>
      </c>
      <c r="E541" s="518" t="s">
        <v>122</v>
      </c>
      <c r="F541" s="518" t="s">
        <v>523</v>
      </c>
      <c r="G541" s="518">
        <v>3.0606736352630001E-3</v>
      </c>
      <c r="H541" s="518">
        <v>2.3676852744734002E-3</v>
      </c>
    </row>
    <row r="542" spans="2:8" x14ac:dyDescent="0.25">
      <c r="B542" s="518" t="s">
        <v>3563</v>
      </c>
      <c r="C542" s="518" t="s">
        <v>53</v>
      </c>
      <c r="D542" s="518" t="s">
        <v>171</v>
      </c>
      <c r="E542" s="518" t="s">
        <v>3718</v>
      </c>
      <c r="F542" s="518" t="s">
        <v>523</v>
      </c>
      <c r="G542" s="518">
        <v>0.99975436002486995</v>
      </c>
      <c r="H542" s="518">
        <v>0.99895644702660003</v>
      </c>
    </row>
    <row r="543" spans="2:8" x14ac:dyDescent="0.25">
      <c r="B543" s="518" t="s">
        <v>3563</v>
      </c>
      <c r="C543" s="518" t="s">
        <v>53</v>
      </c>
      <c r="D543" s="518" t="s">
        <v>171</v>
      </c>
      <c r="E543" s="518" t="s">
        <v>125</v>
      </c>
      <c r="F543" s="518" t="s">
        <v>523</v>
      </c>
      <c r="G543" s="518">
        <v>1</v>
      </c>
      <c r="H543" s="518">
        <v>1</v>
      </c>
    </row>
    <row r="544" spans="2:8" x14ac:dyDescent="0.25">
      <c r="B544" s="518" t="s">
        <v>3563</v>
      </c>
      <c r="C544" s="518" t="s">
        <v>53</v>
      </c>
      <c r="D544" s="518" t="s">
        <v>171</v>
      </c>
      <c r="E544" s="518" t="s">
        <v>3699</v>
      </c>
      <c r="F544" s="518" t="s">
        <v>523</v>
      </c>
      <c r="G544" s="518">
        <v>0.44021701512078298</v>
      </c>
      <c r="H544" s="518">
        <v>0.24067753843992201</v>
      </c>
    </row>
    <row r="545" spans="2:8" x14ac:dyDescent="0.25">
      <c r="B545" s="518" t="s">
        <v>3563</v>
      </c>
      <c r="C545" s="518" t="s">
        <v>53</v>
      </c>
      <c r="D545" s="518" t="s">
        <v>171</v>
      </c>
      <c r="E545" s="518" t="s">
        <v>786</v>
      </c>
      <c r="F545" s="518" t="s">
        <v>523</v>
      </c>
      <c r="G545" s="518">
        <v>0.93700735994626405</v>
      </c>
      <c r="H545" s="518">
        <v>0.97829587157322895</v>
      </c>
    </row>
    <row r="546" spans="2:8" x14ac:dyDescent="0.25">
      <c r="B546" s="518" t="s">
        <v>3565</v>
      </c>
      <c r="C546" s="518" t="s">
        <v>53</v>
      </c>
      <c r="D546" s="518" t="s">
        <v>628</v>
      </c>
      <c r="E546" s="518" t="s">
        <v>122</v>
      </c>
      <c r="F546" s="518" t="s">
        <v>3700</v>
      </c>
      <c r="G546" s="518">
        <v>5.56114496170226E-2</v>
      </c>
      <c r="H546" s="518">
        <v>9.9519231021711702E-2</v>
      </c>
    </row>
    <row r="547" spans="2:8" x14ac:dyDescent="0.25">
      <c r="B547" s="518" t="s">
        <v>3565</v>
      </c>
      <c r="C547" s="518" t="s">
        <v>53</v>
      </c>
      <c r="D547" s="518" t="s">
        <v>628</v>
      </c>
      <c r="E547" s="518" t="s">
        <v>3718</v>
      </c>
      <c r="F547" s="518" t="s">
        <v>3700</v>
      </c>
      <c r="G547" s="518">
        <v>0.99991337309216299</v>
      </c>
      <c r="H547" s="518">
        <v>0.99989315627945496</v>
      </c>
    </row>
    <row r="548" spans="2:8" x14ac:dyDescent="0.25">
      <c r="B548" s="518" t="s">
        <v>3565</v>
      </c>
      <c r="C548" s="518" t="s">
        <v>53</v>
      </c>
      <c r="D548" s="518" t="s">
        <v>628</v>
      </c>
      <c r="E548" s="518" t="s">
        <v>125</v>
      </c>
      <c r="F548" s="518" t="s">
        <v>3700</v>
      </c>
      <c r="G548" s="518">
        <v>1</v>
      </c>
      <c r="H548" s="518">
        <v>1</v>
      </c>
    </row>
    <row r="549" spans="2:8" x14ac:dyDescent="0.25">
      <c r="B549" s="518" t="s">
        <v>3565</v>
      </c>
      <c r="C549" s="518" t="s">
        <v>53</v>
      </c>
      <c r="D549" s="518" t="s">
        <v>628</v>
      </c>
      <c r="E549" s="518" t="s">
        <v>3699</v>
      </c>
      <c r="F549" s="518" t="s">
        <v>3700</v>
      </c>
      <c r="G549" s="518">
        <v>0.60270143821321698</v>
      </c>
      <c r="H549" s="518">
        <v>0.65325029591384298</v>
      </c>
    </row>
    <row r="550" spans="2:8" x14ac:dyDescent="0.25">
      <c r="B550" s="518" t="s">
        <v>3565</v>
      </c>
      <c r="C550" s="518" t="s">
        <v>53</v>
      </c>
      <c r="D550" s="518" t="s">
        <v>628</v>
      </c>
      <c r="E550" s="518" t="s">
        <v>786</v>
      </c>
      <c r="F550" s="518" t="s">
        <v>3700</v>
      </c>
      <c r="G550" s="518">
        <v>1</v>
      </c>
      <c r="H550" s="518">
        <v>1</v>
      </c>
    </row>
    <row r="551" spans="2:8" x14ac:dyDescent="0.25">
      <c r="B551" s="518" t="s">
        <v>3565</v>
      </c>
      <c r="C551" s="518" t="s">
        <v>53</v>
      </c>
      <c r="D551" s="518" t="s">
        <v>628</v>
      </c>
      <c r="E551" s="518" t="s">
        <v>122</v>
      </c>
      <c r="F551" s="518" t="s">
        <v>3698</v>
      </c>
      <c r="G551" s="518">
        <v>5.56114496170226E-2</v>
      </c>
      <c r="H551" s="518">
        <v>9.9519231021711799E-2</v>
      </c>
    </row>
    <row r="552" spans="2:8" x14ac:dyDescent="0.25">
      <c r="B552" s="518" t="s">
        <v>3565</v>
      </c>
      <c r="C552" s="518" t="s">
        <v>53</v>
      </c>
      <c r="D552" s="518" t="s">
        <v>628</v>
      </c>
      <c r="E552" s="518" t="s">
        <v>3718</v>
      </c>
      <c r="F552" s="518" t="s">
        <v>3698</v>
      </c>
      <c r="G552" s="518">
        <v>0.99991337309216299</v>
      </c>
      <c r="H552" s="518">
        <v>0.99989315627945496</v>
      </c>
    </row>
    <row r="553" spans="2:8" x14ac:dyDescent="0.25">
      <c r="B553" s="518" t="s">
        <v>3565</v>
      </c>
      <c r="C553" s="518" t="s">
        <v>53</v>
      </c>
      <c r="D553" s="518" t="s">
        <v>628</v>
      </c>
      <c r="E553" s="518" t="s">
        <v>125</v>
      </c>
      <c r="F553" s="518" t="s">
        <v>3698</v>
      </c>
      <c r="G553" s="518">
        <v>1</v>
      </c>
      <c r="H553" s="518">
        <v>1</v>
      </c>
    </row>
    <row r="554" spans="2:8" x14ac:dyDescent="0.25">
      <c r="B554" s="518" t="s">
        <v>3565</v>
      </c>
      <c r="C554" s="518" t="s">
        <v>53</v>
      </c>
      <c r="D554" s="518" t="s">
        <v>628</v>
      </c>
      <c r="E554" s="518" t="s">
        <v>3699</v>
      </c>
      <c r="F554" s="518" t="s">
        <v>3698</v>
      </c>
      <c r="G554" s="518">
        <v>0.60270143821321698</v>
      </c>
      <c r="H554" s="518">
        <v>0.65325029591384298</v>
      </c>
    </row>
    <row r="555" spans="2:8" x14ac:dyDescent="0.25">
      <c r="B555" s="518" t="s">
        <v>3565</v>
      </c>
      <c r="C555" s="518" t="s">
        <v>53</v>
      </c>
      <c r="D555" s="518" t="s">
        <v>628</v>
      </c>
      <c r="E555" s="518" t="s">
        <v>786</v>
      </c>
      <c r="F555" s="518" t="s">
        <v>3698</v>
      </c>
      <c r="G555" s="518">
        <v>1</v>
      </c>
      <c r="H555" s="518">
        <v>1</v>
      </c>
    </row>
    <row r="556" spans="2:8" x14ac:dyDescent="0.25">
      <c r="B556" s="518" t="s">
        <v>3565</v>
      </c>
      <c r="C556" s="518" t="s">
        <v>53</v>
      </c>
      <c r="D556" s="518" t="s">
        <v>171</v>
      </c>
      <c r="E556" s="518" t="s">
        <v>122</v>
      </c>
      <c r="F556" s="518" t="s">
        <v>523</v>
      </c>
      <c r="G556" s="518">
        <v>4.96341217100518E-3</v>
      </c>
      <c r="H556" s="518">
        <v>5.6399374019683998E-3</v>
      </c>
    </row>
    <row r="557" spans="2:8" x14ac:dyDescent="0.25">
      <c r="B557" s="518" t="s">
        <v>3565</v>
      </c>
      <c r="C557" s="518" t="s">
        <v>53</v>
      </c>
      <c r="D557" s="518" t="s">
        <v>171</v>
      </c>
      <c r="E557" s="518" t="s">
        <v>3718</v>
      </c>
      <c r="F557" s="518" t="s">
        <v>523</v>
      </c>
      <c r="G557" s="518">
        <v>0.99996279216888695</v>
      </c>
      <c r="H557" s="518">
        <v>0.99997676722739404</v>
      </c>
    </row>
    <row r="558" spans="2:8" x14ac:dyDescent="0.25">
      <c r="B558" s="518" t="s">
        <v>3565</v>
      </c>
      <c r="C558" s="518" t="s">
        <v>53</v>
      </c>
      <c r="D558" s="518" t="s">
        <v>171</v>
      </c>
      <c r="E558" s="518" t="s">
        <v>125</v>
      </c>
      <c r="F558" s="518" t="s">
        <v>523</v>
      </c>
      <c r="G558" s="518">
        <v>1</v>
      </c>
      <c r="H558" s="518">
        <v>1</v>
      </c>
    </row>
    <row r="559" spans="2:8" x14ac:dyDescent="0.25">
      <c r="B559" s="518" t="s">
        <v>3565</v>
      </c>
      <c r="C559" s="518" t="s">
        <v>53</v>
      </c>
      <c r="D559" s="518" t="s">
        <v>171</v>
      </c>
      <c r="E559" s="518" t="s">
        <v>3699</v>
      </c>
      <c r="F559" s="518" t="s">
        <v>523</v>
      </c>
      <c r="G559" s="518">
        <v>0.432529351719317</v>
      </c>
      <c r="H559" s="518">
        <v>0.263342461218802</v>
      </c>
    </row>
    <row r="560" spans="2:8" x14ac:dyDescent="0.25">
      <c r="B560" s="518" t="s">
        <v>3565</v>
      </c>
      <c r="C560" s="518" t="s">
        <v>53</v>
      </c>
      <c r="D560" s="518" t="s">
        <v>171</v>
      </c>
      <c r="E560" s="518" t="s">
        <v>786</v>
      </c>
      <c r="F560" s="518" t="s">
        <v>523</v>
      </c>
      <c r="G560" s="518">
        <v>0.72980224300868102</v>
      </c>
      <c r="H560" s="518">
        <v>0.85850201613625698</v>
      </c>
    </row>
    <row r="561" spans="2:8" x14ac:dyDescent="0.25">
      <c r="B561" s="518" t="s">
        <v>3567</v>
      </c>
      <c r="C561" s="518" t="s">
        <v>53</v>
      </c>
      <c r="D561" s="518" t="s">
        <v>628</v>
      </c>
      <c r="E561" s="518" t="s">
        <v>122</v>
      </c>
      <c r="F561" s="518" t="s">
        <v>3700</v>
      </c>
      <c r="G561" s="518">
        <v>6.6505067595431594E-2</v>
      </c>
      <c r="H561" s="518">
        <v>0.13224922424732699</v>
      </c>
    </row>
    <row r="562" spans="2:8" x14ac:dyDescent="0.25">
      <c r="B562" s="518" t="s">
        <v>3567</v>
      </c>
      <c r="C562" s="518" t="s">
        <v>53</v>
      </c>
      <c r="D562" s="518" t="s">
        <v>628</v>
      </c>
      <c r="E562" s="518" t="s">
        <v>3718</v>
      </c>
      <c r="F562" s="518" t="s">
        <v>3700</v>
      </c>
      <c r="G562" s="518">
        <v>0.99999916434080605</v>
      </c>
      <c r="H562" s="518">
        <v>0.999997006853377</v>
      </c>
    </row>
    <row r="563" spans="2:8" x14ac:dyDescent="0.25">
      <c r="B563" s="518" t="s">
        <v>3567</v>
      </c>
      <c r="C563" s="518" t="s">
        <v>53</v>
      </c>
      <c r="D563" s="518" t="s">
        <v>628</v>
      </c>
      <c r="E563" s="518" t="s">
        <v>125</v>
      </c>
      <c r="F563" s="518" t="s">
        <v>3700</v>
      </c>
      <c r="G563" s="518">
        <v>1</v>
      </c>
      <c r="H563" s="518">
        <v>1</v>
      </c>
    </row>
    <row r="564" spans="2:8" x14ac:dyDescent="0.25">
      <c r="B564" s="518" t="s">
        <v>3567</v>
      </c>
      <c r="C564" s="518" t="s">
        <v>53</v>
      </c>
      <c r="D564" s="518" t="s">
        <v>628</v>
      </c>
      <c r="E564" s="518" t="s">
        <v>3699</v>
      </c>
      <c r="F564" s="518" t="s">
        <v>3700</v>
      </c>
      <c r="G564" s="518">
        <v>0.75593584892919496</v>
      </c>
      <c r="H564" s="518">
        <v>0.74920404481511105</v>
      </c>
    </row>
    <row r="565" spans="2:8" x14ac:dyDescent="0.25">
      <c r="B565" s="518" t="s">
        <v>3567</v>
      </c>
      <c r="C565" s="518" t="s">
        <v>53</v>
      </c>
      <c r="D565" s="518" t="s">
        <v>628</v>
      </c>
      <c r="E565" s="518" t="s">
        <v>786</v>
      </c>
      <c r="F565" s="518" t="s">
        <v>3700</v>
      </c>
      <c r="G565" s="518">
        <v>1</v>
      </c>
      <c r="H565" s="518">
        <v>1</v>
      </c>
    </row>
    <row r="566" spans="2:8" x14ac:dyDescent="0.25">
      <c r="B566" s="518" t="s">
        <v>3567</v>
      </c>
      <c r="C566" s="518" t="s">
        <v>53</v>
      </c>
      <c r="D566" s="518" t="s">
        <v>628</v>
      </c>
      <c r="E566" s="518" t="s">
        <v>122</v>
      </c>
      <c r="F566" s="518" t="s">
        <v>3698</v>
      </c>
      <c r="G566" s="518">
        <v>6.6505067595431594E-2</v>
      </c>
      <c r="H566" s="518">
        <v>0.13224922424732699</v>
      </c>
    </row>
    <row r="567" spans="2:8" x14ac:dyDescent="0.25">
      <c r="B567" s="518" t="s">
        <v>3567</v>
      </c>
      <c r="C567" s="518" t="s">
        <v>53</v>
      </c>
      <c r="D567" s="518" t="s">
        <v>628</v>
      </c>
      <c r="E567" s="518" t="s">
        <v>3718</v>
      </c>
      <c r="F567" s="518" t="s">
        <v>3698</v>
      </c>
      <c r="G567" s="518">
        <v>0.99999916434080605</v>
      </c>
      <c r="H567" s="518">
        <v>0.999997006853378</v>
      </c>
    </row>
    <row r="568" spans="2:8" x14ac:dyDescent="0.25">
      <c r="B568" s="518" t="s">
        <v>3567</v>
      </c>
      <c r="C568" s="518" t="s">
        <v>53</v>
      </c>
      <c r="D568" s="518" t="s">
        <v>628</v>
      </c>
      <c r="E568" s="518" t="s">
        <v>125</v>
      </c>
      <c r="F568" s="518" t="s">
        <v>3698</v>
      </c>
      <c r="G568" s="518">
        <v>1</v>
      </c>
      <c r="H568" s="518">
        <v>1</v>
      </c>
    </row>
    <row r="569" spans="2:8" x14ac:dyDescent="0.25">
      <c r="B569" s="518" t="s">
        <v>3567</v>
      </c>
      <c r="C569" s="518" t="s">
        <v>53</v>
      </c>
      <c r="D569" s="518" t="s">
        <v>628</v>
      </c>
      <c r="E569" s="518" t="s">
        <v>3699</v>
      </c>
      <c r="F569" s="518" t="s">
        <v>3698</v>
      </c>
      <c r="G569" s="518">
        <v>0.75593584892919496</v>
      </c>
      <c r="H569" s="518">
        <v>0.74920404481511105</v>
      </c>
    </row>
    <row r="570" spans="2:8" x14ac:dyDescent="0.25">
      <c r="B570" s="518" t="s">
        <v>3567</v>
      </c>
      <c r="C570" s="518" t="s">
        <v>53</v>
      </c>
      <c r="D570" s="518" t="s">
        <v>628</v>
      </c>
      <c r="E570" s="518" t="s">
        <v>786</v>
      </c>
      <c r="F570" s="518" t="s">
        <v>3698</v>
      </c>
      <c r="G570" s="518">
        <v>1</v>
      </c>
      <c r="H570" s="518">
        <v>1</v>
      </c>
    </row>
    <row r="571" spans="2:8" x14ac:dyDescent="0.25">
      <c r="B571" s="518" t="s">
        <v>3567</v>
      </c>
      <c r="C571" s="518" t="s">
        <v>53</v>
      </c>
      <c r="D571" s="518" t="s">
        <v>171</v>
      </c>
      <c r="E571" s="518" t="s">
        <v>122</v>
      </c>
      <c r="F571" s="518" t="s">
        <v>523</v>
      </c>
      <c r="G571" s="518">
        <v>4.0331622823496296E-3</v>
      </c>
      <c r="H571" s="518">
        <v>2.9876666958034898E-3</v>
      </c>
    </row>
    <row r="572" spans="2:8" x14ac:dyDescent="0.25">
      <c r="B572" s="518" t="s">
        <v>3567</v>
      </c>
      <c r="C572" s="518" t="s">
        <v>53</v>
      </c>
      <c r="D572" s="518" t="s">
        <v>171</v>
      </c>
      <c r="E572" s="518" t="s">
        <v>3718</v>
      </c>
      <c r="F572" s="518" t="s">
        <v>523</v>
      </c>
      <c r="G572" s="518">
        <v>0.99987851093163804</v>
      </c>
      <c r="H572" s="518">
        <v>0.99953708438572397</v>
      </c>
    </row>
    <row r="573" spans="2:8" x14ac:dyDescent="0.25">
      <c r="B573" s="518" t="s">
        <v>3567</v>
      </c>
      <c r="C573" s="518" t="s">
        <v>53</v>
      </c>
      <c r="D573" s="518" t="s">
        <v>171</v>
      </c>
      <c r="E573" s="518" t="s">
        <v>125</v>
      </c>
      <c r="F573" s="518" t="s">
        <v>523</v>
      </c>
      <c r="G573" s="518">
        <v>1</v>
      </c>
      <c r="H573" s="518">
        <v>1</v>
      </c>
    </row>
    <row r="574" spans="2:8" x14ac:dyDescent="0.25">
      <c r="B574" s="518" t="s">
        <v>3567</v>
      </c>
      <c r="C574" s="518" t="s">
        <v>53</v>
      </c>
      <c r="D574" s="518" t="s">
        <v>171</v>
      </c>
      <c r="E574" s="518" t="s">
        <v>3699</v>
      </c>
      <c r="F574" s="518" t="s">
        <v>523</v>
      </c>
      <c r="G574" s="518">
        <v>0.49321229538066302</v>
      </c>
      <c r="H574" s="518">
        <v>0.27313734672983198</v>
      </c>
    </row>
    <row r="575" spans="2:8" x14ac:dyDescent="0.25">
      <c r="B575" s="518" t="s">
        <v>3567</v>
      </c>
      <c r="C575" s="518" t="s">
        <v>53</v>
      </c>
      <c r="D575" s="518" t="s">
        <v>171</v>
      </c>
      <c r="E575" s="518" t="s">
        <v>786</v>
      </c>
      <c r="F575" s="518" t="s">
        <v>523</v>
      </c>
      <c r="G575" s="518">
        <v>0.94964746926518395</v>
      </c>
      <c r="H575" s="518">
        <v>0.98216731653557898</v>
      </c>
    </row>
    <row r="576" spans="2:8" x14ac:dyDescent="0.25">
      <c r="B576" s="518" t="s">
        <v>3569</v>
      </c>
      <c r="C576" s="518" t="s">
        <v>53</v>
      </c>
      <c r="D576" s="518" t="s">
        <v>628</v>
      </c>
      <c r="E576" s="518" t="s">
        <v>122</v>
      </c>
      <c r="F576" s="518" t="s">
        <v>3700</v>
      </c>
      <c r="G576" s="518">
        <v>6.4975002086756106E-2</v>
      </c>
      <c r="H576" s="518">
        <v>5.7727766545145602E-2</v>
      </c>
    </row>
    <row r="577" spans="2:8" x14ac:dyDescent="0.25">
      <c r="B577" s="518" t="s">
        <v>3569</v>
      </c>
      <c r="C577" s="518" t="s">
        <v>53</v>
      </c>
      <c r="D577" s="518" t="s">
        <v>628</v>
      </c>
      <c r="E577" s="518" t="s">
        <v>3718</v>
      </c>
      <c r="F577" s="518" t="s">
        <v>3700</v>
      </c>
      <c r="G577" s="518">
        <v>0.99977109761518201</v>
      </c>
      <c r="H577" s="518">
        <v>0.99961757333288004</v>
      </c>
    </row>
    <row r="578" spans="2:8" x14ac:dyDescent="0.25">
      <c r="B578" s="518" t="s">
        <v>3569</v>
      </c>
      <c r="C578" s="518" t="s">
        <v>53</v>
      </c>
      <c r="D578" s="518" t="s">
        <v>628</v>
      </c>
      <c r="E578" s="518" t="s">
        <v>125</v>
      </c>
      <c r="F578" s="518" t="s">
        <v>3700</v>
      </c>
      <c r="G578" s="518">
        <v>1</v>
      </c>
      <c r="H578" s="518">
        <v>1</v>
      </c>
    </row>
    <row r="579" spans="2:8" x14ac:dyDescent="0.25">
      <c r="B579" s="518" t="s">
        <v>3569</v>
      </c>
      <c r="C579" s="518" t="s">
        <v>53</v>
      </c>
      <c r="D579" s="518" t="s">
        <v>628</v>
      </c>
      <c r="E579" s="518" t="s">
        <v>3699</v>
      </c>
      <c r="F579" s="518" t="s">
        <v>3700</v>
      </c>
      <c r="G579" s="518">
        <v>0.66614625302040797</v>
      </c>
      <c r="H579" s="518">
        <v>0.57809960856005504</v>
      </c>
    </row>
    <row r="580" spans="2:8" x14ac:dyDescent="0.25">
      <c r="B580" s="518" t="s">
        <v>3569</v>
      </c>
      <c r="C580" s="518" t="s">
        <v>53</v>
      </c>
      <c r="D580" s="518" t="s">
        <v>628</v>
      </c>
      <c r="E580" s="518" t="s">
        <v>786</v>
      </c>
      <c r="F580" s="518" t="s">
        <v>3700</v>
      </c>
      <c r="G580" s="518">
        <v>1</v>
      </c>
      <c r="H580" s="518">
        <v>1</v>
      </c>
    </row>
    <row r="581" spans="2:8" x14ac:dyDescent="0.25">
      <c r="B581" s="518" t="s">
        <v>3569</v>
      </c>
      <c r="C581" s="518" t="s">
        <v>53</v>
      </c>
      <c r="D581" s="518" t="s">
        <v>628</v>
      </c>
      <c r="E581" s="518" t="s">
        <v>122</v>
      </c>
      <c r="F581" s="518" t="s">
        <v>3698</v>
      </c>
      <c r="G581" s="518">
        <v>6.4975002086756106E-2</v>
      </c>
      <c r="H581" s="518">
        <v>5.7727766545145602E-2</v>
      </c>
    </row>
    <row r="582" spans="2:8" x14ac:dyDescent="0.25">
      <c r="B582" s="518" t="s">
        <v>3569</v>
      </c>
      <c r="C582" s="518" t="s">
        <v>53</v>
      </c>
      <c r="D582" s="518" t="s">
        <v>628</v>
      </c>
      <c r="E582" s="518" t="s">
        <v>3718</v>
      </c>
      <c r="F582" s="518" t="s">
        <v>3698</v>
      </c>
      <c r="G582" s="518">
        <v>0.99977109761518201</v>
      </c>
      <c r="H582" s="518">
        <v>0.99961757333288004</v>
      </c>
    </row>
    <row r="583" spans="2:8" x14ac:dyDescent="0.25">
      <c r="B583" s="518" t="s">
        <v>3569</v>
      </c>
      <c r="C583" s="518" t="s">
        <v>53</v>
      </c>
      <c r="D583" s="518" t="s">
        <v>628</v>
      </c>
      <c r="E583" s="518" t="s">
        <v>125</v>
      </c>
      <c r="F583" s="518" t="s">
        <v>3698</v>
      </c>
      <c r="G583" s="518">
        <v>1</v>
      </c>
      <c r="H583" s="518">
        <v>1</v>
      </c>
    </row>
    <row r="584" spans="2:8" x14ac:dyDescent="0.25">
      <c r="B584" s="518" t="s">
        <v>3569</v>
      </c>
      <c r="C584" s="518" t="s">
        <v>53</v>
      </c>
      <c r="D584" s="518" t="s">
        <v>628</v>
      </c>
      <c r="E584" s="518" t="s">
        <v>3699</v>
      </c>
      <c r="F584" s="518" t="s">
        <v>3698</v>
      </c>
      <c r="G584" s="518">
        <v>0.66614625302040797</v>
      </c>
      <c r="H584" s="518">
        <v>0.57809960856005604</v>
      </c>
    </row>
    <row r="585" spans="2:8" x14ac:dyDescent="0.25">
      <c r="B585" s="518" t="s">
        <v>3569</v>
      </c>
      <c r="C585" s="518" t="s">
        <v>53</v>
      </c>
      <c r="D585" s="518" t="s">
        <v>628</v>
      </c>
      <c r="E585" s="518" t="s">
        <v>786</v>
      </c>
      <c r="F585" s="518" t="s">
        <v>3698</v>
      </c>
      <c r="G585" s="518">
        <v>1</v>
      </c>
      <c r="H585" s="518">
        <v>1</v>
      </c>
    </row>
    <row r="586" spans="2:8" x14ac:dyDescent="0.25">
      <c r="B586" s="518" t="s">
        <v>3569</v>
      </c>
      <c r="C586" s="518" t="s">
        <v>53</v>
      </c>
      <c r="D586" s="518" t="s">
        <v>171</v>
      </c>
      <c r="E586" s="518" t="s">
        <v>122</v>
      </c>
      <c r="F586" s="518" t="s">
        <v>523</v>
      </c>
      <c r="G586" s="518">
        <v>7.3454445927913E-3</v>
      </c>
      <c r="H586" s="518">
        <v>6.0096208267894297E-3</v>
      </c>
    </row>
    <row r="587" spans="2:8" x14ac:dyDescent="0.25">
      <c r="B587" s="518" t="s">
        <v>3569</v>
      </c>
      <c r="C587" s="518" t="s">
        <v>53</v>
      </c>
      <c r="D587" s="518" t="s">
        <v>171</v>
      </c>
      <c r="E587" s="518" t="s">
        <v>3718</v>
      </c>
      <c r="F587" s="518" t="s">
        <v>523</v>
      </c>
      <c r="G587" s="518">
        <v>0.99913477667635098</v>
      </c>
      <c r="H587" s="518">
        <v>0.99976423668248704</v>
      </c>
    </row>
    <row r="588" spans="2:8" x14ac:dyDescent="0.25">
      <c r="B588" s="518" t="s">
        <v>3569</v>
      </c>
      <c r="C588" s="518" t="s">
        <v>53</v>
      </c>
      <c r="D588" s="518" t="s">
        <v>171</v>
      </c>
      <c r="E588" s="518" t="s">
        <v>125</v>
      </c>
      <c r="F588" s="518" t="s">
        <v>523</v>
      </c>
      <c r="G588" s="518">
        <v>1</v>
      </c>
      <c r="H588" s="518">
        <v>1</v>
      </c>
    </row>
    <row r="589" spans="2:8" x14ac:dyDescent="0.25">
      <c r="B589" s="518" t="s">
        <v>3569</v>
      </c>
      <c r="C589" s="518" t="s">
        <v>53</v>
      </c>
      <c r="D589" s="518" t="s">
        <v>171</v>
      </c>
      <c r="E589" s="518" t="s">
        <v>3699</v>
      </c>
      <c r="F589" s="518" t="s">
        <v>523</v>
      </c>
      <c r="G589" s="518">
        <v>0.45871333019947802</v>
      </c>
      <c r="H589" s="518">
        <v>0.26920229756150199</v>
      </c>
    </row>
    <row r="590" spans="2:8" x14ac:dyDescent="0.25">
      <c r="B590" s="518" t="s">
        <v>3569</v>
      </c>
      <c r="C590" s="518" t="s">
        <v>53</v>
      </c>
      <c r="D590" s="518" t="s">
        <v>171</v>
      </c>
      <c r="E590" s="518" t="s">
        <v>786</v>
      </c>
      <c r="F590" s="518" t="s">
        <v>523</v>
      </c>
      <c r="G590" s="518">
        <v>0.71069213017958399</v>
      </c>
      <c r="H590" s="518">
        <v>0.89115917054735605</v>
      </c>
    </row>
    <row r="591" spans="2:8" x14ac:dyDescent="0.25">
      <c r="B591" s="518" t="s">
        <v>3571</v>
      </c>
      <c r="C591" s="518" t="s">
        <v>53</v>
      </c>
      <c r="D591" s="518" t="s">
        <v>628</v>
      </c>
      <c r="E591" s="518" t="s">
        <v>122</v>
      </c>
      <c r="F591" s="518" t="s">
        <v>3700</v>
      </c>
      <c r="G591" s="518">
        <v>8.4963508692232598E-2</v>
      </c>
      <c r="H591" s="518">
        <v>0.103129319263147</v>
      </c>
    </row>
    <row r="592" spans="2:8" x14ac:dyDescent="0.25">
      <c r="B592" s="518" t="s">
        <v>3571</v>
      </c>
      <c r="C592" s="518" t="s">
        <v>53</v>
      </c>
      <c r="D592" s="518" t="s">
        <v>628</v>
      </c>
      <c r="E592" s="518" t="s">
        <v>3718</v>
      </c>
      <c r="F592" s="518" t="s">
        <v>3700</v>
      </c>
      <c r="G592" s="518">
        <v>0.999989864312542</v>
      </c>
      <c r="H592" s="518">
        <v>0.99998269561324205</v>
      </c>
    </row>
    <row r="593" spans="2:8" x14ac:dyDescent="0.25">
      <c r="B593" s="518" t="s">
        <v>3571</v>
      </c>
      <c r="C593" s="518" t="s">
        <v>53</v>
      </c>
      <c r="D593" s="518" t="s">
        <v>628</v>
      </c>
      <c r="E593" s="518" t="s">
        <v>125</v>
      </c>
      <c r="F593" s="518" t="s">
        <v>3700</v>
      </c>
      <c r="G593" s="518">
        <v>1</v>
      </c>
      <c r="H593" s="518">
        <v>1</v>
      </c>
    </row>
    <row r="594" spans="2:8" x14ac:dyDescent="0.25">
      <c r="B594" s="518" t="s">
        <v>3571</v>
      </c>
      <c r="C594" s="518" t="s">
        <v>53</v>
      </c>
      <c r="D594" s="518" t="s">
        <v>628</v>
      </c>
      <c r="E594" s="518" t="s">
        <v>3699</v>
      </c>
      <c r="F594" s="518" t="s">
        <v>3700</v>
      </c>
      <c r="G594" s="518">
        <v>0.81862470490683203</v>
      </c>
      <c r="H594" s="518">
        <v>0.745280999925791</v>
      </c>
    </row>
    <row r="595" spans="2:8" x14ac:dyDescent="0.25">
      <c r="B595" s="518" t="s">
        <v>3571</v>
      </c>
      <c r="C595" s="518" t="s">
        <v>53</v>
      </c>
      <c r="D595" s="518" t="s">
        <v>628</v>
      </c>
      <c r="E595" s="518" t="s">
        <v>786</v>
      </c>
      <c r="F595" s="518" t="s">
        <v>3700</v>
      </c>
      <c r="G595" s="518">
        <v>1</v>
      </c>
      <c r="H595" s="518">
        <v>1</v>
      </c>
    </row>
    <row r="596" spans="2:8" x14ac:dyDescent="0.25">
      <c r="B596" s="518" t="s">
        <v>3571</v>
      </c>
      <c r="C596" s="518" t="s">
        <v>53</v>
      </c>
      <c r="D596" s="518" t="s">
        <v>628</v>
      </c>
      <c r="E596" s="518" t="s">
        <v>122</v>
      </c>
      <c r="F596" s="518" t="s">
        <v>3698</v>
      </c>
      <c r="G596" s="518">
        <v>8.4963508692232598E-2</v>
      </c>
      <c r="H596" s="518">
        <v>0.103129319263147</v>
      </c>
    </row>
    <row r="597" spans="2:8" x14ac:dyDescent="0.25">
      <c r="B597" s="518" t="s">
        <v>3571</v>
      </c>
      <c r="C597" s="518" t="s">
        <v>53</v>
      </c>
      <c r="D597" s="518" t="s">
        <v>628</v>
      </c>
      <c r="E597" s="518" t="s">
        <v>3718</v>
      </c>
      <c r="F597" s="518" t="s">
        <v>3698</v>
      </c>
      <c r="G597" s="518">
        <v>0.999989864312542</v>
      </c>
      <c r="H597" s="518">
        <v>0.99998269561324205</v>
      </c>
    </row>
    <row r="598" spans="2:8" x14ac:dyDescent="0.25">
      <c r="B598" s="518" t="s">
        <v>3571</v>
      </c>
      <c r="C598" s="518" t="s">
        <v>53</v>
      </c>
      <c r="D598" s="518" t="s">
        <v>628</v>
      </c>
      <c r="E598" s="518" t="s">
        <v>125</v>
      </c>
      <c r="F598" s="518" t="s">
        <v>3698</v>
      </c>
      <c r="G598" s="518">
        <v>1</v>
      </c>
      <c r="H598" s="518">
        <v>1</v>
      </c>
    </row>
    <row r="599" spans="2:8" x14ac:dyDescent="0.25">
      <c r="B599" s="518" t="s">
        <v>3571</v>
      </c>
      <c r="C599" s="518" t="s">
        <v>53</v>
      </c>
      <c r="D599" s="518" t="s">
        <v>628</v>
      </c>
      <c r="E599" s="518" t="s">
        <v>3699</v>
      </c>
      <c r="F599" s="518" t="s">
        <v>3698</v>
      </c>
      <c r="G599" s="518">
        <v>0.81862470490683203</v>
      </c>
      <c r="H599" s="518">
        <v>0.745280999925791</v>
      </c>
    </row>
    <row r="600" spans="2:8" x14ac:dyDescent="0.25">
      <c r="B600" s="518" t="s">
        <v>3571</v>
      </c>
      <c r="C600" s="518" t="s">
        <v>53</v>
      </c>
      <c r="D600" s="518" t="s">
        <v>628</v>
      </c>
      <c r="E600" s="518" t="s">
        <v>786</v>
      </c>
      <c r="F600" s="518" t="s">
        <v>3698</v>
      </c>
      <c r="G600" s="518">
        <v>1</v>
      </c>
      <c r="H600" s="518">
        <v>1</v>
      </c>
    </row>
    <row r="601" spans="2:8" x14ac:dyDescent="0.25">
      <c r="B601" s="518" t="s">
        <v>3571</v>
      </c>
      <c r="C601" s="518" t="s">
        <v>53</v>
      </c>
      <c r="D601" s="518" t="s">
        <v>171</v>
      </c>
      <c r="E601" s="518" t="s">
        <v>122</v>
      </c>
      <c r="F601" s="518" t="s">
        <v>523</v>
      </c>
      <c r="G601" s="518">
        <v>1.27597695099998E-2</v>
      </c>
      <c r="H601" s="518">
        <v>6.4221098468167596E-3</v>
      </c>
    </row>
    <row r="602" spans="2:8" x14ac:dyDescent="0.25">
      <c r="B602" s="518" t="s">
        <v>3571</v>
      </c>
      <c r="C602" s="518" t="s">
        <v>53</v>
      </c>
      <c r="D602" s="518" t="s">
        <v>171</v>
      </c>
      <c r="E602" s="518" t="s">
        <v>3718</v>
      </c>
      <c r="F602" s="518" t="s">
        <v>523</v>
      </c>
      <c r="G602" s="518">
        <v>0.999998431712254</v>
      </c>
      <c r="H602" s="518">
        <v>0.99999919811981297</v>
      </c>
    </row>
    <row r="603" spans="2:8" x14ac:dyDescent="0.25">
      <c r="B603" s="518" t="s">
        <v>3571</v>
      </c>
      <c r="C603" s="518" t="s">
        <v>53</v>
      </c>
      <c r="D603" s="518" t="s">
        <v>171</v>
      </c>
      <c r="E603" s="518" t="s">
        <v>125</v>
      </c>
      <c r="F603" s="518" t="s">
        <v>523</v>
      </c>
      <c r="G603" s="518">
        <v>1</v>
      </c>
      <c r="H603" s="518">
        <v>1</v>
      </c>
    </row>
    <row r="604" spans="2:8" x14ac:dyDescent="0.25">
      <c r="B604" s="518" t="s">
        <v>3571</v>
      </c>
      <c r="C604" s="518" t="s">
        <v>53</v>
      </c>
      <c r="D604" s="518" t="s">
        <v>171</v>
      </c>
      <c r="E604" s="518" t="s">
        <v>3699</v>
      </c>
      <c r="F604" s="518" t="s">
        <v>523</v>
      </c>
      <c r="G604" s="518">
        <v>0.76915425989607</v>
      </c>
      <c r="H604" s="518">
        <v>0.53590300218863895</v>
      </c>
    </row>
    <row r="605" spans="2:8" x14ac:dyDescent="0.25">
      <c r="B605" s="518" t="s">
        <v>3571</v>
      </c>
      <c r="C605" s="518" t="s">
        <v>53</v>
      </c>
      <c r="D605" s="518" t="s">
        <v>171</v>
      </c>
      <c r="E605" s="518" t="s">
        <v>786</v>
      </c>
      <c r="F605" s="518" t="s">
        <v>523</v>
      </c>
      <c r="G605" s="518">
        <v>0.85502467880459598</v>
      </c>
      <c r="H605" s="518">
        <v>0.94401267043779402</v>
      </c>
    </row>
    <row r="606" spans="2:8" x14ac:dyDescent="0.25">
      <c r="B606" s="518" t="s">
        <v>3573</v>
      </c>
      <c r="C606" s="518" t="s">
        <v>53</v>
      </c>
      <c r="D606" s="518" t="s">
        <v>628</v>
      </c>
      <c r="E606" s="518" t="s">
        <v>122</v>
      </c>
      <c r="F606" s="518" t="s">
        <v>3700</v>
      </c>
      <c r="G606" s="518">
        <v>7.1927578720433996E-2</v>
      </c>
      <c r="H606" s="518">
        <v>8.6147061735964606E-2</v>
      </c>
    </row>
    <row r="607" spans="2:8" x14ac:dyDescent="0.25">
      <c r="B607" s="518" t="s">
        <v>3573</v>
      </c>
      <c r="C607" s="518" t="s">
        <v>53</v>
      </c>
      <c r="D607" s="518" t="s">
        <v>628</v>
      </c>
      <c r="E607" s="518" t="s">
        <v>3718</v>
      </c>
      <c r="F607" s="518" t="s">
        <v>3700</v>
      </c>
      <c r="G607" s="518">
        <v>0.99999984936189601</v>
      </c>
      <c r="H607" s="518">
        <v>0.99999981218221501</v>
      </c>
    </row>
    <row r="608" spans="2:8" x14ac:dyDescent="0.25">
      <c r="B608" s="518" t="s">
        <v>3573</v>
      </c>
      <c r="C608" s="518" t="s">
        <v>53</v>
      </c>
      <c r="D608" s="518" t="s">
        <v>628</v>
      </c>
      <c r="E608" s="518" t="s">
        <v>125</v>
      </c>
      <c r="F608" s="518" t="s">
        <v>3700</v>
      </c>
      <c r="G608" s="518">
        <v>1</v>
      </c>
      <c r="H608" s="518">
        <v>1</v>
      </c>
    </row>
    <row r="609" spans="2:8" x14ac:dyDescent="0.25">
      <c r="B609" s="518" t="s">
        <v>3573</v>
      </c>
      <c r="C609" s="518" t="s">
        <v>53</v>
      </c>
      <c r="D609" s="518" t="s">
        <v>628</v>
      </c>
      <c r="E609" s="518" t="s">
        <v>3699</v>
      </c>
      <c r="F609" s="518" t="s">
        <v>3700</v>
      </c>
      <c r="G609" s="518">
        <v>0.74434211258400595</v>
      </c>
      <c r="H609" s="518">
        <v>0.66744996044675697</v>
      </c>
    </row>
    <row r="610" spans="2:8" x14ac:dyDescent="0.25">
      <c r="B610" s="518" t="s">
        <v>3573</v>
      </c>
      <c r="C610" s="518" t="s">
        <v>53</v>
      </c>
      <c r="D610" s="518" t="s">
        <v>628</v>
      </c>
      <c r="E610" s="518" t="s">
        <v>786</v>
      </c>
      <c r="F610" s="518" t="s">
        <v>3700</v>
      </c>
      <c r="G610" s="518">
        <v>1</v>
      </c>
      <c r="H610" s="518">
        <v>1</v>
      </c>
    </row>
    <row r="611" spans="2:8" x14ac:dyDescent="0.25">
      <c r="B611" s="518" t="s">
        <v>3573</v>
      </c>
      <c r="C611" s="518" t="s">
        <v>53</v>
      </c>
      <c r="D611" s="518" t="s">
        <v>628</v>
      </c>
      <c r="E611" s="518" t="s">
        <v>122</v>
      </c>
      <c r="F611" s="518" t="s">
        <v>3698</v>
      </c>
      <c r="G611" s="518">
        <v>7.1927578720433996E-2</v>
      </c>
      <c r="H611" s="518">
        <v>8.6147061735964606E-2</v>
      </c>
    </row>
    <row r="612" spans="2:8" x14ac:dyDescent="0.25">
      <c r="B612" s="518" t="s">
        <v>3573</v>
      </c>
      <c r="C612" s="518" t="s">
        <v>53</v>
      </c>
      <c r="D612" s="518" t="s">
        <v>628</v>
      </c>
      <c r="E612" s="518" t="s">
        <v>3718</v>
      </c>
      <c r="F612" s="518" t="s">
        <v>3698</v>
      </c>
      <c r="G612" s="518">
        <v>0.99999984936189601</v>
      </c>
      <c r="H612" s="518">
        <v>0.99999981218221501</v>
      </c>
    </row>
    <row r="613" spans="2:8" x14ac:dyDescent="0.25">
      <c r="B613" s="518" t="s">
        <v>3573</v>
      </c>
      <c r="C613" s="518" t="s">
        <v>53</v>
      </c>
      <c r="D613" s="518" t="s">
        <v>628</v>
      </c>
      <c r="E613" s="518" t="s">
        <v>125</v>
      </c>
      <c r="F613" s="518" t="s">
        <v>3698</v>
      </c>
      <c r="G613" s="518">
        <v>1</v>
      </c>
      <c r="H613" s="518">
        <v>1</v>
      </c>
    </row>
    <row r="614" spans="2:8" x14ac:dyDescent="0.25">
      <c r="B614" s="518" t="s">
        <v>3573</v>
      </c>
      <c r="C614" s="518" t="s">
        <v>53</v>
      </c>
      <c r="D614" s="518" t="s">
        <v>628</v>
      </c>
      <c r="E614" s="518" t="s">
        <v>3699</v>
      </c>
      <c r="F614" s="518" t="s">
        <v>3698</v>
      </c>
      <c r="G614" s="518">
        <v>0.74434211258400595</v>
      </c>
      <c r="H614" s="518">
        <v>0.66744996044675697</v>
      </c>
    </row>
    <row r="615" spans="2:8" x14ac:dyDescent="0.25">
      <c r="B615" s="518" t="s">
        <v>3573</v>
      </c>
      <c r="C615" s="518" t="s">
        <v>53</v>
      </c>
      <c r="D615" s="518" t="s">
        <v>628</v>
      </c>
      <c r="E615" s="518" t="s">
        <v>786</v>
      </c>
      <c r="F615" s="518" t="s">
        <v>3698</v>
      </c>
      <c r="G615" s="518">
        <v>1</v>
      </c>
      <c r="H615" s="518">
        <v>1</v>
      </c>
    </row>
    <row r="616" spans="2:8" x14ac:dyDescent="0.25">
      <c r="B616" s="518" t="s">
        <v>3573</v>
      </c>
      <c r="C616" s="518" t="s">
        <v>53</v>
      </c>
      <c r="D616" s="518" t="s">
        <v>171</v>
      </c>
      <c r="E616" s="518" t="s">
        <v>122</v>
      </c>
      <c r="F616" s="518" t="s">
        <v>523</v>
      </c>
      <c r="G616" s="518">
        <v>4.2795979376629104E-3</v>
      </c>
      <c r="H616" s="518">
        <v>3.79787201661177E-3</v>
      </c>
    </row>
    <row r="617" spans="2:8" x14ac:dyDescent="0.25">
      <c r="B617" s="518" t="s">
        <v>3573</v>
      </c>
      <c r="C617" s="518" t="s">
        <v>53</v>
      </c>
      <c r="D617" s="518" t="s">
        <v>171</v>
      </c>
      <c r="E617" s="518" t="s">
        <v>3718</v>
      </c>
      <c r="F617" s="518" t="s">
        <v>523</v>
      </c>
      <c r="G617" s="518">
        <v>0.99996091495694694</v>
      </c>
      <c r="H617" s="518">
        <v>0.999787343685688</v>
      </c>
    </row>
    <row r="618" spans="2:8" x14ac:dyDescent="0.25">
      <c r="B618" s="518" t="s">
        <v>3573</v>
      </c>
      <c r="C618" s="518" t="s">
        <v>53</v>
      </c>
      <c r="D618" s="518" t="s">
        <v>171</v>
      </c>
      <c r="E618" s="518" t="s">
        <v>125</v>
      </c>
      <c r="F618" s="518" t="s">
        <v>523</v>
      </c>
      <c r="G618" s="518">
        <v>1</v>
      </c>
      <c r="H618" s="518">
        <v>1</v>
      </c>
    </row>
    <row r="619" spans="2:8" x14ac:dyDescent="0.25">
      <c r="B619" s="518" t="s">
        <v>3573</v>
      </c>
      <c r="C619" s="518" t="s">
        <v>53</v>
      </c>
      <c r="D619" s="518" t="s">
        <v>171</v>
      </c>
      <c r="E619" s="518" t="s">
        <v>3699</v>
      </c>
      <c r="F619" s="518" t="s">
        <v>523</v>
      </c>
      <c r="G619" s="518">
        <v>0.58834622908234502</v>
      </c>
      <c r="H619" s="518">
        <v>0.352855982600909</v>
      </c>
    </row>
    <row r="620" spans="2:8" x14ac:dyDescent="0.25">
      <c r="B620" s="518" t="s">
        <v>3573</v>
      </c>
      <c r="C620" s="518" t="s">
        <v>53</v>
      </c>
      <c r="D620" s="518" t="s">
        <v>171</v>
      </c>
      <c r="E620" s="518" t="s">
        <v>786</v>
      </c>
      <c r="F620" s="518" t="s">
        <v>523</v>
      </c>
      <c r="G620" s="518">
        <v>0.79984095336150296</v>
      </c>
      <c r="H620" s="518">
        <v>0.86491633087209696</v>
      </c>
    </row>
    <row r="621" spans="2:8" x14ac:dyDescent="0.25">
      <c r="B621" s="518" t="s">
        <v>3575</v>
      </c>
      <c r="C621" s="518" t="s">
        <v>53</v>
      </c>
      <c r="D621" s="518" t="s">
        <v>628</v>
      </c>
      <c r="E621" s="518" t="s">
        <v>122</v>
      </c>
      <c r="F621" s="518" t="s">
        <v>3700</v>
      </c>
      <c r="G621" s="518">
        <v>6.9732656550663699E-2</v>
      </c>
      <c r="H621" s="518">
        <v>9.0044450239706794E-2</v>
      </c>
    </row>
    <row r="622" spans="2:8" x14ac:dyDescent="0.25">
      <c r="B622" s="518" t="s">
        <v>3575</v>
      </c>
      <c r="C622" s="518" t="s">
        <v>53</v>
      </c>
      <c r="D622" s="518" t="s">
        <v>628</v>
      </c>
      <c r="E622" s="518" t="s">
        <v>3718</v>
      </c>
      <c r="F622" s="518" t="s">
        <v>3700</v>
      </c>
      <c r="G622" s="518">
        <v>0.99998831436263103</v>
      </c>
      <c r="H622" s="518">
        <v>0.99996573872944905</v>
      </c>
    </row>
    <row r="623" spans="2:8" x14ac:dyDescent="0.25">
      <c r="B623" s="518" t="s">
        <v>3575</v>
      </c>
      <c r="C623" s="518" t="s">
        <v>53</v>
      </c>
      <c r="D623" s="518" t="s">
        <v>628</v>
      </c>
      <c r="E623" s="518" t="s">
        <v>125</v>
      </c>
      <c r="F623" s="518" t="s">
        <v>3700</v>
      </c>
      <c r="G623" s="518">
        <v>1</v>
      </c>
      <c r="H623" s="518">
        <v>1</v>
      </c>
    </row>
    <row r="624" spans="2:8" x14ac:dyDescent="0.25">
      <c r="B624" s="518" t="s">
        <v>3575</v>
      </c>
      <c r="C624" s="518" t="s">
        <v>53</v>
      </c>
      <c r="D624" s="518" t="s">
        <v>628</v>
      </c>
      <c r="E624" s="518" t="s">
        <v>3699</v>
      </c>
      <c r="F624" s="518" t="s">
        <v>3700</v>
      </c>
      <c r="G624" s="518">
        <v>0.47699906949148002</v>
      </c>
      <c r="H624" s="518">
        <v>0.334644558930075</v>
      </c>
    </row>
    <row r="625" spans="2:8" x14ac:dyDescent="0.25">
      <c r="B625" s="518" t="s">
        <v>3575</v>
      </c>
      <c r="C625" s="518" t="s">
        <v>53</v>
      </c>
      <c r="D625" s="518" t="s">
        <v>628</v>
      </c>
      <c r="E625" s="518" t="s">
        <v>786</v>
      </c>
      <c r="F625" s="518" t="s">
        <v>3700</v>
      </c>
      <c r="G625" s="518">
        <v>1</v>
      </c>
      <c r="H625" s="518">
        <v>1</v>
      </c>
    </row>
    <row r="626" spans="2:8" x14ac:dyDescent="0.25">
      <c r="B626" s="518" t="s">
        <v>3575</v>
      </c>
      <c r="C626" s="518" t="s">
        <v>53</v>
      </c>
      <c r="D626" s="518" t="s">
        <v>628</v>
      </c>
      <c r="E626" s="518" t="s">
        <v>122</v>
      </c>
      <c r="F626" s="518" t="s">
        <v>3698</v>
      </c>
      <c r="G626" s="518">
        <v>6.9732656550663699E-2</v>
      </c>
      <c r="H626" s="518">
        <v>9.0044450239706794E-2</v>
      </c>
    </row>
    <row r="627" spans="2:8" x14ac:dyDescent="0.25">
      <c r="B627" s="518" t="s">
        <v>3575</v>
      </c>
      <c r="C627" s="518" t="s">
        <v>53</v>
      </c>
      <c r="D627" s="518" t="s">
        <v>628</v>
      </c>
      <c r="E627" s="518" t="s">
        <v>3718</v>
      </c>
      <c r="F627" s="518" t="s">
        <v>3698</v>
      </c>
      <c r="G627" s="518">
        <v>0.99998831436263103</v>
      </c>
      <c r="H627" s="518">
        <v>0.99996573872944905</v>
      </c>
    </row>
    <row r="628" spans="2:8" x14ac:dyDescent="0.25">
      <c r="B628" s="518" t="s">
        <v>3575</v>
      </c>
      <c r="C628" s="518" t="s">
        <v>53</v>
      </c>
      <c r="D628" s="518" t="s">
        <v>628</v>
      </c>
      <c r="E628" s="518" t="s">
        <v>125</v>
      </c>
      <c r="F628" s="518" t="s">
        <v>3698</v>
      </c>
      <c r="G628" s="518">
        <v>1</v>
      </c>
      <c r="H628" s="518">
        <v>1</v>
      </c>
    </row>
    <row r="629" spans="2:8" x14ac:dyDescent="0.25">
      <c r="B629" s="518" t="s">
        <v>3575</v>
      </c>
      <c r="C629" s="518" t="s">
        <v>53</v>
      </c>
      <c r="D629" s="518" t="s">
        <v>628</v>
      </c>
      <c r="E629" s="518" t="s">
        <v>3699</v>
      </c>
      <c r="F629" s="518" t="s">
        <v>3698</v>
      </c>
      <c r="G629" s="518">
        <v>0.47699906949148002</v>
      </c>
      <c r="H629" s="518">
        <v>0.334644558930075</v>
      </c>
    </row>
    <row r="630" spans="2:8" x14ac:dyDescent="0.25">
      <c r="B630" s="518" t="s">
        <v>3575</v>
      </c>
      <c r="C630" s="518" t="s">
        <v>53</v>
      </c>
      <c r="D630" s="518" t="s">
        <v>628</v>
      </c>
      <c r="E630" s="518" t="s">
        <v>786</v>
      </c>
      <c r="F630" s="518" t="s">
        <v>3698</v>
      </c>
      <c r="G630" s="518">
        <v>1</v>
      </c>
      <c r="H630" s="518">
        <v>1</v>
      </c>
    </row>
    <row r="631" spans="2:8" x14ac:dyDescent="0.25">
      <c r="B631" s="518" t="s">
        <v>3575</v>
      </c>
      <c r="C631" s="518" t="s">
        <v>53</v>
      </c>
      <c r="D631" s="518" t="s">
        <v>171</v>
      </c>
      <c r="E631" s="518" t="s">
        <v>122</v>
      </c>
      <c r="F631" s="518" t="s">
        <v>523</v>
      </c>
      <c r="G631" s="518">
        <v>9.4918782253587998E-3</v>
      </c>
      <c r="H631" s="518">
        <v>1.1383103234901999E-2</v>
      </c>
    </row>
    <row r="632" spans="2:8" x14ac:dyDescent="0.25">
      <c r="B632" s="518" t="s">
        <v>3575</v>
      </c>
      <c r="C632" s="518" t="s">
        <v>53</v>
      </c>
      <c r="D632" s="518" t="s">
        <v>171</v>
      </c>
      <c r="E632" s="518" t="s">
        <v>3718</v>
      </c>
      <c r="F632" s="518" t="s">
        <v>523</v>
      </c>
      <c r="G632" s="518">
        <v>0.99926102501038605</v>
      </c>
      <c r="H632" s="518">
        <v>0.99953214332431495</v>
      </c>
    </row>
    <row r="633" spans="2:8" x14ac:dyDescent="0.25">
      <c r="B633" s="518" t="s">
        <v>3575</v>
      </c>
      <c r="C633" s="518" t="s">
        <v>53</v>
      </c>
      <c r="D633" s="518" t="s">
        <v>171</v>
      </c>
      <c r="E633" s="518" t="s">
        <v>125</v>
      </c>
      <c r="F633" s="518" t="s">
        <v>523</v>
      </c>
      <c r="G633" s="518">
        <v>1</v>
      </c>
      <c r="H633" s="518">
        <v>1</v>
      </c>
    </row>
    <row r="634" spans="2:8" x14ac:dyDescent="0.25">
      <c r="B634" s="518" t="s">
        <v>3575</v>
      </c>
      <c r="C634" s="518" t="s">
        <v>53</v>
      </c>
      <c r="D634" s="518" t="s">
        <v>171</v>
      </c>
      <c r="E634" s="518" t="s">
        <v>3699</v>
      </c>
      <c r="F634" s="518" t="s">
        <v>523</v>
      </c>
      <c r="G634" s="518">
        <v>0.460621195688111</v>
      </c>
      <c r="H634" s="518">
        <v>0.276925663278205</v>
      </c>
    </row>
    <row r="635" spans="2:8" x14ac:dyDescent="0.25">
      <c r="B635" s="518" t="s">
        <v>3575</v>
      </c>
      <c r="C635" s="518" t="s">
        <v>53</v>
      </c>
      <c r="D635" s="518" t="s">
        <v>171</v>
      </c>
      <c r="E635" s="518" t="s">
        <v>786</v>
      </c>
      <c r="F635" s="518" t="s">
        <v>523</v>
      </c>
      <c r="G635" s="518">
        <v>0.60425086467879496</v>
      </c>
      <c r="H635" s="518">
        <v>0.80496402792357702</v>
      </c>
    </row>
    <row r="636" spans="2:8" x14ac:dyDescent="0.25">
      <c r="B636" s="518" t="s">
        <v>3577</v>
      </c>
      <c r="C636" s="518" t="s">
        <v>53</v>
      </c>
      <c r="D636" s="518" t="s">
        <v>628</v>
      </c>
      <c r="E636" s="518" t="s">
        <v>122</v>
      </c>
      <c r="F636" s="518" t="s">
        <v>3700</v>
      </c>
      <c r="G636" s="518">
        <v>8.1647609157632806E-2</v>
      </c>
      <c r="H636" s="518">
        <v>0.17146594809417601</v>
      </c>
    </row>
    <row r="637" spans="2:8" x14ac:dyDescent="0.25">
      <c r="B637" s="518" t="s">
        <v>3577</v>
      </c>
      <c r="C637" s="518" t="s">
        <v>53</v>
      </c>
      <c r="D637" s="518" t="s">
        <v>628</v>
      </c>
      <c r="E637" s="518" t="s">
        <v>3718</v>
      </c>
      <c r="F637" s="518" t="s">
        <v>3700</v>
      </c>
      <c r="G637" s="518">
        <v>0.99999299326945601</v>
      </c>
      <c r="H637" s="518">
        <v>0.99999469911952599</v>
      </c>
    </row>
    <row r="638" spans="2:8" x14ac:dyDescent="0.25">
      <c r="B638" s="518" t="s">
        <v>3577</v>
      </c>
      <c r="C638" s="518" t="s">
        <v>53</v>
      </c>
      <c r="D638" s="518" t="s">
        <v>628</v>
      </c>
      <c r="E638" s="518" t="s">
        <v>125</v>
      </c>
      <c r="F638" s="518" t="s">
        <v>3700</v>
      </c>
      <c r="G638" s="518">
        <v>1</v>
      </c>
      <c r="H638" s="518">
        <v>1</v>
      </c>
    </row>
    <row r="639" spans="2:8" x14ac:dyDescent="0.25">
      <c r="B639" s="518" t="s">
        <v>3577</v>
      </c>
      <c r="C639" s="518" t="s">
        <v>53</v>
      </c>
      <c r="D639" s="518" t="s">
        <v>628</v>
      </c>
      <c r="E639" s="518" t="s">
        <v>3699</v>
      </c>
      <c r="F639" s="518" t="s">
        <v>3700</v>
      </c>
      <c r="G639" s="518">
        <v>0.61397903172532298</v>
      </c>
      <c r="H639" s="518">
        <v>0.68248909403209301</v>
      </c>
    </row>
    <row r="640" spans="2:8" x14ac:dyDescent="0.25">
      <c r="B640" s="518" t="s">
        <v>3577</v>
      </c>
      <c r="C640" s="518" t="s">
        <v>53</v>
      </c>
      <c r="D640" s="518" t="s">
        <v>628</v>
      </c>
      <c r="E640" s="518" t="s">
        <v>786</v>
      </c>
      <c r="F640" s="518" t="s">
        <v>3700</v>
      </c>
      <c r="G640" s="518">
        <v>1</v>
      </c>
      <c r="H640" s="518">
        <v>1</v>
      </c>
    </row>
    <row r="641" spans="2:8" x14ac:dyDescent="0.25">
      <c r="B641" s="518" t="s">
        <v>3577</v>
      </c>
      <c r="C641" s="518" t="s">
        <v>53</v>
      </c>
      <c r="D641" s="518" t="s">
        <v>628</v>
      </c>
      <c r="E641" s="518" t="s">
        <v>122</v>
      </c>
      <c r="F641" s="518" t="s">
        <v>3698</v>
      </c>
      <c r="G641" s="518">
        <v>8.1647609157632806E-2</v>
      </c>
      <c r="H641" s="518">
        <v>0.17146594809417601</v>
      </c>
    </row>
    <row r="642" spans="2:8" x14ac:dyDescent="0.25">
      <c r="B642" s="518" t="s">
        <v>3577</v>
      </c>
      <c r="C642" s="518" t="s">
        <v>53</v>
      </c>
      <c r="D642" s="518" t="s">
        <v>628</v>
      </c>
      <c r="E642" s="518" t="s">
        <v>3718</v>
      </c>
      <c r="F642" s="518" t="s">
        <v>3698</v>
      </c>
      <c r="G642" s="518">
        <v>0.99999299326945601</v>
      </c>
      <c r="H642" s="518">
        <v>0.99999469911952599</v>
      </c>
    </row>
    <row r="643" spans="2:8" x14ac:dyDescent="0.25">
      <c r="B643" s="518" t="s">
        <v>3577</v>
      </c>
      <c r="C643" s="518" t="s">
        <v>53</v>
      </c>
      <c r="D643" s="518" t="s">
        <v>628</v>
      </c>
      <c r="E643" s="518" t="s">
        <v>125</v>
      </c>
      <c r="F643" s="518" t="s">
        <v>3698</v>
      </c>
      <c r="G643" s="518">
        <v>1</v>
      </c>
      <c r="H643" s="518">
        <v>1</v>
      </c>
    </row>
    <row r="644" spans="2:8" x14ac:dyDescent="0.25">
      <c r="B644" s="518" t="s">
        <v>3577</v>
      </c>
      <c r="C644" s="518" t="s">
        <v>53</v>
      </c>
      <c r="D644" s="518" t="s">
        <v>628</v>
      </c>
      <c r="E644" s="518" t="s">
        <v>3699</v>
      </c>
      <c r="F644" s="518" t="s">
        <v>3698</v>
      </c>
      <c r="G644" s="518">
        <v>0.61397903172532298</v>
      </c>
      <c r="H644" s="518">
        <v>0.68248909403209301</v>
      </c>
    </row>
    <row r="645" spans="2:8" x14ac:dyDescent="0.25">
      <c r="B645" s="518" t="s">
        <v>3577</v>
      </c>
      <c r="C645" s="518" t="s">
        <v>53</v>
      </c>
      <c r="D645" s="518" t="s">
        <v>628</v>
      </c>
      <c r="E645" s="518" t="s">
        <v>786</v>
      </c>
      <c r="F645" s="518" t="s">
        <v>3698</v>
      </c>
      <c r="G645" s="518">
        <v>1</v>
      </c>
      <c r="H645" s="518">
        <v>1</v>
      </c>
    </row>
    <row r="646" spans="2:8" x14ac:dyDescent="0.25">
      <c r="B646" s="518" t="s">
        <v>3577</v>
      </c>
      <c r="C646" s="518" t="s">
        <v>53</v>
      </c>
      <c r="D646" s="518" t="s">
        <v>171</v>
      </c>
      <c r="E646" s="518" t="s">
        <v>122</v>
      </c>
      <c r="F646" s="518" t="s">
        <v>523</v>
      </c>
      <c r="G646" s="518">
        <v>4.3378242923049502E-2</v>
      </c>
      <c r="H646" s="518">
        <v>3.02796186441011E-2</v>
      </c>
    </row>
    <row r="647" spans="2:8" x14ac:dyDescent="0.25">
      <c r="B647" s="518" t="s">
        <v>3577</v>
      </c>
      <c r="C647" s="518" t="s">
        <v>53</v>
      </c>
      <c r="D647" s="518" t="s">
        <v>171</v>
      </c>
      <c r="E647" s="518" t="s">
        <v>3718</v>
      </c>
      <c r="F647" s="518" t="s">
        <v>523</v>
      </c>
      <c r="G647" s="518">
        <v>1</v>
      </c>
      <c r="H647" s="518">
        <v>1</v>
      </c>
    </row>
    <row r="648" spans="2:8" x14ac:dyDescent="0.25">
      <c r="B648" s="518" t="s">
        <v>3577</v>
      </c>
      <c r="C648" s="518" t="s">
        <v>53</v>
      </c>
      <c r="D648" s="518" t="s">
        <v>171</v>
      </c>
      <c r="E648" s="518" t="s">
        <v>125</v>
      </c>
      <c r="F648" s="518" t="s">
        <v>523</v>
      </c>
      <c r="G648" s="518">
        <v>1</v>
      </c>
      <c r="H648" s="518">
        <v>1</v>
      </c>
    </row>
    <row r="649" spans="2:8" x14ac:dyDescent="0.25">
      <c r="B649" s="518" t="s">
        <v>3577</v>
      </c>
      <c r="C649" s="518" t="s">
        <v>53</v>
      </c>
      <c r="D649" s="518" t="s">
        <v>171</v>
      </c>
      <c r="E649" s="518" t="s">
        <v>3699</v>
      </c>
      <c r="F649" s="518" t="s">
        <v>523</v>
      </c>
      <c r="G649" s="518">
        <v>0.45210913213209603</v>
      </c>
      <c r="H649" s="518">
        <v>0.251574998186683</v>
      </c>
    </row>
    <row r="650" spans="2:8" x14ac:dyDescent="0.25">
      <c r="B650" s="518" t="s">
        <v>3577</v>
      </c>
      <c r="C650" s="518" t="s">
        <v>53</v>
      </c>
      <c r="D650" s="518" t="s">
        <v>171</v>
      </c>
      <c r="E650" s="518" t="s">
        <v>786</v>
      </c>
      <c r="F650" s="518" t="s">
        <v>523</v>
      </c>
      <c r="G650" s="518">
        <v>0.68357943374671704</v>
      </c>
      <c r="H650" s="518">
        <v>0.84009501910217499</v>
      </c>
    </row>
    <row r="651" spans="2:8" x14ac:dyDescent="0.25">
      <c r="B651" s="518" t="s">
        <v>3579</v>
      </c>
      <c r="C651" s="518" t="s">
        <v>53</v>
      </c>
      <c r="D651" s="518" t="s">
        <v>628</v>
      </c>
      <c r="E651" s="518" t="s">
        <v>122</v>
      </c>
      <c r="F651" s="518" t="s">
        <v>3700</v>
      </c>
      <c r="G651" s="518">
        <v>6.20714835552739E-2</v>
      </c>
      <c r="H651" s="518">
        <v>0.121175476944616</v>
      </c>
    </row>
    <row r="652" spans="2:8" x14ac:dyDescent="0.25">
      <c r="B652" s="518" t="s">
        <v>3579</v>
      </c>
      <c r="C652" s="518" t="s">
        <v>53</v>
      </c>
      <c r="D652" s="518" t="s">
        <v>628</v>
      </c>
      <c r="E652" s="518" t="s">
        <v>3718</v>
      </c>
      <c r="F652" s="518" t="s">
        <v>3700</v>
      </c>
      <c r="G652" s="518">
        <v>0.99999900556618304</v>
      </c>
      <c r="H652" s="518">
        <v>0.99999653071871597</v>
      </c>
    </row>
    <row r="653" spans="2:8" x14ac:dyDescent="0.25">
      <c r="B653" s="518" t="s">
        <v>3579</v>
      </c>
      <c r="C653" s="518" t="s">
        <v>53</v>
      </c>
      <c r="D653" s="518" t="s">
        <v>628</v>
      </c>
      <c r="E653" s="518" t="s">
        <v>125</v>
      </c>
      <c r="F653" s="518" t="s">
        <v>3700</v>
      </c>
      <c r="G653" s="518">
        <v>1</v>
      </c>
      <c r="H653" s="518">
        <v>1</v>
      </c>
    </row>
    <row r="654" spans="2:8" x14ac:dyDescent="0.25">
      <c r="B654" s="518" t="s">
        <v>3579</v>
      </c>
      <c r="C654" s="518" t="s">
        <v>53</v>
      </c>
      <c r="D654" s="518" t="s">
        <v>628</v>
      </c>
      <c r="E654" s="518" t="s">
        <v>3699</v>
      </c>
      <c r="F654" s="518" t="s">
        <v>3700</v>
      </c>
      <c r="G654" s="518">
        <v>0.722857774614726</v>
      </c>
      <c r="H654" s="518">
        <v>0.71164539249858505</v>
      </c>
    </row>
    <row r="655" spans="2:8" x14ac:dyDescent="0.25">
      <c r="B655" s="518" t="s">
        <v>3579</v>
      </c>
      <c r="C655" s="518" t="s">
        <v>53</v>
      </c>
      <c r="D655" s="518" t="s">
        <v>628</v>
      </c>
      <c r="E655" s="518" t="s">
        <v>786</v>
      </c>
      <c r="F655" s="518" t="s">
        <v>3700</v>
      </c>
      <c r="G655" s="518">
        <v>1</v>
      </c>
      <c r="H655" s="518">
        <v>1</v>
      </c>
    </row>
    <row r="656" spans="2:8" x14ac:dyDescent="0.25">
      <c r="B656" s="518" t="s">
        <v>3579</v>
      </c>
      <c r="C656" s="518" t="s">
        <v>53</v>
      </c>
      <c r="D656" s="518" t="s">
        <v>628</v>
      </c>
      <c r="E656" s="518" t="s">
        <v>122</v>
      </c>
      <c r="F656" s="518" t="s">
        <v>3698</v>
      </c>
      <c r="G656" s="518">
        <v>6.20714835552739E-2</v>
      </c>
      <c r="H656" s="518">
        <v>0.121175476944616</v>
      </c>
    </row>
    <row r="657" spans="2:8" x14ac:dyDescent="0.25">
      <c r="B657" s="518" t="s">
        <v>3579</v>
      </c>
      <c r="C657" s="518" t="s">
        <v>53</v>
      </c>
      <c r="D657" s="518" t="s">
        <v>628</v>
      </c>
      <c r="E657" s="518" t="s">
        <v>3718</v>
      </c>
      <c r="F657" s="518" t="s">
        <v>3698</v>
      </c>
      <c r="G657" s="518">
        <v>0.99999900556618304</v>
      </c>
      <c r="H657" s="518">
        <v>0.99999653071871597</v>
      </c>
    </row>
    <row r="658" spans="2:8" x14ac:dyDescent="0.25">
      <c r="B658" s="518" t="s">
        <v>3579</v>
      </c>
      <c r="C658" s="518" t="s">
        <v>53</v>
      </c>
      <c r="D658" s="518" t="s">
        <v>628</v>
      </c>
      <c r="E658" s="518" t="s">
        <v>125</v>
      </c>
      <c r="F658" s="518" t="s">
        <v>3698</v>
      </c>
      <c r="G658" s="518">
        <v>1</v>
      </c>
      <c r="H658" s="518">
        <v>1</v>
      </c>
    </row>
    <row r="659" spans="2:8" x14ac:dyDescent="0.25">
      <c r="B659" s="518" t="s">
        <v>3579</v>
      </c>
      <c r="C659" s="518" t="s">
        <v>53</v>
      </c>
      <c r="D659" s="518" t="s">
        <v>628</v>
      </c>
      <c r="E659" s="518" t="s">
        <v>3699</v>
      </c>
      <c r="F659" s="518" t="s">
        <v>3698</v>
      </c>
      <c r="G659" s="518">
        <v>0.722857774614726</v>
      </c>
      <c r="H659" s="518">
        <v>0.71164539249858505</v>
      </c>
    </row>
    <row r="660" spans="2:8" x14ac:dyDescent="0.25">
      <c r="B660" s="518" t="s">
        <v>3579</v>
      </c>
      <c r="C660" s="518" t="s">
        <v>53</v>
      </c>
      <c r="D660" s="518" t="s">
        <v>628</v>
      </c>
      <c r="E660" s="518" t="s">
        <v>786</v>
      </c>
      <c r="F660" s="518" t="s">
        <v>3698</v>
      </c>
      <c r="G660" s="518">
        <v>1</v>
      </c>
      <c r="H660" s="518">
        <v>1</v>
      </c>
    </row>
    <row r="661" spans="2:8" x14ac:dyDescent="0.25">
      <c r="B661" s="518" t="s">
        <v>3579</v>
      </c>
      <c r="C661" s="518" t="s">
        <v>53</v>
      </c>
      <c r="D661" s="518" t="s">
        <v>171</v>
      </c>
      <c r="E661" s="518" t="s">
        <v>122</v>
      </c>
      <c r="F661" s="518" t="s">
        <v>523</v>
      </c>
      <c r="G661" s="518">
        <v>3.2965655472775401E-3</v>
      </c>
      <c r="H661" s="518">
        <v>2.1886980427388999E-3</v>
      </c>
    </row>
    <row r="662" spans="2:8" x14ac:dyDescent="0.25">
      <c r="B662" s="518" t="s">
        <v>3579</v>
      </c>
      <c r="C662" s="518" t="s">
        <v>53</v>
      </c>
      <c r="D662" s="518" t="s">
        <v>171</v>
      </c>
      <c r="E662" s="518" t="s">
        <v>3718</v>
      </c>
      <c r="F662" s="518" t="s">
        <v>523</v>
      </c>
      <c r="G662" s="518">
        <v>0.99981657068655305</v>
      </c>
      <c r="H662" s="518">
        <v>0.99923334203747005</v>
      </c>
    </row>
    <row r="663" spans="2:8" x14ac:dyDescent="0.25">
      <c r="B663" s="518" t="s">
        <v>3579</v>
      </c>
      <c r="C663" s="518" t="s">
        <v>53</v>
      </c>
      <c r="D663" s="518" t="s">
        <v>171</v>
      </c>
      <c r="E663" s="518" t="s">
        <v>125</v>
      </c>
      <c r="F663" s="518" t="s">
        <v>523</v>
      </c>
      <c r="G663" s="518">
        <v>1</v>
      </c>
      <c r="H663" s="518">
        <v>1</v>
      </c>
    </row>
    <row r="664" spans="2:8" x14ac:dyDescent="0.25">
      <c r="B664" s="518" t="s">
        <v>3579</v>
      </c>
      <c r="C664" s="518" t="s">
        <v>53</v>
      </c>
      <c r="D664" s="518" t="s">
        <v>171</v>
      </c>
      <c r="E664" s="518" t="s">
        <v>3699</v>
      </c>
      <c r="F664" s="518" t="s">
        <v>523</v>
      </c>
      <c r="G664" s="518">
        <v>0.465289898516905</v>
      </c>
      <c r="H664" s="518">
        <v>0.25923070597459602</v>
      </c>
    </row>
    <row r="665" spans="2:8" x14ac:dyDescent="0.25">
      <c r="B665" s="518" t="s">
        <v>3579</v>
      </c>
      <c r="C665" s="518" t="s">
        <v>53</v>
      </c>
      <c r="D665" s="518" t="s">
        <v>171</v>
      </c>
      <c r="E665" s="518" t="s">
        <v>786</v>
      </c>
      <c r="F665" s="518" t="s">
        <v>523</v>
      </c>
      <c r="G665" s="518">
        <v>0.94326962453140695</v>
      </c>
      <c r="H665" s="518">
        <v>0.98047111752796801</v>
      </c>
    </row>
    <row r="666" spans="2:8" x14ac:dyDescent="0.25">
      <c r="B666" s="518" t="s">
        <v>3581</v>
      </c>
      <c r="C666" s="518" t="s">
        <v>53</v>
      </c>
      <c r="D666" s="518" t="s">
        <v>628</v>
      </c>
      <c r="E666" s="518" t="s">
        <v>122</v>
      </c>
      <c r="F666" s="518" t="s">
        <v>3700</v>
      </c>
      <c r="G666" s="518">
        <v>5.3155955176669503E-2</v>
      </c>
      <c r="H666" s="518">
        <v>0.13917949740428701</v>
      </c>
    </row>
    <row r="667" spans="2:8" x14ac:dyDescent="0.25">
      <c r="B667" s="518" t="s">
        <v>3581</v>
      </c>
      <c r="C667" s="518" t="s">
        <v>53</v>
      </c>
      <c r="D667" s="518" t="s">
        <v>628</v>
      </c>
      <c r="E667" s="518" t="s">
        <v>3718</v>
      </c>
      <c r="F667" s="518" t="s">
        <v>3700</v>
      </c>
      <c r="G667" s="518">
        <v>0.99999999998899503</v>
      </c>
      <c r="H667" s="518">
        <v>0.99999999999471501</v>
      </c>
    </row>
    <row r="668" spans="2:8" x14ac:dyDescent="0.25">
      <c r="B668" s="518" t="s">
        <v>3581</v>
      </c>
      <c r="C668" s="518" t="s">
        <v>53</v>
      </c>
      <c r="D668" s="518" t="s">
        <v>628</v>
      </c>
      <c r="E668" s="518" t="s">
        <v>125</v>
      </c>
      <c r="F668" s="518" t="s">
        <v>3700</v>
      </c>
      <c r="G668" s="518">
        <v>1</v>
      </c>
      <c r="H668" s="518">
        <v>1</v>
      </c>
    </row>
    <row r="669" spans="2:8" x14ac:dyDescent="0.25">
      <c r="B669" s="518" t="s">
        <v>3581</v>
      </c>
      <c r="C669" s="518" t="s">
        <v>53</v>
      </c>
      <c r="D669" s="518" t="s">
        <v>628</v>
      </c>
      <c r="E669" s="518" t="s">
        <v>3699</v>
      </c>
      <c r="F669" s="518" t="s">
        <v>3700</v>
      </c>
      <c r="G669" s="518">
        <v>0.75257346032706995</v>
      </c>
      <c r="H669" s="518">
        <v>0.83232683842002597</v>
      </c>
    </row>
    <row r="670" spans="2:8" x14ac:dyDescent="0.25">
      <c r="B670" s="518" t="s">
        <v>3581</v>
      </c>
      <c r="C670" s="518" t="s">
        <v>53</v>
      </c>
      <c r="D670" s="518" t="s">
        <v>628</v>
      </c>
      <c r="E670" s="518" t="s">
        <v>786</v>
      </c>
      <c r="F670" s="518" t="s">
        <v>3700</v>
      </c>
      <c r="G670" s="518">
        <v>1</v>
      </c>
      <c r="H670" s="518">
        <v>1</v>
      </c>
    </row>
    <row r="671" spans="2:8" x14ac:dyDescent="0.25">
      <c r="B671" s="518" t="s">
        <v>3581</v>
      </c>
      <c r="C671" s="518" t="s">
        <v>53</v>
      </c>
      <c r="D671" s="518" t="s">
        <v>628</v>
      </c>
      <c r="E671" s="518" t="s">
        <v>122</v>
      </c>
      <c r="F671" s="518" t="s">
        <v>3698</v>
      </c>
      <c r="G671" s="518">
        <v>5.3155955176669503E-2</v>
      </c>
      <c r="H671" s="518">
        <v>0.13917949740428701</v>
      </c>
    </row>
    <row r="672" spans="2:8" x14ac:dyDescent="0.25">
      <c r="B672" s="518" t="s">
        <v>3581</v>
      </c>
      <c r="C672" s="518" t="s">
        <v>53</v>
      </c>
      <c r="D672" s="518" t="s">
        <v>628</v>
      </c>
      <c r="E672" s="518" t="s">
        <v>3718</v>
      </c>
      <c r="F672" s="518" t="s">
        <v>3698</v>
      </c>
      <c r="G672" s="518">
        <v>0.99999999998899503</v>
      </c>
      <c r="H672" s="518">
        <v>0.99999999999471501</v>
      </c>
    </row>
    <row r="673" spans="2:8" x14ac:dyDescent="0.25">
      <c r="B673" s="518" t="s">
        <v>3581</v>
      </c>
      <c r="C673" s="518" t="s">
        <v>53</v>
      </c>
      <c r="D673" s="518" t="s">
        <v>628</v>
      </c>
      <c r="E673" s="518" t="s">
        <v>125</v>
      </c>
      <c r="F673" s="518" t="s">
        <v>3698</v>
      </c>
      <c r="G673" s="518">
        <v>1</v>
      </c>
      <c r="H673" s="518">
        <v>1</v>
      </c>
    </row>
    <row r="674" spans="2:8" x14ac:dyDescent="0.25">
      <c r="B674" s="518" t="s">
        <v>3581</v>
      </c>
      <c r="C674" s="518" t="s">
        <v>53</v>
      </c>
      <c r="D674" s="518" t="s">
        <v>628</v>
      </c>
      <c r="E674" s="518" t="s">
        <v>3699</v>
      </c>
      <c r="F674" s="518" t="s">
        <v>3698</v>
      </c>
      <c r="G674" s="518">
        <v>0.75257346032706995</v>
      </c>
      <c r="H674" s="518">
        <v>0.83232683842002597</v>
      </c>
    </row>
    <row r="675" spans="2:8" x14ac:dyDescent="0.25">
      <c r="B675" s="518" t="s">
        <v>3581</v>
      </c>
      <c r="C675" s="518" t="s">
        <v>53</v>
      </c>
      <c r="D675" s="518" t="s">
        <v>628</v>
      </c>
      <c r="E675" s="518" t="s">
        <v>786</v>
      </c>
      <c r="F675" s="518" t="s">
        <v>3698</v>
      </c>
      <c r="G675" s="518">
        <v>1</v>
      </c>
      <c r="H675" s="518">
        <v>1</v>
      </c>
    </row>
    <row r="676" spans="2:8" x14ac:dyDescent="0.25">
      <c r="B676" s="518" t="s">
        <v>3581</v>
      </c>
      <c r="C676" s="518" t="s">
        <v>53</v>
      </c>
      <c r="D676" s="518" t="s">
        <v>171</v>
      </c>
      <c r="E676" s="518" t="s">
        <v>122</v>
      </c>
      <c r="F676" s="518" t="s">
        <v>523</v>
      </c>
      <c r="G676" s="518">
        <v>2.5600267431022598E-3</v>
      </c>
      <c r="H676" s="518">
        <v>1.1654672783605899E-3</v>
      </c>
    </row>
    <row r="677" spans="2:8" x14ac:dyDescent="0.25">
      <c r="B677" s="518" t="s">
        <v>3581</v>
      </c>
      <c r="C677" s="518" t="s">
        <v>53</v>
      </c>
      <c r="D677" s="518" t="s">
        <v>171</v>
      </c>
      <c r="E677" s="518" t="s">
        <v>3718</v>
      </c>
      <c r="F677" s="518" t="s">
        <v>523</v>
      </c>
      <c r="G677" s="518">
        <v>0.99969688383880395</v>
      </c>
      <c r="H677" s="518">
        <v>0.999124423188674</v>
      </c>
    </row>
    <row r="678" spans="2:8" x14ac:dyDescent="0.25">
      <c r="B678" s="518" t="s">
        <v>3581</v>
      </c>
      <c r="C678" s="518" t="s">
        <v>53</v>
      </c>
      <c r="D678" s="518" t="s">
        <v>171</v>
      </c>
      <c r="E678" s="518" t="s">
        <v>125</v>
      </c>
      <c r="F678" s="518" t="s">
        <v>523</v>
      </c>
      <c r="G678" s="518">
        <v>1</v>
      </c>
      <c r="H678" s="518">
        <v>1</v>
      </c>
    </row>
    <row r="679" spans="2:8" x14ac:dyDescent="0.25">
      <c r="B679" s="518" t="s">
        <v>3581</v>
      </c>
      <c r="C679" s="518" t="s">
        <v>53</v>
      </c>
      <c r="D679" s="518" t="s">
        <v>171</v>
      </c>
      <c r="E679" s="518" t="s">
        <v>3699</v>
      </c>
      <c r="F679" s="518" t="s">
        <v>523</v>
      </c>
      <c r="G679" s="518">
        <v>0.80157982980207598</v>
      </c>
      <c r="H679" s="518">
        <v>0.54986784212181905</v>
      </c>
    </row>
    <row r="680" spans="2:8" x14ac:dyDescent="0.25">
      <c r="B680" s="518" t="s">
        <v>3581</v>
      </c>
      <c r="C680" s="518" t="s">
        <v>53</v>
      </c>
      <c r="D680" s="518" t="s">
        <v>171</v>
      </c>
      <c r="E680" s="518" t="s">
        <v>786</v>
      </c>
      <c r="F680" s="518" t="s">
        <v>523</v>
      </c>
      <c r="G680" s="518">
        <v>0.86537942715183602</v>
      </c>
      <c r="H680" s="518">
        <v>0.95061253338233898</v>
      </c>
    </row>
    <row r="681" spans="2:8" x14ac:dyDescent="0.25">
      <c r="B681" s="518" t="s">
        <v>3583</v>
      </c>
      <c r="C681" s="518" t="s">
        <v>53</v>
      </c>
      <c r="D681" s="518" t="s">
        <v>628</v>
      </c>
      <c r="E681" s="518" t="s">
        <v>122</v>
      </c>
      <c r="F681" s="518" t="s">
        <v>3700</v>
      </c>
      <c r="G681" s="518">
        <v>4.9015331196430298E-2</v>
      </c>
      <c r="H681" s="518">
        <v>4.5590175388550203E-2</v>
      </c>
    </row>
    <row r="682" spans="2:8" x14ac:dyDescent="0.25">
      <c r="B682" s="518" t="s">
        <v>3583</v>
      </c>
      <c r="C682" s="518" t="s">
        <v>53</v>
      </c>
      <c r="D682" s="518" t="s">
        <v>628</v>
      </c>
      <c r="E682" s="518" t="s">
        <v>3718</v>
      </c>
      <c r="F682" s="518" t="s">
        <v>3700</v>
      </c>
      <c r="G682" s="518">
        <v>0.99969872835324602</v>
      </c>
      <c r="H682" s="518">
        <v>0.99951274886340502</v>
      </c>
    </row>
    <row r="683" spans="2:8" x14ac:dyDescent="0.25">
      <c r="B683" s="518" t="s">
        <v>3583</v>
      </c>
      <c r="C683" s="518" t="s">
        <v>53</v>
      </c>
      <c r="D683" s="518" t="s">
        <v>628</v>
      </c>
      <c r="E683" s="518" t="s">
        <v>125</v>
      </c>
      <c r="F683" s="518" t="s">
        <v>3700</v>
      </c>
      <c r="G683" s="518">
        <v>1</v>
      </c>
      <c r="H683" s="518">
        <v>1</v>
      </c>
    </row>
    <row r="684" spans="2:8" x14ac:dyDescent="0.25">
      <c r="B684" s="518" t="s">
        <v>3583</v>
      </c>
      <c r="C684" s="518" t="s">
        <v>53</v>
      </c>
      <c r="D684" s="518" t="s">
        <v>628</v>
      </c>
      <c r="E684" s="518" t="s">
        <v>3699</v>
      </c>
      <c r="F684" s="518" t="s">
        <v>3700</v>
      </c>
      <c r="G684" s="518">
        <v>0.60429422765588103</v>
      </c>
      <c r="H684" s="518">
        <v>0.51954733390205898</v>
      </c>
    </row>
    <row r="685" spans="2:8" x14ac:dyDescent="0.25">
      <c r="B685" s="518" t="s">
        <v>3583</v>
      </c>
      <c r="C685" s="518" t="s">
        <v>53</v>
      </c>
      <c r="D685" s="518" t="s">
        <v>628</v>
      </c>
      <c r="E685" s="518" t="s">
        <v>786</v>
      </c>
      <c r="F685" s="518" t="s">
        <v>3700</v>
      </c>
      <c r="G685" s="518">
        <v>1</v>
      </c>
      <c r="H685" s="518">
        <v>1</v>
      </c>
    </row>
    <row r="686" spans="2:8" x14ac:dyDescent="0.25">
      <c r="B686" s="518" t="s">
        <v>3583</v>
      </c>
      <c r="C686" s="518" t="s">
        <v>53</v>
      </c>
      <c r="D686" s="518" t="s">
        <v>628</v>
      </c>
      <c r="E686" s="518" t="s">
        <v>122</v>
      </c>
      <c r="F686" s="518" t="s">
        <v>3698</v>
      </c>
      <c r="G686" s="518">
        <v>4.9015331196430298E-2</v>
      </c>
      <c r="H686" s="518">
        <v>4.5590175388550203E-2</v>
      </c>
    </row>
    <row r="687" spans="2:8" x14ac:dyDescent="0.25">
      <c r="B687" s="518" t="s">
        <v>3583</v>
      </c>
      <c r="C687" s="518" t="s">
        <v>53</v>
      </c>
      <c r="D687" s="518" t="s">
        <v>628</v>
      </c>
      <c r="E687" s="518" t="s">
        <v>3718</v>
      </c>
      <c r="F687" s="518" t="s">
        <v>3698</v>
      </c>
      <c r="G687" s="518">
        <v>0.99969872835324602</v>
      </c>
      <c r="H687" s="518">
        <v>0.99951274886340502</v>
      </c>
    </row>
    <row r="688" spans="2:8" x14ac:dyDescent="0.25">
      <c r="B688" s="518" t="s">
        <v>3583</v>
      </c>
      <c r="C688" s="518" t="s">
        <v>53</v>
      </c>
      <c r="D688" s="518" t="s">
        <v>628</v>
      </c>
      <c r="E688" s="518" t="s">
        <v>125</v>
      </c>
      <c r="F688" s="518" t="s">
        <v>3698</v>
      </c>
      <c r="G688" s="518">
        <v>1</v>
      </c>
      <c r="H688" s="518">
        <v>1</v>
      </c>
    </row>
    <row r="689" spans="2:8" x14ac:dyDescent="0.25">
      <c r="B689" s="518" t="s">
        <v>3583</v>
      </c>
      <c r="C689" s="518" t="s">
        <v>53</v>
      </c>
      <c r="D689" s="518" t="s">
        <v>628</v>
      </c>
      <c r="E689" s="518" t="s">
        <v>3699</v>
      </c>
      <c r="F689" s="518" t="s">
        <v>3698</v>
      </c>
      <c r="G689" s="518">
        <v>0.60429422765588103</v>
      </c>
      <c r="H689" s="518">
        <v>0.51954733390205898</v>
      </c>
    </row>
    <row r="690" spans="2:8" x14ac:dyDescent="0.25">
      <c r="B690" s="518" t="s">
        <v>3583</v>
      </c>
      <c r="C690" s="518" t="s">
        <v>53</v>
      </c>
      <c r="D690" s="518" t="s">
        <v>628</v>
      </c>
      <c r="E690" s="518" t="s">
        <v>786</v>
      </c>
      <c r="F690" s="518" t="s">
        <v>3698</v>
      </c>
      <c r="G690" s="518">
        <v>1</v>
      </c>
      <c r="H690" s="518">
        <v>1</v>
      </c>
    </row>
    <row r="691" spans="2:8" x14ac:dyDescent="0.25">
      <c r="B691" s="518" t="s">
        <v>3583</v>
      </c>
      <c r="C691" s="518" t="s">
        <v>53</v>
      </c>
      <c r="D691" s="518" t="s">
        <v>171</v>
      </c>
      <c r="E691" s="518" t="s">
        <v>122</v>
      </c>
      <c r="F691" s="518" t="s">
        <v>523</v>
      </c>
      <c r="G691" s="518">
        <v>6.0195525532295803E-3</v>
      </c>
      <c r="H691" s="518">
        <v>4.8630078910130801E-3</v>
      </c>
    </row>
    <row r="692" spans="2:8" x14ac:dyDescent="0.25">
      <c r="B692" s="518" t="s">
        <v>3583</v>
      </c>
      <c r="C692" s="518" t="s">
        <v>53</v>
      </c>
      <c r="D692" s="518" t="s">
        <v>171</v>
      </c>
      <c r="E692" s="518" t="s">
        <v>3718</v>
      </c>
      <c r="F692" s="518" t="s">
        <v>523</v>
      </c>
      <c r="G692" s="518">
        <v>0.99858864432642702</v>
      </c>
      <c r="H692" s="518">
        <v>0.99954970440797597</v>
      </c>
    </row>
    <row r="693" spans="2:8" x14ac:dyDescent="0.25">
      <c r="B693" s="518" t="s">
        <v>3583</v>
      </c>
      <c r="C693" s="518" t="s">
        <v>53</v>
      </c>
      <c r="D693" s="518" t="s">
        <v>171</v>
      </c>
      <c r="E693" s="518" t="s">
        <v>125</v>
      </c>
      <c r="F693" s="518" t="s">
        <v>523</v>
      </c>
      <c r="G693" s="518">
        <v>1</v>
      </c>
      <c r="H693" s="518">
        <v>1</v>
      </c>
    </row>
    <row r="694" spans="2:8" x14ac:dyDescent="0.25">
      <c r="B694" s="518" t="s">
        <v>3583</v>
      </c>
      <c r="C694" s="518" t="s">
        <v>53</v>
      </c>
      <c r="D694" s="518" t="s">
        <v>171</v>
      </c>
      <c r="E694" s="518" t="s">
        <v>3699</v>
      </c>
      <c r="F694" s="518" t="s">
        <v>523</v>
      </c>
      <c r="G694" s="518">
        <v>0.41326288391897198</v>
      </c>
      <c r="H694" s="518">
        <v>0.24165200994098501</v>
      </c>
    </row>
    <row r="695" spans="2:8" x14ac:dyDescent="0.25">
      <c r="B695" s="518" t="s">
        <v>3583</v>
      </c>
      <c r="C695" s="518" t="s">
        <v>53</v>
      </c>
      <c r="D695" s="518" t="s">
        <v>171</v>
      </c>
      <c r="E695" s="518" t="s">
        <v>786</v>
      </c>
      <c r="F695" s="518" t="s">
        <v>523</v>
      </c>
      <c r="G695" s="518">
        <v>0.67003886493731502</v>
      </c>
      <c r="H695" s="518">
        <v>0.87198574221375402</v>
      </c>
    </row>
    <row r="696" spans="2:8" x14ac:dyDescent="0.25">
      <c r="B696" s="518" t="s">
        <v>3585</v>
      </c>
      <c r="C696" s="518" t="s">
        <v>53</v>
      </c>
      <c r="D696" s="518" t="s">
        <v>628</v>
      </c>
      <c r="E696" s="518" t="s">
        <v>122</v>
      </c>
      <c r="F696" s="518" t="s">
        <v>3700</v>
      </c>
      <c r="G696" s="518">
        <v>7.0529501191852001E-2</v>
      </c>
      <c r="H696" s="518">
        <v>8.8527072053075306E-2</v>
      </c>
    </row>
    <row r="697" spans="2:8" x14ac:dyDescent="0.25">
      <c r="B697" s="518" t="s">
        <v>3585</v>
      </c>
      <c r="C697" s="518" t="s">
        <v>53</v>
      </c>
      <c r="D697" s="518" t="s">
        <v>628</v>
      </c>
      <c r="E697" s="518" t="s">
        <v>3718</v>
      </c>
      <c r="F697" s="518" t="s">
        <v>3700</v>
      </c>
      <c r="G697" s="518">
        <v>0.99998583536881702</v>
      </c>
      <c r="H697" s="518">
        <v>0.99997595947541495</v>
      </c>
    </row>
    <row r="698" spans="2:8" x14ac:dyDescent="0.25">
      <c r="B698" s="518" t="s">
        <v>3585</v>
      </c>
      <c r="C698" s="518" t="s">
        <v>53</v>
      </c>
      <c r="D698" s="518" t="s">
        <v>628</v>
      </c>
      <c r="E698" s="518" t="s">
        <v>125</v>
      </c>
      <c r="F698" s="518" t="s">
        <v>3700</v>
      </c>
      <c r="G698" s="518">
        <v>1</v>
      </c>
      <c r="H698" s="518">
        <v>1</v>
      </c>
    </row>
    <row r="699" spans="2:8" x14ac:dyDescent="0.25">
      <c r="B699" s="518" t="s">
        <v>3585</v>
      </c>
      <c r="C699" s="518" t="s">
        <v>53</v>
      </c>
      <c r="D699" s="518" t="s">
        <v>628</v>
      </c>
      <c r="E699" s="518" t="s">
        <v>3699</v>
      </c>
      <c r="F699" s="518" t="s">
        <v>3700</v>
      </c>
      <c r="G699" s="518">
        <v>0.76467079752851097</v>
      </c>
      <c r="H699" s="518">
        <v>0.69078060757194304</v>
      </c>
    </row>
    <row r="700" spans="2:8" x14ac:dyDescent="0.25">
      <c r="B700" s="518" t="s">
        <v>3585</v>
      </c>
      <c r="C700" s="518" t="s">
        <v>53</v>
      </c>
      <c r="D700" s="518" t="s">
        <v>628</v>
      </c>
      <c r="E700" s="518" t="s">
        <v>786</v>
      </c>
      <c r="F700" s="518" t="s">
        <v>3700</v>
      </c>
      <c r="G700" s="518">
        <v>1</v>
      </c>
      <c r="H700" s="518">
        <v>1</v>
      </c>
    </row>
    <row r="701" spans="2:8" x14ac:dyDescent="0.25">
      <c r="B701" s="518" t="s">
        <v>3585</v>
      </c>
      <c r="C701" s="518" t="s">
        <v>53</v>
      </c>
      <c r="D701" s="518" t="s">
        <v>628</v>
      </c>
      <c r="E701" s="518" t="s">
        <v>122</v>
      </c>
      <c r="F701" s="518" t="s">
        <v>3698</v>
      </c>
      <c r="G701" s="518">
        <v>7.0529501191852001E-2</v>
      </c>
      <c r="H701" s="518">
        <v>8.8527072053075195E-2</v>
      </c>
    </row>
    <row r="702" spans="2:8" x14ac:dyDescent="0.25">
      <c r="B702" s="518" t="s">
        <v>3585</v>
      </c>
      <c r="C702" s="518" t="s">
        <v>53</v>
      </c>
      <c r="D702" s="518" t="s">
        <v>628</v>
      </c>
      <c r="E702" s="518" t="s">
        <v>3718</v>
      </c>
      <c r="F702" s="518" t="s">
        <v>3698</v>
      </c>
      <c r="G702" s="518">
        <v>0.99998583536881702</v>
      </c>
      <c r="H702" s="518">
        <v>0.99997595947541495</v>
      </c>
    </row>
    <row r="703" spans="2:8" x14ac:dyDescent="0.25">
      <c r="B703" s="518" t="s">
        <v>3585</v>
      </c>
      <c r="C703" s="518" t="s">
        <v>53</v>
      </c>
      <c r="D703" s="518" t="s">
        <v>628</v>
      </c>
      <c r="E703" s="518" t="s">
        <v>125</v>
      </c>
      <c r="F703" s="518" t="s">
        <v>3698</v>
      </c>
      <c r="G703" s="518">
        <v>1</v>
      </c>
      <c r="H703" s="518">
        <v>1</v>
      </c>
    </row>
    <row r="704" spans="2:8" x14ac:dyDescent="0.25">
      <c r="B704" s="518" t="s">
        <v>3585</v>
      </c>
      <c r="C704" s="518" t="s">
        <v>53</v>
      </c>
      <c r="D704" s="518" t="s">
        <v>628</v>
      </c>
      <c r="E704" s="518" t="s">
        <v>3699</v>
      </c>
      <c r="F704" s="518" t="s">
        <v>3698</v>
      </c>
      <c r="G704" s="518">
        <v>0.76467079752851097</v>
      </c>
      <c r="H704" s="518">
        <v>0.69078060757194304</v>
      </c>
    </row>
    <row r="705" spans="2:8" x14ac:dyDescent="0.25">
      <c r="B705" s="518" t="s">
        <v>3585</v>
      </c>
      <c r="C705" s="518" t="s">
        <v>53</v>
      </c>
      <c r="D705" s="518" t="s">
        <v>628</v>
      </c>
      <c r="E705" s="518" t="s">
        <v>786</v>
      </c>
      <c r="F705" s="518" t="s">
        <v>3698</v>
      </c>
      <c r="G705" s="518">
        <v>1</v>
      </c>
      <c r="H705" s="518">
        <v>1</v>
      </c>
    </row>
    <row r="706" spans="2:8" x14ac:dyDescent="0.25">
      <c r="B706" s="518" t="s">
        <v>3585</v>
      </c>
      <c r="C706" s="518" t="s">
        <v>53</v>
      </c>
      <c r="D706" s="518" t="s">
        <v>171</v>
      </c>
      <c r="E706" s="518" t="s">
        <v>122</v>
      </c>
      <c r="F706" s="518" t="s">
        <v>523</v>
      </c>
      <c r="G706" s="518">
        <v>1.01753773760473E-2</v>
      </c>
      <c r="H706" s="518">
        <v>5.8711053561177704E-3</v>
      </c>
    </row>
    <row r="707" spans="2:8" x14ac:dyDescent="0.25">
      <c r="B707" s="518" t="s">
        <v>3585</v>
      </c>
      <c r="C707" s="518" t="s">
        <v>53</v>
      </c>
      <c r="D707" s="518" t="s">
        <v>171</v>
      </c>
      <c r="E707" s="518" t="s">
        <v>3718</v>
      </c>
      <c r="F707" s="518" t="s">
        <v>523</v>
      </c>
      <c r="G707" s="518">
        <v>0.999993006655988</v>
      </c>
      <c r="H707" s="518">
        <v>0.99999584793021101</v>
      </c>
    </row>
    <row r="708" spans="2:8" x14ac:dyDescent="0.25">
      <c r="B708" s="518" t="s">
        <v>3585</v>
      </c>
      <c r="C708" s="518" t="s">
        <v>53</v>
      </c>
      <c r="D708" s="518" t="s">
        <v>171</v>
      </c>
      <c r="E708" s="518" t="s">
        <v>125</v>
      </c>
      <c r="F708" s="518" t="s">
        <v>523</v>
      </c>
      <c r="G708" s="518">
        <v>1</v>
      </c>
      <c r="H708" s="518">
        <v>1</v>
      </c>
    </row>
    <row r="709" spans="2:8" x14ac:dyDescent="0.25">
      <c r="B709" s="518" t="s">
        <v>3585</v>
      </c>
      <c r="C709" s="518" t="s">
        <v>53</v>
      </c>
      <c r="D709" s="518" t="s">
        <v>171</v>
      </c>
      <c r="E709" s="518" t="s">
        <v>3699</v>
      </c>
      <c r="F709" s="518" t="s">
        <v>523</v>
      </c>
      <c r="G709" s="518">
        <v>0.71614543518576901</v>
      </c>
      <c r="H709" s="518">
        <v>0.47451458964002502</v>
      </c>
    </row>
    <row r="710" spans="2:8" x14ac:dyDescent="0.25">
      <c r="B710" s="518" t="s">
        <v>3585</v>
      </c>
      <c r="C710" s="518" t="s">
        <v>53</v>
      </c>
      <c r="D710" s="518" t="s">
        <v>171</v>
      </c>
      <c r="E710" s="518" t="s">
        <v>786</v>
      </c>
      <c r="F710" s="518" t="s">
        <v>523</v>
      </c>
      <c r="G710" s="518">
        <v>0.82626365737702101</v>
      </c>
      <c r="H710" s="518">
        <v>0.93136135660138897</v>
      </c>
    </row>
    <row r="711" spans="2:8" x14ac:dyDescent="0.25">
      <c r="B711" s="518" t="s">
        <v>3587</v>
      </c>
      <c r="C711" s="518" t="s">
        <v>53</v>
      </c>
      <c r="D711" s="518" t="s">
        <v>628</v>
      </c>
      <c r="E711" s="518" t="s">
        <v>122</v>
      </c>
      <c r="F711" s="518" t="s">
        <v>3700</v>
      </c>
      <c r="G711" s="518">
        <v>6.12905621467075E-2</v>
      </c>
      <c r="H711" s="518">
        <v>5.8332045409002803E-2</v>
      </c>
    </row>
    <row r="712" spans="2:8" x14ac:dyDescent="0.25">
      <c r="B712" s="518" t="s">
        <v>3587</v>
      </c>
      <c r="C712" s="518" t="s">
        <v>53</v>
      </c>
      <c r="D712" s="518" t="s">
        <v>628</v>
      </c>
      <c r="E712" s="518" t="s">
        <v>3718</v>
      </c>
      <c r="F712" s="518" t="s">
        <v>3700</v>
      </c>
      <c r="G712" s="518">
        <v>0.99977443419261403</v>
      </c>
      <c r="H712" s="518">
        <v>0.999489454016529</v>
      </c>
    </row>
    <row r="713" spans="2:8" x14ac:dyDescent="0.25">
      <c r="B713" s="518" t="s">
        <v>3587</v>
      </c>
      <c r="C713" s="518" t="s">
        <v>53</v>
      </c>
      <c r="D713" s="518" t="s">
        <v>628</v>
      </c>
      <c r="E713" s="518" t="s">
        <v>125</v>
      </c>
      <c r="F713" s="518" t="s">
        <v>3700</v>
      </c>
      <c r="G713" s="518">
        <v>1</v>
      </c>
      <c r="H713" s="518">
        <v>1</v>
      </c>
    </row>
    <row r="714" spans="2:8" x14ac:dyDescent="0.25">
      <c r="B714" s="518" t="s">
        <v>3587</v>
      </c>
      <c r="C714" s="518" t="s">
        <v>53</v>
      </c>
      <c r="D714" s="518" t="s">
        <v>628</v>
      </c>
      <c r="E714" s="518" t="s">
        <v>3699</v>
      </c>
      <c r="F714" s="518" t="s">
        <v>3700</v>
      </c>
      <c r="G714" s="518">
        <v>0.67863934637717105</v>
      </c>
      <c r="H714" s="518">
        <v>0.54631712371889196</v>
      </c>
    </row>
    <row r="715" spans="2:8" x14ac:dyDescent="0.25">
      <c r="B715" s="518" t="s">
        <v>3587</v>
      </c>
      <c r="C715" s="518" t="s">
        <v>53</v>
      </c>
      <c r="D715" s="518" t="s">
        <v>628</v>
      </c>
      <c r="E715" s="518" t="s">
        <v>786</v>
      </c>
      <c r="F715" s="518" t="s">
        <v>3700</v>
      </c>
      <c r="G715" s="518">
        <v>1</v>
      </c>
      <c r="H715" s="518">
        <v>1</v>
      </c>
    </row>
    <row r="716" spans="2:8" x14ac:dyDescent="0.25">
      <c r="B716" s="518" t="s">
        <v>3587</v>
      </c>
      <c r="C716" s="518" t="s">
        <v>53</v>
      </c>
      <c r="D716" s="518" t="s">
        <v>628</v>
      </c>
      <c r="E716" s="518" t="s">
        <v>122</v>
      </c>
      <c r="F716" s="518" t="s">
        <v>3698</v>
      </c>
      <c r="G716" s="518">
        <v>6.12905621467075E-2</v>
      </c>
      <c r="H716" s="518">
        <v>5.8332045409002803E-2</v>
      </c>
    </row>
    <row r="717" spans="2:8" x14ac:dyDescent="0.25">
      <c r="B717" s="518" t="s">
        <v>3587</v>
      </c>
      <c r="C717" s="518" t="s">
        <v>53</v>
      </c>
      <c r="D717" s="518" t="s">
        <v>628</v>
      </c>
      <c r="E717" s="518" t="s">
        <v>3718</v>
      </c>
      <c r="F717" s="518" t="s">
        <v>3698</v>
      </c>
      <c r="G717" s="518">
        <v>0.99977443419261403</v>
      </c>
      <c r="H717" s="518">
        <v>0.999489454016529</v>
      </c>
    </row>
    <row r="718" spans="2:8" x14ac:dyDescent="0.25">
      <c r="B718" s="518" t="s">
        <v>3587</v>
      </c>
      <c r="C718" s="518" t="s">
        <v>53</v>
      </c>
      <c r="D718" s="518" t="s">
        <v>628</v>
      </c>
      <c r="E718" s="518" t="s">
        <v>125</v>
      </c>
      <c r="F718" s="518" t="s">
        <v>3698</v>
      </c>
      <c r="G718" s="518">
        <v>1</v>
      </c>
      <c r="H718" s="518">
        <v>1</v>
      </c>
    </row>
    <row r="719" spans="2:8" x14ac:dyDescent="0.25">
      <c r="B719" s="518" t="s">
        <v>3587</v>
      </c>
      <c r="C719" s="518" t="s">
        <v>53</v>
      </c>
      <c r="D719" s="518" t="s">
        <v>628</v>
      </c>
      <c r="E719" s="518" t="s">
        <v>3699</v>
      </c>
      <c r="F719" s="518" t="s">
        <v>3698</v>
      </c>
      <c r="G719" s="518">
        <v>0.67863934637717105</v>
      </c>
      <c r="H719" s="518">
        <v>0.54631712371889196</v>
      </c>
    </row>
    <row r="720" spans="2:8" x14ac:dyDescent="0.25">
      <c r="B720" s="518" t="s">
        <v>3587</v>
      </c>
      <c r="C720" s="518" t="s">
        <v>53</v>
      </c>
      <c r="D720" s="518" t="s">
        <v>628</v>
      </c>
      <c r="E720" s="518" t="s">
        <v>786</v>
      </c>
      <c r="F720" s="518" t="s">
        <v>3698</v>
      </c>
      <c r="G720" s="518">
        <v>1</v>
      </c>
      <c r="H720" s="518">
        <v>1</v>
      </c>
    </row>
    <row r="721" spans="2:8" x14ac:dyDescent="0.25">
      <c r="B721" s="518" t="s">
        <v>3587</v>
      </c>
      <c r="C721" s="518" t="s">
        <v>53</v>
      </c>
      <c r="D721" s="518" t="s">
        <v>171</v>
      </c>
      <c r="E721" s="518" t="s">
        <v>122</v>
      </c>
      <c r="F721" s="518" t="s">
        <v>523</v>
      </c>
      <c r="G721" s="518">
        <v>9.5763521609786208E-3</v>
      </c>
      <c r="H721" s="518">
        <v>9.7452764087643997E-3</v>
      </c>
    </row>
    <row r="722" spans="2:8" x14ac:dyDescent="0.25">
      <c r="B722" s="518" t="s">
        <v>3587</v>
      </c>
      <c r="C722" s="518" t="s">
        <v>53</v>
      </c>
      <c r="D722" s="518" t="s">
        <v>171</v>
      </c>
      <c r="E722" s="518" t="s">
        <v>3718</v>
      </c>
      <c r="F722" s="518" t="s">
        <v>523</v>
      </c>
      <c r="G722" s="518">
        <v>0.99965980964152101</v>
      </c>
      <c r="H722" s="518">
        <v>0.999926695514612</v>
      </c>
    </row>
    <row r="723" spans="2:8" x14ac:dyDescent="0.25">
      <c r="B723" s="518" t="s">
        <v>3587</v>
      </c>
      <c r="C723" s="518" t="s">
        <v>53</v>
      </c>
      <c r="D723" s="518" t="s">
        <v>171</v>
      </c>
      <c r="E723" s="518" t="s">
        <v>125</v>
      </c>
      <c r="F723" s="518" t="s">
        <v>523</v>
      </c>
      <c r="G723" s="518">
        <v>1</v>
      </c>
      <c r="H723" s="518">
        <v>1</v>
      </c>
    </row>
    <row r="724" spans="2:8" x14ac:dyDescent="0.25">
      <c r="B724" s="518" t="s">
        <v>3587</v>
      </c>
      <c r="C724" s="518" t="s">
        <v>53</v>
      </c>
      <c r="D724" s="518" t="s">
        <v>171</v>
      </c>
      <c r="E724" s="518" t="s">
        <v>3699</v>
      </c>
      <c r="F724" s="518" t="s">
        <v>523</v>
      </c>
      <c r="G724" s="518">
        <v>0.52331473559280495</v>
      </c>
      <c r="H724" s="518">
        <v>0.318193458086101</v>
      </c>
    </row>
    <row r="725" spans="2:8" x14ac:dyDescent="0.25">
      <c r="B725" s="518" t="s">
        <v>3587</v>
      </c>
      <c r="C725" s="518" t="s">
        <v>53</v>
      </c>
      <c r="D725" s="518" t="s">
        <v>171</v>
      </c>
      <c r="E725" s="518" t="s">
        <v>786</v>
      </c>
      <c r="F725" s="518" t="s">
        <v>523</v>
      </c>
      <c r="G725" s="518">
        <v>0.71315905249087896</v>
      </c>
      <c r="H725" s="518">
        <v>0.81391054116053296</v>
      </c>
    </row>
    <row r="726" spans="2:8" x14ac:dyDescent="0.25">
      <c r="B726" s="518" t="s">
        <v>3589</v>
      </c>
      <c r="C726" s="518" t="s">
        <v>53</v>
      </c>
      <c r="D726" s="518" t="s">
        <v>628</v>
      </c>
      <c r="E726" s="518" t="s">
        <v>122</v>
      </c>
      <c r="F726" s="518" t="s">
        <v>3700</v>
      </c>
      <c r="G726" s="518">
        <v>3.9928074099821402E-2</v>
      </c>
      <c r="H726" s="518">
        <v>5.64516098561961E-2</v>
      </c>
    </row>
    <row r="727" spans="2:8" x14ac:dyDescent="0.25">
      <c r="B727" s="518" t="s">
        <v>3589</v>
      </c>
      <c r="C727" s="518" t="s">
        <v>53</v>
      </c>
      <c r="D727" s="518" t="s">
        <v>628</v>
      </c>
      <c r="E727" s="518" t="s">
        <v>3718</v>
      </c>
      <c r="F727" s="518" t="s">
        <v>3700</v>
      </c>
      <c r="G727" s="518">
        <v>0.99997869759476898</v>
      </c>
      <c r="H727" s="518">
        <v>0.99994420015076801</v>
      </c>
    </row>
    <row r="728" spans="2:8" x14ac:dyDescent="0.25">
      <c r="B728" s="518" t="s">
        <v>3589</v>
      </c>
      <c r="C728" s="518" t="s">
        <v>53</v>
      </c>
      <c r="D728" s="518" t="s">
        <v>628</v>
      </c>
      <c r="E728" s="518" t="s">
        <v>125</v>
      </c>
      <c r="F728" s="518" t="s">
        <v>3700</v>
      </c>
      <c r="G728" s="518">
        <v>1</v>
      </c>
      <c r="H728" s="518">
        <v>1</v>
      </c>
    </row>
    <row r="729" spans="2:8" x14ac:dyDescent="0.25">
      <c r="B729" s="518" t="s">
        <v>3589</v>
      </c>
      <c r="C729" s="518" t="s">
        <v>53</v>
      </c>
      <c r="D729" s="518" t="s">
        <v>628</v>
      </c>
      <c r="E729" s="518" t="s">
        <v>3699</v>
      </c>
      <c r="F729" s="518" t="s">
        <v>3700</v>
      </c>
      <c r="G729" s="518">
        <v>0.33072106076096403</v>
      </c>
      <c r="H729" s="518">
        <v>0.23450772972764999</v>
      </c>
    </row>
    <row r="730" spans="2:8" x14ac:dyDescent="0.25">
      <c r="B730" s="518" t="s">
        <v>3589</v>
      </c>
      <c r="C730" s="518" t="s">
        <v>53</v>
      </c>
      <c r="D730" s="518" t="s">
        <v>628</v>
      </c>
      <c r="E730" s="518" t="s">
        <v>786</v>
      </c>
      <c r="F730" s="518" t="s">
        <v>3700</v>
      </c>
      <c r="G730" s="518">
        <v>1</v>
      </c>
      <c r="H730" s="518">
        <v>1</v>
      </c>
    </row>
    <row r="731" spans="2:8" x14ac:dyDescent="0.25">
      <c r="B731" s="518" t="s">
        <v>3589</v>
      </c>
      <c r="C731" s="518" t="s">
        <v>53</v>
      </c>
      <c r="D731" s="518" t="s">
        <v>628</v>
      </c>
      <c r="E731" s="518" t="s">
        <v>122</v>
      </c>
      <c r="F731" s="518" t="s">
        <v>3698</v>
      </c>
      <c r="G731" s="518">
        <v>3.9928074099821402E-2</v>
      </c>
      <c r="H731" s="518">
        <v>5.6451609856196003E-2</v>
      </c>
    </row>
    <row r="732" spans="2:8" x14ac:dyDescent="0.25">
      <c r="B732" s="518" t="s">
        <v>3589</v>
      </c>
      <c r="C732" s="518" t="s">
        <v>53</v>
      </c>
      <c r="D732" s="518" t="s">
        <v>628</v>
      </c>
      <c r="E732" s="518" t="s">
        <v>3718</v>
      </c>
      <c r="F732" s="518" t="s">
        <v>3698</v>
      </c>
      <c r="G732" s="518">
        <v>0.99997869759476898</v>
      </c>
      <c r="H732" s="518">
        <v>0.99994420015076801</v>
      </c>
    </row>
    <row r="733" spans="2:8" x14ac:dyDescent="0.25">
      <c r="B733" s="518" t="s">
        <v>3589</v>
      </c>
      <c r="C733" s="518" t="s">
        <v>53</v>
      </c>
      <c r="D733" s="518" t="s">
        <v>628</v>
      </c>
      <c r="E733" s="518" t="s">
        <v>125</v>
      </c>
      <c r="F733" s="518" t="s">
        <v>3698</v>
      </c>
      <c r="G733" s="518">
        <v>1</v>
      </c>
      <c r="H733" s="518">
        <v>1</v>
      </c>
    </row>
    <row r="734" spans="2:8" x14ac:dyDescent="0.25">
      <c r="B734" s="518" t="s">
        <v>3589</v>
      </c>
      <c r="C734" s="518" t="s">
        <v>53</v>
      </c>
      <c r="D734" s="518" t="s">
        <v>628</v>
      </c>
      <c r="E734" s="518" t="s">
        <v>3699</v>
      </c>
      <c r="F734" s="518" t="s">
        <v>3698</v>
      </c>
      <c r="G734" s="518">
        <v>0.33072106076096403</v>
      </c>
      <c r="H734" s="518">
        <v>0.23450772972764999</v>
      </c>
    </row>
    <row r="735" spans="2:8" x14ac:dyDescent="0.25">
      <c r="B735" s="518" t="s">
        <v>3589</v>
      </c>
      <c r="C735" s="518" t="s">
        <v>53</v>
      </c>
      <c r="D735" s="518" t="s">
        <v>628</v>
      </c>
      <c r="E735" s="518" t="s">
        <v>786</v>
      </c>
      <c r="F735" s="518" t="s">
        <v>3698</v>
      </c>
      <c r="G735" s="518">
        <v>1</v>
      </c>
      <c r="H735" s="518">
        <v>1</v>
      </c>
    </row>
    <row r="736" spans="2:8" x14ac:dyDescent="0.25">
      <c r="B736" s="518" t="s">
        <v>3589</v>
      </c>
      <c r="C736" s="518" t="s">
        <v>53</v>
      </c>
      <c r="D736" s="518" t="s">
        <v>171</v>
      </c>
      <c r="E736" s="518" t="s">
        <v>122</v>
      </c>
      <c r="F736" s="518" t="s">
        <v>523</v>
      </c>
      <c r="G736" s="518">
        <v>5.2877248337691802E-3</v>
      </c>
      <c r="H736" s="518">
        <v>6.6528759041264004E-3</v>
      </c>
    </row>
    <row r="737" spans="2:8" x14ac:dyDescent="0.25">
      <c r="B737" s="518" t="s">
        <v>3589</v>
      </c>
      <c r="C737" s="518" t="s">
        <v>53</v>
      </c>
      <c r="D737" s="518" t="s">
        <v>171</v>
      </c>
      <c r="E737" s="518" t="s">
        <v>3718</v>
      </c>
      <c r="F737" s="518" t="s">
        <v>523</v>
      </c>
      <c r="G737" s="518">
        <v>0.99815931734450003</v>
      </c>
      <c r="H737" s="518">
        <v>0.99888145072749301</v>
      </c>
    </row>
    <row r="738" spans="2:8" x14ac:dyDescent="0.25">
      <c r="B738" s="518" t="s">
        <v>3589</v>
      </c>
      <c r="C738" s="518" t="s">
        <v>53</v>
      </c>
      <c r="D738" s="518" t="s">
        <v>171</v>
      </c>
      <c r="E738" s="518" t="s">
        <v>125</v>
      </c>
      <c r="F738" s="518" t="s">
        <v>523</v>
      </c>
      <c r="G738" s="518">
        <v>1</v>
      </c>
      <c r="H738" s="518">
        <v>1</v>
      </c>
    </row>
    <row r="739" spans="2:8" x14ac:dyDescent="0.25">
      <c r="B739" s="518" t="s">
        <v>3589</v>
      </c>
      <c r="C739" s="518" t="s">
        <v>53</v>
      </c>
      <c r="D739" s="518" t="s">
        <v>171</v>
      </c>
      <c r="E739" s="518" t="s">
        <v>3699</v>
      </c>
      <c r="F739" s="518" t="s">
        <v>523</v>
      </c>
      <c r="G739" s="518">
        <v>0.32574339998625401</v>
      </c>
      <c r="H739" s="518">
        <v>0.19447587135202099</v>
      </c>
    </row>
    <row r="740" spans="2:8" x14ac:dyDescent="0.25">
      <c r="B740" s="518" t="s">
        <v>3589</v>
      </c>
      <c r="C740" s="518" t="s">
        <v>53</v>
      </c>
      <c r="D740" s="518" t="s">
        <v>171</v>
      </c>
      <c r="E740" s="518" t="s">
        <v>786</v>
      </c>
      <c r="F740" s="518" t="s">
        <v>523</v>
      </c>
      <c r="G740" s="518">
        <v>0.56345012474015399</v>
      </c>
      <c r="H740" s="518">
        <v>0.78910016648495596</v>
      </c>
    </row>
    <row r="741" spans="2:8" x14ac:dyDescent="0.25">
      <c r="B741" s="518" t="s">
        <v>3591</v>
      </c>
      <c r="C741" s="518" t="s">
        <v>53</v>
      </c>
      <c r="D741" s="518" t="s">
        <v>628</v>
      </c>
      <c r="E741" s="518" t="s">
        <v>122</v>
      </c>
      <c r="F741" s="518" t="s">
        <v>3700</v>
      </c>
      <c r="G741" s="518">
        <v>7.2867046504788202E-2</v>
      </c>
      <c r="H741" s="518">
        <v>0.110547893288221</v>
      </c>
    </row>
    <row r="742" spans="2:8" x14ac:dyDescent="0.25">
      <c r="B742" s="518" t="s">
        <v>3591</v>
      </c>
      <c r="C742" s="518" t="s">
        <v>53</v>
      </c>
      <c r="D742" s="518" t="s">
        <v>628</v>
      </c>
      <c r="E742" s="518" t="s">
        <v>3718</v>
      </c>
      <c r="F742" s="518" t="s">
        <v>3700</v>
      </c>
      <c r="G742" s="518">
        <v>0.99995251012859099</v>
      </c>
      <c r="H742" s="518">
        <v>0.99993958758191903</v>
      </c>
    </row>
    <row r="743" spans="2:8" x14ac:dyDescent="0.25">
      <c r="B743" s="518" t="s">
        <v>3591</v>
      </c>
      <c r="C743" s="518" t="s">
        <v>53</v>
      </c>
      <c r="D743" s="518" t="s">
        <v>628</v>
      </c>
      <c r="E743" s="518" t="s">
        <v>125</v>
      </c>
      <c r="F743" s="518" t="s">
        <v>3700</v>
      </c>
      <c r="G743" s="518">
        <v>1</v>
      </c>
      <c r="H743" s="518">
        <v>1</v>
      </c>
    </row>
    <row r="744" spans="2:8" x14ac:dyDescent="0.25">
      <c r="B744" s="518" t="s">
        <v>3591</v>
      </c>
      <c r="C744" s="518" t="s">
        <v>53</v>
      </c>
      <c r="D744" s="518" t="s">
        <v>628</v>
      </c>
      <c r="E744" s="518" t="s">
        <v>3699</v>
      </c>
      <c r="F744" s="518" t="s">
        <v>3700</v>
      </c>
      <c r="G744" s="518">
        <v>0.73713830493639099</v>
      </c>
      <c r="H744" s="518">
        <v>0.77177349744172397</v>
      </c>
    </row>
    <row r="745" spans="2:8" x14ac:dyDescent="0.25">
      <c r="B745" s="518" t="s">
        <v>3591</v>
      </c>
      <c r="C745" s="518" t="s">
        <v>53</v>
      </c>
      <c r="D745" s="518" t="s">
        <v>628</v>
      </c>
      <c r="E745" s="518" t="s">
        <v>786</v>
      </c>
      <c r="F745" s="518" t="s">
        <v>3700</v>
      </c>
      <c r="G745" s="518">
        <v>1</v>
      </c>
      <c r="H745" s="518">
        <v>1</v>
      </c>
    </row>
    <row r="746" spans="2:8" x14ac:dyDescent="0.25">
      <c r="B746" s="518" t="s">
        <v>3591</v>
      </c>
      <c r="C746" s="518" t="s">
        <v>53</v>
      </c>
      <c r="D746" s="518" t="s">
        <v>628</v>
      </c>
      <c r="E746" s="518" t="s">
        <v>122</v>
      </c>
      <c r="F746" s="518" t="s">
        <v>3698</v>
      </c>
      <c r="G746" s="518">
        <v>7.2867046504788202E-2</v>
      </c>
      <c r="H746" s="518">
        <v>0.110547893288221</v>
      </c>
    </row>
    <row r="747" spans="2:8" x14ac:dyDescent="0.25">
      <c r="B747" s="518" t="s">
        <v>3591</v>
      </c>
      <c r="C747" s="518" t="s">
        <v>53</v>
      </c>
      <c r="D747" s="518" t="s">
        <v>628</v>
      </c>
      <c r="E747" s="518" t="s">
        <v>3718</v>
      </c>
      <c r="F747" s="518" t="s">
        <v>3698</v>
      </c>
      <c r="G747" s="518">
        <v>0.99995251012859099</v>
      </c>
      <c r="H747" s="518">
        <v>0.99993958758191903</v>
      </c>
    </row>
    <row r="748" spans="2:8" x14ac:dyDescent="0.25">
      <c r="B748" s="518" t="s">
        <v>3591</v>
      </c>
      <c r="C748" s="518" t="s">
        <v>53</v>
      </c>
      <c r="D748" s="518" t="s">
        <v>628</v>
      </c>
      <c r="E748" s="518" t="s">
        <v>125</v>
      </c>
      <c r="F748" s="518" t="s">
        <v>3698</v>
      </c>
      <c r="G748" s="518">
        <v>1</v>
      </c>
      <c r="H748" s="518">
        <v>1</v>
      </c>
    </row>
    <row r="749" spans="2:8" x14ac:dyDescent="0.25">
      <c r="B749" s="518" t="s">
        <v>3591</v>
      </c>
      <c r="C749" s="518" t="s">
        <v>53</v>
      </c>
      <c r="D749" s="518" t="s">
        <v>628</v>
      </c>
      <c r="E749" s="518" t="s">
        <v>3699</v>
      </c>
      <c r="F749" s="518" t="s">
        <v>3698</v>
      </c>
      <c r="G749" s="518">
        <v>0.73713830493639099</v>
      </c>
      <c r="H749" s="518">
        <v>0.77177349744172397</v>
      </c>
    </row>
    <row r="750" spans="2:8" x14ac:dyDescent="0.25">
      <c r="B750" s="518" t="s">
        <v>3591</v>
      </c>
      <c r="C750" s="518" t="s">
        <v>53</v>
      </c>
      <c r="D750" s="518" t="s">
        <v>628</v>
      </c>
      <c r="E750" s="518" t="s">
        <v>786</v>
      </c>
      <c r="F750" s="518" t="s">
        <v>3698</v>
      </c>
      <c r="G750" s="518">
        <v>1</v>
      </c>
      <c r="H750" s="518">
        <v>1</v>
      </c>
    </row>
    <row r="751" spans="2:8" x14ac:dyDescent="0.25">
      <c r="B751" s="518" t="s">
        <v>3591</v>
      </c>
      <c r="C751" s="518" t="s">
        <v>53</v>
      </c>
      <c r="D751" s="518" t="s">
        <v>171</v>
      </c>
      <c r="E751" s="518" t="s">
        <v>122</v>
      </c>
      <c r="F751" s="518" t="s">
        <v>523</v>
      </c>
      <c r="G751" s="518">
        <v>6.3623505397353399E-3</v>
      </c>
      <c r="H751" s="518">
        <v>5.2525921743287497E-3</v>
      </c>
    </row>
    <row r="752" spans="2:8" x14ac:dyDescent="0.25">
      <c r="B752" s="518" t="s">
        <v>3591</v>
      </c>
      <c r="C752" s="518" t="s">
        <v>53</v>
      </c>
      <c r="D752" s="518" t="s">
        <v>171</v>
      </c>
      <c r="E752" s="518" t="s">
        <v>3718</v>
      </c>
      <c r="F752" s="518" t="s">
        <v>523</v>
      </c>
      <c r="G752" s="518">
        <v>0.99997800896967903</v>
      </c>
      <c r="H752" s="518">
        <v>0.99998573226514098</v>
      </c>
    </row>
    <row r="753" spans="2:8" x14ac:dyDescent="0.25">
      <c r="B753" s="518" t="s">
        <v>3591</v>
      </c>
      <c r="C753" s="518" t="s">
        <v>53</v>
      </c>
      <c r="D753" s="518" t="s">
        <v>171</v>
      </c>
      <c r="E753" s="518" t="s">
        <v>125</v>
      </c>
      <c r="F753" s="518" t="s">
        <v>523</v>
      </c>
      <c r="G753" s="518">
        <v>1</v>
      </c>
      <c r="H753" s="518">
        <v>1</v>
      </c>
    </row>
    <row r="754" spans="2:8" x14ac:dyDescent="0.25">
      <c r="B754" s="518" t="s">
        <v>3591</v>
      </c>
      <c r="C754" s="518" t="s">
        <v>53</v>
      </c>
      <c r="D754" s="518" t="s">
        <v>171</v>
      </c>
      <c r="E754" s="518" t="s">
        <v>3699</v>
      </c>
      <c r="F754" s="518" t="s">
        <v>523</v>
      </c>
      <c r="G754" s="518">
        <v>0.51270413880620103</v>
      </c>
      <c r="H754" s="518">
        <v>0.33478249238325197</v>
      </c>
    </row>
    <row r="755" spans="2:8" x14ac:dyDescent="0.25">
      <c r="B755" s="518" t="s">
        <v>3591</v>
      </c>
      <c r="C755" s="518" t="s">
        <v>53</v>
      </c>
      <c r="D755" s="518" t="s">
        <v>171</v>
      </c>
      <c r="E755" s="518" t="s">
        <v>786</v>
      </c>
      <c r="F755" s="518" t="s">
        <v>523</v>
      </c>
      <c r="G755" s="518">
        <v>0.74345858905029805</v>
      </c>
      <c r="H755" s="518">
        <v>0.86424107415689799</v>
      </c>
    </row>
    <row r="756" spans="2:8" x14ac:dyDescent="0.25">
      <c r="B756" s="518" t="s">
        <v>3593</v>
      </c>
      <c r="C756" s="518" t="s">
        <v>53</v>
      </c>
      <c r="D756" s="518" t="s">
        <v>628</v>
      </c>
      <c r="E756" s="518" t="s">
        <v>122</v>
      </c>
      <c r="F756" s="518" t="s">
        <v>3700</v>
      </c>
      <c r="G756" s="518">
        <v>6.3242894126874297E-2</v>
      </c>
      <c r="H756" s="518">
        <v>0.169197027346743</v>
      </c>
    </row>
    <row r="757" spans="2:8" x14ac:dyDescent="0.25">
      <c r="B757" s="518" t="s">
        <v>3593</v>
      </c>
      <c r="C757" s="518" t="s">
        <v>53</v>
      </c>
      <c r="D757" s="518" t="s">
        <v>628</v>
      </c>
      <c r="E757" s="518" t="s">
        <v>3718</v>
      </c>
      <c r="F757" s="518" t="s">
        <v>3700</v>
      </c>
      <c r="G757" s="518">
        <v>0.99999999999136302</v>
      </c>
      <c r="H757" s="518">
        <v>0.99999999999587896</v>
      </c>
    </row>
    <row r="758" spans="2:8" x14ac:dyDescent="0.25">
      <c r="B758" s="518" t="s">
        <v>3593</v>
      </c>
      <c r="C758" s="518" t="s">
        <v>53</v>
      </c>
      <c r="D758" s="518" t="s">
        <v>628</v>
      </c>
      <c r="E758" s="518" t="s">
        <v>125</v>
      </c>
      <c r="F758" s="518" t="s">
        <v>3700</v>
      </c>
      <c r="G758" s="518">
        <v>1</v>
      </c>
      <c r="H758" s="518">
        <v>1</v>
      </c>
    </row>
    <row r="759" spans="2:8" x14ac:dyDescent="0.25">
      <c r="B759" s="518" t="s">
        <v>3593</v>
      </c>
      <c r="C759" s="518" t="s">
        <v>53</v>
      </c>
      <c r="D759" s="518" t="s">
        <v>628</v>
      </c>
      <c r="E759" s="518" t="s">
        <v>3699</v>
      </c>
      <c r="F759" s="518" t="s">
        <v>3700</v>
      </c>
      <c r="G759" s="518">
        <v>0.80149130353730702</v>
      </c>
      <c r="H759" s="518">
        <v>0.86662145809756796</v>
      </c>
    </row>
    <row r="760" spans="2:8" x14ac:dyDescent="0.25">
      <c r="B760" s="518" t="s">
        <v>3593</v>
      </c>
      <c r="C760" s="518" t="s">
        <v>53</v>
      </c>
      <c r="D760" s="518" t="s">
        <v>628</v>
      </c>
      <c r="E760" s="518" t="s">
        <v>786</v>
      </c>
      <c r="F760" s="518" t="s">
        <v>3700</v>
      </c>
      <c r="G760" s="518">
        <v>1</v>
      </c>
      <c r="H760" s="518">
        <v>1</v>
      </c>
    </row>
    <row r="761" spans="2:8" x14ac:dyDescent="0.25">
      <c r="B761" s="518" t="s">
        <v>3593</v>
      </c>
      <c r="C761" s="518" t="s">
        <v>53</v>
      </c>
      <c r="D761" s="518" t="s">
        <v>628</v>
      </c>
      <c r="E761" s="518" t="s">
        <v>122</v>
      </c>
      <c r="F761" s="518" t="s">
        <v>3698</v>
      </c>
      <c r="G761" s="518">
        <v>6.3242894126874297E-2</v>
      </c>
      <c r="H761" s="518">
        <v>0.169197027346743</v>
      </c>
    </row>
    <row r="762" spans="2:8" x14ac:dyDescent="0.25">
      <c r="B762" s="518" t="s">
        <v>3593</v>
      </c>
      <c r="C762" s="518" t="s">
        <v>53</v>
      </c>
      <c r="D762" s="518" t="s">
        <v>628</v>
      </c>
      <c r="E762" s="518" t="s">
        <v>3718</v>
      </c>
      <c r="F762" s="518" t="s">
        <v>3698</v>
      </c>
      <c r="G762" s="518">
        <v>0.99999999999136302</v>
      </c>
      <c r="H762" s="518">
        <v>0.99999999999587896</v>
      </c>
    </row>
    <row r="763" spans="2:8" x14ac:dyDescent="0.25">
      <c r="B763" s="518" t="s">
        <v>3593</v>
      </c>
      <c r="C763" s="518" t="s">
        <v>53</v>
      </c>
      <c r="D763" s="518" t="s">
        <v>628</v>
      </c>
      <c r="E763" s="518" t="s">
        <v>125</v>
      </c>
      <c r="F763" s="518" t="s">
        <v>3698</v>
      </c>
      <c r="G763" s="518">
        <v>1</v>
      </c>
      <c r="H763" s="518">
        <v>1</v>
      </c>
    </row>
    <row r="764" spans="2:8" x14ac:dyDescent="0.25">
      <c r="B764" s="518" t="s">
        <v>3593</v>
      </c>
      <c r="C764" s="518" t="s">
        <v>53</v>
      </c>
      <c r="D764" s="518" t="s">
        <v>628</v>
      </c>
      <c r="E764" s="518" t="s">
        <v>3699</v>
      </c>
      <c r="F764" s="518" t="s">
        <v>3698</v>
      </c>
      <c r="G764" s="518">
        <v>0.80149130353730702</v>
      </c>
      <c r="H764" s="518">
        <v>0.86662145809756796</v>
      </c>
    </row>
    <row r="765" spans="2:8" x14ac:dyDescent="0.25">
      <c r="B765" s="518" t="s">
        <v>3593</v>
      </c>
      <c r="C765" s="518" t="s">
        <v>53</v>
      </c>
      <c r="D765" s="518" t="s">
        <v>628</v>
      </c>
      <c r="E765" s="518" t="s">
        <v>786</v>
      </c>
      <c r="F765" s="518" t="s">
        <v>3698</v>
      </c>
      <c r="G765" s="518">
        <v>1</v>
      </c>
      <c r="H765" s="518">
        <v>1</v>
      </c>
    </row>
    <row r="766" spans="2:8" x14ac:dyDescent="0.25">
      <c r="B766" s="518" t="s">
        <v>3593</v>
      </c>
      <c r="C766" s="518" t="s">
        <v>53</v>
      </c>
      <c r="D766" s="518" t="s">
        <v>171</v>
      </c>
      <c r="E766" s="518" t="s">
        <v>122</v>
      </c>
      <c r="F766" s="518" t="s">
        <v>523</v>
      </c>
      <c r="G766" s="518">
        <v>4.14610941456218E-3</v>
      </c>
      <c r="H766" s="518">
        <v>1.6806082520998101E-3</v>
      </c>
    </row>
    <row r="767" spans="2:8" x14ac:dyDescent="0.25">
      <c r="B767" s="518" t="s">
        <v>3593</v>
      </c>
      <c r="C767" s="518" t="s">
        <v>53</v>
      </c>
      <c r="D767" s="518" t="s">
        <v>171</v>
      </c>
      <c r="E767" s="518" t="s">
        <v>3718</v>
      </c>
      <c r="F767" s="518" t="s">
        <v>523</v>
      </c>
      <c r="G767" s="518">
        <v>0.99989333328668795</v>
      </c>
      <c r="H767" s="518">
        <v>0.99972259708198397</v>
      </c>
    </row>
    <row r="768" spans="2:8" x14ac:dyDescent="0.25">
      <c r="B768" s="518" t="s">
        <v>3593</v>
      </c>
      <c r="C768" s="518" t="s">
        <v>53</v>
      </c>
      <c r="D768" s="518" t="s">
        <v>171</v>
      </c>
      <c r="E768" s="518" t="s">
        <v>125</v>
      </c>
      <c r="F768" s="518" t="s">
        <v>523</v>
      </c>
      <c r="G768" s="518">
        <v>1</v>
      </c>
      <c r="H768" s="518">
        <v>1</v>
      </c>
    </row>
    <row r="769" spans="2:8" x14ac:dyDescent="0.25">
      <c r="B769" s="518" t="s">
        <v>3593</v>
      </c>
      <c r="C769" s="518" t="s">
        <v>53</v>
      </c>
      <c r="D769" s="518" t="s">
        <v>171</v>
      </c>
      <c r="E769" s="518" t="s">
        <v>3699</v>
      </c>
      <c r="F769" s="518" t="s">
        <v>523</v>
      </c>
      <c r="G769" s="518">
        <v>0.83616624507048298</v>
      </c>
      <c r="H769" s="518">
        <v>0.59847591678929601</v>
      </c>
    </row>
    <row r="770" spans="2:8" x14ac:dyDescent="0.25">
      <c r="B770" s="518" t="s">
        <v>3593</v>
      </c>
      <c r="C770" s="518" t="s">
        <v>53</v>
      </c>
      <c r="D770" s="518" t="s">
        <v>171</v>
      </c>
      <c r="E770" s="518" t="s">
        <v>786</v>
      </c>
      <c r="F770" s="518" t="s">
        <v>523</v>
      </c>
      <c r="G770" s="518">
        <v>0.89095893645593804</v>
      </c>
      <c r="H770" s="518">
        <v>0.95945265474506602</v>
      </c>
    </row>
    <row r="771" spans="2:8" x14ac:dyDescent="0.25">
      <c r="B771" s="518" t="s">
        <v>3595</v>
      </c>
      <c r="C771" s="518" t="s">
        <v>53</v>
      </c>
      <c r="D771" s="518" t="s">
        <v>628</v>
      </c>
      <c r="E771" s="518" t="s">
        <v>122</v>
      </c>
      <c r="F771" s="518" t="s">
        <v>3700</v>
      </c>
      <c r="G771" s="518">
        <v>0.10557834499697299</v>
      </c>
      <c r="H771" s="518">
        <v>8.9854755925643404E-2</v>
      </c>
    </row>
    <row r="772" spans="2:8" x14ac:dyDescent="0.25">
      <c r="B772" s="518" t="s">
        <v>3595</v>
      </c>
      <c r="C772" s="518" t="s">
        <v>53</v>
      </c>
      <c r="D772" s="518" t="s">
        <v>628</v>
      </c>
      <c r="E772" s="518" t="s">
        <v>3718</v>
      </c>
      <c r="F772" s="518" t="s">
        <v>3700</v>
      </c>
      <c r="G772" s="518">
        <v>0.99986485556581095</v>
      </c>
      <c r="H772" s="518">
        <v>0.99976842454317205</v>
      </c>
    </row>
    <row r="773" spans="2:8" x14ac:dyDescent="0.25">
      <c r="B773" s="518" t="s">
        <v>3595</v>
      </c>
      <c r="C773" s="518" t="s">
        <v>53</v>
      </c>
      <c r="D773" s="518" t="s">
        <v>628</v>
      </c>
      <c r="E773" s="518" t="s">
        <v>125</v>
      </c>
      <c r="F773" s="518" t="s">
        <v>3700</v>
      </c>
      <c r="G773" s="518">
        <v>1</v>
      </c>
      <c r="H773" s="518">
        <v>1</v>
      </c>
    </row>
    <row r="774" spans="2:8" x14ac:dyDescent="0.25">
      <c r="B774" s="518" t="s">
        <v>3595</v>
      </c>
      <c r="C774" s="518" t="s">
        <v>53</v>
      </c>
      <c r="D774" s="518" t="s">
        <v>628</v>
      </c>
      <c r="E774" s="518" t="s">
        <v>3699</v>
      </c>
      <c r="F774" s="518" t="s">
        <v>3700</v>
      </c>
      <c r="G774" s="518">
        <v>0.76907474364081196</v>
      </c>
      <c r="H774" s="518">
        <v>0.69154941795671199</v>
      </c>
    </row>
    <row r="775" spans="2:8" x14ac:dyDescent="0.25">
      <c r="B775" s="518" t="s">
        <v>3595</v>
      </c>
      <c r="C775" s="518" t="s">
        <v>53</v>
      </c>
      <c r="D775" s="518" t="s">
        <v>628</v>
      </c>
      <c r="E775" s="518" t="s">
        <v>786</v>
      </c>
      <c r="F775" s="518" t="s">
        <v>3700</v>
      </c>
      <c r="G775" s="518">
        <v>1</v>
      </c>
      <c r="H775" s="518">
        <v>1</v>
      </c>
    </row>
    <row r="776" spans="2:8" x14ac:dyDescent="0.25">
      <c r="B776" s="518" t="s">
        <v>3595</v>
      </c>
      <c r="C776" s="518" t="s">
        <v>53</v>
      </c>
      <c r="D776" s="518" t="s">
        <v>628</v>
      </c>
      <c r="E776" s="518" t="s">
        <v>122</v>
      </c>
      <c r="F776" s="518" t="s">
        <v>3698</v>
      </c>
      <c r="G776" s="518">
        <v>0.105578344996972</v>
      </c>
      <c r="H776" s="518">
        <v>8.9854755925643404E-2</v>
      </c>
    </row>
    <row r="777" spans="2:8" x14ac:dyDescent="0.25">
      <c r="B777" s="518" t="s">
        <v>3595</v>
      </c>
      <c r="C777" s="518" t="s">
        <v>53</v>
      </c>
      <c r="D777" s="518" t="s">
        <v>628</v>
      </c>
      <c r="E777" s="518" t="s">
        <v>3718</v>
      </c>
      <c r="F777" s="518" t="s">
        <v>3698</v>
      </c>
      <c r="G777" s="518">
        <v>0.99986485556581095</v>
      </c>
      <c r="H777" s="518">
        <v>0.99976842454317205</v>
      </c>
    </row>
    <row r="778" spans="2:8" x14ac:dyDescent="0.25">
      <c r="B778" s="518" t="s">
        <v>3595</v>
      </c>
      <c r="C778" s="518" t="s">
        <v>53</v>
      </c>
      <c r="D778" s="518" t="s">
        <v>628</v>
      </c>
      <c r="E778" s="518" t="s">
        <v>125</v>
      </c>
      <c r="F778" s="518" t="s">
        <v>3698</v>
      </c>
      <c r="G778" s="518">
        <v>1</v>
      </c>
      <c r="H778" s="518">
        <v>1</v>
      </c>
    </row>
    <row r="779" spans="2:8" x14ac:dyDescent="0.25">
      <c r="B779" s="518" t="s">
        <v>3595</v>
      </c>
      <c r="C779" s="518" t="s">
        <v>53</v>
      </c>
      <c r="D779" s="518" t="s">
        <v>628</v>
      </c>
      <c r="E779" s="518" t="s">
        <v>3699</v>
      </c>
      <c r="F779" s="518" t="s">
        <v>3698</v>
      </c>
      <c r="G779" s="518">
        <v>0.76907474364081196</v>
      </c>
      <c r="H779" s="518">
        <v>0.69154941795671199</v>
      </c>
    </row>
    <row r="780" spans="2:8" x14ac:dyDescent="0.25">
      <c r="B780" s="518" t="s">
        <v>3595</v>
      </c>
      <c r="C780" s="518" t="s">
        <v>53</v>
      </c>
      <c r="D780" s="518" t="s">
        <v>628</v>
      </c>
      <c r="E780" s="518" t="s">
        <v>786</v>
      </c>
      <c r="F780" s="518" t="s">
        <v>3698</v>
      </c>
      <c r="G780" s="518">
        <v>1</v>
      </c>
      <c r="H780" s="518">
        <v>1</v>
      </c>
    </row>
    <row r="781" spans="2:8" x14ac:dyDescent="0.25">
      <c r="B781" s="518" t="s">
        <v>3595</v>
      </c>
      <c r="C781" s="518" t="s">
        <v>53</v>
      </c>
      <c r="D781" s="518" t="s">
        <v>171</v>
      </c>
      <c r="E781" s="518" t="s">
        <v>122</v>
      </c>
      <c r="F781" s="518" t="s">
        <v>523</v>
      </c>
      <c r="G781" s="518">
        <v>1.07095676075334E-2</v>
      </c>
      <c r="H781" s="518">
        <v>9.0689024796579004E-3</v>
      </c>
    </row>
    <row r="782" spans="2:8" x14ac:dyDescent="0.25">
      <c r="B782" s="518" t="s">
        <v>3595</v>
      </c>
      <c r="C782" s="518" t="s">
        <v>53</v>
      </c>
      <c r="D782" s="518" t="s">
        <v>171</v>
      </c>
      <c r="E782" s="518" t="s">
        <v>3718</v>
      </c>
      <c r="F782" s="518" t="s">
        <v>523</v>
      </c>
      <c r="G782" s="518">
        <v>0.99956587890619197</v>
      </c>
      <c r="H782" s="518">
        <v>0.99991885879086095</v>
      </c>
    </row>
    <row r="783" spans="2:8" x14ac:dyDescent="0.25">
      <c r="B783" s="518" t="s">
        <v>3595</v>
      </c>
      <c r="C783" s="518" t="s">
        <v>53</v>
      </c>
      <c r="D783" s="518" t="s">
        <v>171</v>
      </c>
      <c r="E783" s="518" t="s">
        <v>125</v>
      </c>
      <c r="F783" s="518" t="s">
        <v>523</v>
      </c>
      <c r="G783" s="518">
        <v>1</v>
      </c>
      <c r="H783" s="518">
        <v>1</v>
      </c>
    </row>
    <row r="784" spans="2:8" x14ac:dyDescent="0.25">
      <c r="B784" s="518" t="s">
        <v>3595</v>
      </c>
      <c r="C784" s="518" t="s">
        <v>53</v>
      </c>
      <c r="D784" s="518" t="s">
        <v>171</v>
      </c>
      <c r="E784" s="518" t="s">
        <v>3699</v>
      </c>
      <c r="F784" s="518" t="s">
        <v>523</v>
      </c>
      <c r="G784" s="518">
        <v>0.54873449839397703</v>
      </c>
      <c r="H784" s="518">
        <v>0.33296346078393502</v>
      </c>
    </row>
    <row r="785" spans="2:8" x14ac:dyDescent="0.25">
      <c r="B785" s="518" t="s">
        <v>3595</v>
      </c>
      <c r="C785" s="518" t="s">
        <v>53</v>
      </c>
      <c r="D785" s="518" t="s">
        <v>171</v>
      </c>
      <c r="E785" s="518" t="s">
        <v>786</v>
      </c>
      <c r="F785" s="518" t="s">
        <v>523</v>
      </c>
      <c r="G785" s="518">
        <v>0.77970444135415395</v>
      </c>
      <c r="H785" s="518">
        <v>0.92329808471027797</v>
      </c>
    </row>
    <row r="786" spans="2:8" x14ac:dyDescent="0.25">
      <c r="B786" s="518" t="s">
        <v>3597</v>
      </c>
      <c r="C786" s="518" t="s">
        <v>53</v>
      </c>
      <c r="D786" s="518" t="s">
        <v>628</v>
      </c>
      <c r="E786" s="518" t="s">
        <v>122</v>
      </c>
      <c r="F786" s="518" t="s">
        <v>3700</v>
      </c>
      <c r="G786" s="518">
        <v>9.2118658710418203E-2</v>
      </c>
      <c r="H786" s="518">
        <v>0.18876428077796201</v>
      </c>
    </row>
    <row r="787" spans="2:8" x14ac:dyDescent="0.25">
      <c r="B787" s="518" t="s">
        <v>3597</v>
      </c>
      <c r="C787" s="518" t="s">
        <v>53</v>
      </c>
      <c r="D787" s="518" t="s">
        <v>628</v>
      </c>
      <c r="E787" s="518" t="s">
        <v>3718</v>
      </c>
      <c r="F787" s="518" t="s">
        <v>3700</v>
      </c>
      <c r="G787" s="518">
        <v>0.99999412891006501</v>
      </c>
      <c r="H787" s="518">
        <v>0.99999547961366697</v>
      </c>
    </row>
    <row r="788" spans="2:8" x14ac:dyDescent="0.25">
      <c r="B788" s="518" t="s">
        <v>3597</v>
      </c>
      <c r="C788" s="518" t="s">
        <v>53</v>
      </c>
      <c r="D788" s="518" t="s">
        <v>628</v>
      </c>
      <c r="E788" s="518" t="s">
        <v>125</v>
      </c>
      <c r="F788" s="518" t="s">
        <v>3700</v>
      </c>
      <c r="G788" s="518">
        <v>1</v>
      </c>
      <c r="H788" s="518">
        <v>1</v>
      </c>
    </row>
    <row r="789" spans="2:8" x14ac:dyDescent="0.25">
      <c r="B789" s="518" t="s">
        <v>3597</v>
      </c>
      <c r="C789" s="518" t="s">
        <v>53</v>
      </c>
      <c r="D789" s="518" t="s">
        <v>628</v>
      </c>
      <c r="E789" s="518" t="s">
        <v>3699</v>
      </c>
      <c r="F789" s="518" t="s">
        <v>3700</v>
      </c>
      <c r="G789" s="518">
        <v>0.65384950887637305</v>
      </c>
      <c r="H789" s="518">
        <v>0.71421133761004596</v>
      </c>
    </row>
    <row r="790" spans="2:8" x14ac:dyDescent="0.25">
      <c r="B790" s="518" t="s">
        <v>3597</v>
      </c>
      <c r="C790" s="518" t="s">
        <v>53</v>
      </c>
      <c r="D790" s="518" t="s">
        <v>628</v>
      </c>
      <c r="E790" s="518" t="s">
        <v>786</v>
      </c>
      <c r="F790" s="518" t="s">
        <v>3700</v>
      </c>
      <c r="G790" s="518">
        <v>1</v>
      </c>
      <c r="H790" s="518">
        <v>1</v>
      </c>
    </row>
    <row r="791" spans="2:8" x14ac:dyDescent="0.25">
      <c r="B791" s="518" t="s">
        <v>3597</v>
      </c>
      <c r="C791" s="518" t="s">
        <v>53</v>
      </c>
      <c r="D791" s="518" t="s">
        <v>628</v>
      </c>
      <c r="E791" s="518" t="s">
        <v>122</v>
      </c>
      <c r="F791" s="518" t="s">
        <v>3698</v>
      </c>
      <c r="G791" s="518">
        <v>9.2118658710418203E-2</v>
      </c>
      <c r="H791" s="518">
        <v>0.18876428077796201</v>
      </c>
    </row>
    <row r="792" spans="2:8" x14ac:dyDescent="0.25">
      <c r="B792" s="518" t="s">
        <v>3597</v>
      </c>
      <c r="C792" s="518" t="s">
        <v>53</v>
      </c>
      <c r="D792" s="518" t="s">
        <v>628</v>
      </c>
      <c r="E792" s="518" t="s">
        <v>3718</v>
      </c>
      <c r="F792" s="518" t="s">
        <v>3698</v>
      </c>
      <c r="G792" s="518">
        <v>0.99999412891006501</v>
      </c>
      <c r="H792" s="518">
        <v>0.99999547961366697</v>
      </c>
    </row>
    <row r="793" spans="2:8" x14ac:dyDescent="0.25">
      <c r="B793" s="518" t="s">
        <v>3597</v>
      </c>
      <c r="C793" s="518" t="s">
        <v>53</v>
      </c>
      <c r="D793" s="518" t="s">
        <v>628</v>
      </c>
      <c r="E793" s="518" t="s">
        <v>125</v>
      </c>
      <c r="F793" s="518" t="s">
        <v>3698</v>
      </c>
      <c r="G793" s="518">
        <v>1</v>
      </c>
      <c r="H793" s="518">
        <v>1</v>
      </c>
    </row>
    <row r="794" spans="2:8" x14ac:dyDescent="0.25">
      <c r="B794" s="518" t="s">
        <v>3597</v>
      </c>
      <c r="C794" s="518" t="s">
        <v>53</v>
      </c>
      <c r="D794" s="518" t="s">
        <v>628</v>
      </c>
      <c r="E794" s="518" t="s">
        <v>3699</v>
      </c>
      <c r="F794" s="518" t="s">
        <v>3698</v>
      </c>
      <c r="G794" s="518">
        <v>0.65384950887637305</v>
      </c>
      <c r="H794" s="518">
        <v>0.71421133761004596</v>
      </c>
    </row>
    <row r="795" spans="2:8" x14ac:dyDescent="0.25">
      <c r="B795" s="518" t="s">
        <v>3597</v>
      </c>
      <c r="C795" s="518" t="s">
        <v>53</v>
      </c>
      <c r="D795" s="518" t="s">
        <v>628</v>
      </c>
      <c r="E795" s="518" t="s">
        <v>786</v>
      </c>
      <c r="F795" s="518" t="s">
        <v>3698</v>
      </c>
      <c r="G795" s="518">
        <v>1</v>
      </c>
      <c r="H795" s="518">
        <v>1</v>
      </c>
    </row>
    <row r="796" spans="2:8" x14ac:dyDescent="0.25">
      <c r="B796" s="518" t="s">
        <v>3597</v>
      </c>
      <c r="C796" s="518" t="s">
        <v>53</v>
      </c>
      <c r="D796" s="518" t="s">
        <v>171</v>
      </c>
      <c r="E796" s="518" t="s">
        <v>122</v>
      </c>
      <c r="F796" s="518" t="s">
        <v>523</v>
      </c>
      <c r="G796" s="518">
        <v>4.8769951102650401E-2</v>
      </c>
      <c r="H796" s="518">
        <v>3.27025352273283E-2</v>
      </c>
    </row>
    <row r="797" spans="2:8" x14ac:dyDescent="0.25">
      <c r="B797" s="518" t="s">
        <v>3597</v>
      </c>
      <c r="C797" s="518" t="s">
        <v>53</v>
      </c>
      <c r="D797" s="518" t="s">
        <v>171</v>
      </c>
      <c r="E797" s="518" t="s">
        <v>3718</v>
      </c>
      <c r="F797" s="518" t="s">
        <v>523</v>
      </c>
      <c r="G797" s="518">
        <v>1</v>
      </c>
      <c r="H797" s="518">
        <v>1</v>
      </c>
    </row>
    <row r="798" spans="2:8" x14ac:dyDescent="0.25">
      <c r="B798" s="518" t="s">
        <v>3597</v>
      </c>
      <c r="C798" s="518" t="s">
        <v>53</v>
      </c>
      <c r="D798" s="518" t="s">
        <v>171</v>
      </c>
      <c r="E798" s="518" t="s">
        <v>125</v>
      </c>
      <c r="F798" s="518" t="s">
        <v>523</v>
      </c>
      <c r="G798" s="518">
        <v>1</v>
      </c>
      <c r="H798" s="518">
        <v>1</v>
      </c>
    </row>
    <row r="799" spans="2:8" x14ac:dyDescent="0.25">
      <c r="B799" s="518" t="s">
        <v>3597</v>
      </c>
      <c r="C799" s="518" t="s">
        <v>53</v>
      </c>
      <c r="D799" s="518" t="s">
        <v>171</v>
      </c>
      <c r="E799" s="518" t="s">
        <v>3699</v>
      </c>
      <c r="F799" s="518" t="s">
        <v>523</v>
      </c>
      <c r="G799" s="518">
        <v>0.48244650274328499</v>
      </c>
      <c r="H799" s="518">
        <v>0.27095756450990499</v>
      </c>
    </row>
    <row r="800" spans="2:8" x14ac:dyDescent="0.25">
      <c r="B800" s="518" t="s">
        <v>3597</v>
      </c>
      <c r="C800" s="518" t="s">
        <v>53</v>
      </c>
      <c r="D800" s="518" t="s">
        <v>171</v>
      </c>
      <c r="E800" s="518" t="s">
        <v>786</v>
      </c>
      <c r="F800" s="518" t="s">
        <v>523</v>
      </c>
      <c r="G800" s="518">
        <v>0.68574060910900203</v>
      </c>
      <c r="H800" s="518">
        <v>0.84099823665232298</v>
      </c>
    </row>
    <row r="801" spans="2:8" x14ac:dyDescent="0.25">
      <c r="B801" s="518" t="s">
        <v>3599</v>
      </c>
      <c r="C801" s="518" t="s">
        <v>53</v>
      </c>
      <c r="D801" s="518" t="s">
        <v>628</v>
      </c>
      <c r="E801" s="518" t="s">
        <v>122</v>
      </c>
      <c r="F801" s="518" t="s">
        <v>3700</v>
      </c>
      <c r="G801" s="518">
        <v>0.103000358336649</v>
      </c>
      <c r="H801" s="518">
        <v>8.57797855447162E-2</v>
      </c>
    </row>
    <row r="802" spans="2:8" x14ac:dyDescent="0.25">
      <c r="B802" s="518" t="s">
        <v>3599</v>
      </c>
      <c r="C802" s="518" t="s">
        <v>53</v>
      </c>
      <c r="D802" s="518" t="s">
        <v>628</v>
      </c>
      <c r="E802" s="518" t="s">
        <v>3718</v>
      </c>
      <c r="F802" s="518" t="s">
        <v>3700</v>
      </c>
      <c r="G802" s="518">
        <v>0.99985305427192195</v>
      </c>
      <c r="H802" s="518">
        <v>0.99974372066670303</v>
      </c>
    </row>
    <row r="803" spans="2:8" x14ac:dyDescent="0.25">
      <c r="B803" s="518" t="s">
        <v>3599</v>
      </c>
      <c r="C803" s="518" t="s">
        <v>53</v>
      </c>
      <c r="D803" s="518" t="s">
        <v>628</v>
      </c>
      <c r="E803" s="518" t="s">
        <v>125</v>
      </c>
      <c r="F803" s="518" t="s">
        <v>3700</v>
      </c>
      <c r="G803" s="518">
        <v>1</v>
      </c>
      <c r="H803" s="518">
        <v>1</v>
      </c>
    </row>
    <row r="804" spans="2:8" x14ac:dyDescent="0.25">
      <c r="B804" s="518" t="s">
        <v>3599</v>
      </c>
      <c r="C804" s="518" t="s">
        <v>53</v>
      </c>
      <c r="D804" s="518" t="s">
        <v>628</v>
      </c>
      <c r="E804" s="518" t="s">
        <v>3699</v>
      </c>
      <c r="F804" s="518" t="s">
        <v>3700</v>
      </c>
      <c r="G804" s="518">
        <v>0.75351379550976305</v>
      </c>
      <c r="H804" s="518">
        <v>0.66646787533473695</v>
      </c>
    </row>
    <row r="805" spans="2:8" x14ac:dyDescent="0.25">
      <c r="B805" s="518" t="s">
        <v>3599</v>
      </c>
      <c r="C805" s="518" t="s">
        <v>53</v>
      </c>
      <c r="D805" s="518" t="s">
        <v>628</v>
      </c>
      <c r="E805" s="518" t="s">
        <v>786</v>
      </c>
      <c r="F805" s="518" t="s">
        <v>3700</v>
      </c>
      <c r="G805" s="518">
        <v>1</v>
      </c>
      <c r="H805" s="518">
        <v>1</v>
      </c>
    </row>
    <row r="806" spans="2:8" x14ac:dyDescent="0.25">
      <c r="B806" s="518" t="s">
        <v>3599</v>
      </c>
      <c r="C806" s="518" t="s">
        <v>53</v>
      </c>
      <c r="D806" s="518" t="s">
        <v>628</v>
      </c>
      <c r="E806" s="518" t="s">
        <v>122</v>
      </c>
      <c r="F806" s="518" t="s">
        <v>3698</v>
      </c>
      <c r="G806" s="518">
        <v>0.103000358336649</v>
      </c>
      <c r="H806" s="518">
        <v>8.5779785544716103E-2</v>
      </c>
    </row>
    <row r="807" spans="2:8" x14ac:dyDescent="0.25">
      <c r="B807" s="518" t="s">
        <v>3599</v>
      </c>
      <c r="C807" s="518" t="s">
        <v>53</v>
      </c>
      <c r="D807" s="518" t="s">
        <v>628</v>
      </c>
      <c r="E807" s="518" t="s">
        <v>3718</v>
      </c>
      <c r="F807" s="518" t="s">
        <v>3698</v>
      </c>
      <c r="G807" s="518">
        <v>0.99985305427192195</v>
      </c>
      <c r="H807" s="518">
        <v>0.99974372066670303</v>
      </c>
    </row>
    <row r="808" spans="2:8" x14ac:dyDescent="0.25">
      <c r="B808" s="518" t="s">
        <v>3599</v>
      </c>
      <c r="C808" s="518" t="s">
        <v>53</v>
      </c>
      <c r="D808" s="518" t="s">
        <v>628</v>
      </c>
      <c r="E808" s="518" t="s">
        <v>125</v>
      </c>
      <c r="F808" s="518" t="s">
        <v>3698</v>
      </c>
      <c r="G808" s="518">
        <v>1</v>
      </c>
      <c r="H808" s="518">
        <v>1</v>
      </c>
    </row>
    <row r="809" spans="2:8" x14ac:dyDescent="0.25">
      <c r="B809" s="518" t="s">
        <v>3599</v>
      </c>
      <c r="C809" s="518" t="s">
        <v>53</v>
      </c>
      <c r="D809" s="518" t="s">
        <v>628</v>
      </c>
      <c r="E809" s="518" t="s">
        <v>3699</v>
      </c>
      <c r="F809" s="518" t="s">
        <v>3698</v>
      </c>
      <c r="G809" s="518">
        <v>0.75351379550976305</v>
      </c>
      <c r="H809" s="518">
        <v>0.66646787533473695</v>
      </c>
    </row>
    <row r="810" spans="2:8" x14ac:dyDescent="0.25">
      <c r="B810" s="518" t="s">
        <v>3599</v>
      </c>
      <c r="C810" s="518" t="s">
        <v>53</v>
      </c>
      <c r="D810" s="518" t="s">
        <v>628</v>
      </c>
      <c r="E810" s="518" t="s">
        <v>786</v>
      </c>
      <c r="F810" s="518" t="s">
        <v>3698</v>
      </c>
      <c r="G810" s="518">
        <v>1</v>
      </c>
      <c r="H810" s="518">
        <v>1</v>
      </c>
    </row>
    <row r="811" spans="2:8" x14ac:dyDescent="0.25">
      <c r="B811" s="518" t="s">
        <v>3599</v>
      </c>
      <c r="C811" s="518" t="s">
        <v>53</v>
      </c>
      <c r="D811" s="518" t="s">
        <v>171</v>
      </c>
      <c r="E811" s="518" t="s">
        <v>122</v>
      </c>
      <c r="F811" s="518" t="s">
        <v>523</v>
      </c>
      <c r="G811" s="518">
        <v>1.04920211693495E-2</v>
      </c>
      <c r="H811" s="518">
        <v>7.5461367353932803E-3</v>
      </c>
    </row>
    <row r="812" spans="2:8" x14ac:dyDescent="0.25">
      <c r="B812" s="518" t="s">
        <v>3599</v>
      </c>
      <c r="C812" s="518" t="s">
        <v>53</v>
      </c>
      <c r="D812" s="518" t="s">
        <v>171</v>
      </c>
      <c r="E812" s="518" t="s">
        <v>3718</v>
      </c>
      <c r="F812" s="518" t="s">
        <v>523</v>
      </c>
      <c r="G812" s="518">
        <v>0.99981739437476502</v>
      </c>
      <c r="H812" s="518">
        <v>0.999977745715521</v>
      </c>
    </row>
    <row r="813" spans="2:8" x14ac:dyDescent="0.25">
      <c r="B813" s="518" t="s">
        <v>3599</v>
      </c>
      <c r="C813" s="518" t="s">
        <v>53</v>
      </c>
      <c r="D813" s="518" t="s">
        <v>171</v>
      </c>
      <c r="E813" s="518" t="s">
        <v>125</v>
      </c>
      <c r="F813" s="518" t="s">
        <v>523</v>
      </c>
      <c r="G813" s="518">
        <v>1</v>
      </c>
      <c r="H813" s="518">
        <v>1</v>
      </c>
    </row>
    <row r="814" spans="2:8" x14ac:dyDescent="0.25">
      <c r="B814" s="518" t="s">
        <v>3599</v>
      </c>
      <c r="C814" s="518" t="s">
        <v>53</v>
      </c>
      <c r="D814" s="518" t="s">
        <v>171</v>
      </c>
      <c r="E814" s="518" t="s">
        <v>3699</v>
      </c>
      <c r="F814" s="518" t="s">
        <v>523</v>
      </c>
      <c r="G814" s="518">
        <v>0.55581948355411004</v>
      </c>
      <c r="H814" s="518">
        <v>0.34036144412227598</v>
      </c>
    </row>
    <row r="815" spans="2:8" x14ac:dyDescent="0.25">
      <c r="B815" s="518" t="s">
        <v>3599</v>
      </c>
      <c r="C815" s="518" t="s">
        <v>53</v>
      </c>
      <c r="D815" s="518" t="s">
        <v>171</v>
      </c>
      <c r="E815" s="518" t="s">
        <v>786</v>
      </c>
      <c r="F815" s="518" t="s">
        <v>523</v>
      </c>
      <c r="G815" s="518">
        <v>0.78452055048490599</v>
      </c>
      <c r="H815" s="518">
        <v>0.92336292463456604</v>
      </c>
    </row>
    <row r="816" spans="2:8" x14ac:dyDescent="0.25">
      <c r="B816" s="518" t="s">
        <v>3601</v>
      </c>
      <c r="C816" s="518" t="s">
        <v>53</v>
      </c>
      <c r="D816" s="518" t="s">
        <v>628</v>
      </c>
      <c r="E816" s="518" t="s">
        <v>122</v>
      </c>
      <c r="F816" s="518" t="s">
        <v>3700</v>
      </c>
      <c r="G816" s="518">
        <v>8.2271099395700195E-2</v>
      </c>
      <c r="H816" s="518">
        <v>9.6950574759865807E-2</v>
      </c>
    </row>
    <row r="817" spans="2:8" x14ac:dyDescent="0.25">
      <c r="B817" s="518" t="s">
        <v>3601</v>
      </c>
      <c r="C817" s="518" t="s">
        <v>53</v>
      </c>
      <c r="D817" s="518" t="s">
        <v>628</v>
      </c>
      <c r="E817" s="518" t="s">
        <v>3718</v>
      </c>
      <c r="F817" s="518" t="s">
        <v>3700</v>
      </c>
      <c r="G817" s="518">
        <v>0.99999989556440605</v>
      </c>
      <c r="H817" s="518">
        <v>0.99999986834810695</v>
      </c>
    </row>
    <row r="818" spans="2:8" x14ac:dyDescent="0.25">
      <c r="B818" s="518" t="s">
        <v>3601</v>
      </c>
      <c r="C818" s="518" t="s">
        <v>53</v>
      </c>
      <c r="D818" s="518" t="s">
        <v>628</v>
      </c>
      <c r="E818" s="518" t="s">
        <v>125</v>
      </c>
      <c r="F818" s="518" t="s">
        <v>3700</v>
      </c>
      <c r="G818" s="518">
        <v>1</v>
      </c>
      <c r="H818" s="518">
        <v>1</v>
      </c>
    </row>
    <row r="819" spans="2:8" x14ac:dyDescent="0.25">
      <c r="B819" s="518" t="s">
        <v>3601</v>
      </c>
      <c r="C819" s="518" t="s">
        <v>53</v>
      </c>
      <c r="D819" s="518" t="s">
        <v>628</v>
      </c>
      <c r="E819" s="518" t="s">
        <v>3699</v>
      </c>
      <c r="F819" s="518" t="s">
        <v>3700</v>
      </c>
      <c r="G819" s="518">
        <v>0.80783046420912796</v>
      </c>
      <c r="H819" s="518">
        <v>0.74029757286850995</v>
      </c>
    </row>
    <row r="820" spans="2:8" x14ac:dyDescent="0.25">
      <c r="B820" s="518" t="s">
        <v>3601</v>
      </c>
      <c r="C820" s="518" t="s">
        <v>53</v>
      </c>
      <c r="D820" s="518" t="s">
        <v>628</v>
      </c>
      <c r="E820" s="518" t="s">
        <v>786</v>
      </c>
      <c r="F820" s="518" t="s">
        <v>3700</v>
      </c>
      <c r="G820" s="518">
        <v>1</v>
      </c>
      <c r="H820" s="518">
        <v>1</v>
      </c>
    </row>
    <row r="821" spans="2:8" x14ac:dyDescent="0.25">
      <c r="B821" s="518" t="s">
        <v>3601</v>
      </c>
      <c r="C821" s="518" t="s">
        <v>53</v>
      </c>
      <c r="D821" s="518" t="s">
        <v>628</v>
      </c>
      <c r="E821" s="518" t="s">
        <v>122</v>
      </c>
      <c r="F821" s="518" t="s">
        <v>3698</v>
      </c>
      <c r="G821" s="518">
        <v>8.2271099395700195E-2</v>
      </c>
      <c r="H821" s="518">
        <v>9.6950574759865807E-2</v>
      </c>
    </row>
    <row r="822" spans="2:8" x14ac:dyDescent="0.25">
      <c r="B822" s="518" t="s">
        <v>3601</v>
      </c>
      <c r="C822" s="518" t="s">
        <v>53</v>
      </c>
      <c r="D822" s="518" t="s">
        <v>628</v>
      </c>
      <c r="E822" s="518" t="s">
        <v>3718</v>
      </c>
      <c r="F822" s="518" t="s">
        <v>3698</v>
      </c>
      <c r="G822" s="518">
        <v>0.99999989556440605</v>
      </c>
      <c r="H822" s="518">
        <v>0.99999986834810695</v>
      </c>
    </row>
    <row r="823" spans="2:8" x14ac:dyDescent="0.25">
      <c r="B823" s="518" t="s">
        <v>3601</v>
      </c>
      <c r="C823" s="518" t="s">
        <v>53</v>
      </c>
      <c r="D823" s="518" t="s">
        <v>628</v>
      </c>
      <c r="E823" s="518" t="s">
        <v>125</v>
      </c>
      <c r="F823" s="518" t="s">
        <v>3698</v>
      </c>
      <c r="G823" s="518">
        <v>1</v>
      </c>
      <c r="H823" s="518">
        <v>1</v>
      </c>
    </row>
    <row r="824" spans="2:8" x14ac:dyDescent="0.25">
      <c r="B824" s="518" t="s">
        <v>3601</v>
      </c>
      <c r="C824" s="518" t="s">
        <v>53</v>
      </c>
      <c r="D824" s="518" t="s">
        <v>628</v>
      </c>
      <c r="E824" s="518" t="s">
        <v>3699</v>
      </c>
      <c r="F824" s="518" t="s">
        <v>3698</v>
      </c>
      <c r="G824" s="518">
        <v>0.80783046420912796</v>
      </c>
      <c r="H824" s="518">
        <v>0.74029757286850995</v>
      </c>
    </row>
    <row r="825" spans="2:8" x14ac:dyDescent="0.25">
      <c r="B825" s="518" t="s">
        <v>3601</v>
      </c>
      <c r="C825" s="518" t="s">
        <v>53</v>
      </c>
      <c r="D825" s="518" t="s">
        <v>628</v>
      </c>
      <c r="E825" s="518" t="s">
        <v>786</v>
      </c>
      <c r="F825" s="518" t="s">
        <v>3698</v>
      </c>
      <c r="G825" s="518">
        <v>1</v>
      </c>
      <c r="H825" s="518">
        <v>1</v>
      </c>
    </row>
    <row r="826" spans="2:8" x14ac:dyDescent="0.25">
      <c r="B826" s="518" t="s">
        <v>3601</v>
      </c>
      <c r="C826" s="518" t="s">
        <v>53</v>
      </c>
      <c r="D826" s="518" t="s">
        <v>171</v>
      </c>
      <c r="E826" s="518" t="s">
        <v>122</v>
      </c>
      <c r="F826" s="518" t="s">
        <v>523</v>
      </c>
      <c r="G826" s="518">
        <v>6.4774247800897296E-3</v>
      </c>
      <c r="H826" s="518">
        <v>5.0238170139033297E-3</v>
      </c>
    </row>
    <row r="827" spans="2:8" x14ac:dyDescent="0.25">
      <c r="B827" s="518" t="s">
        <v>3601</v>
      </c>
      <c r="C827" s="518" t="s">
        <v>53</v>
      </c>
      <c r="D827" s="518" t="s">
        <v>171</v>
      </c>
      <c r="E827" s="518" t="s">
        <v>3718</v>
      </c>
      <c r="F827" s="518" t="s">
        <v>523</v>
      </c>
      <c r="G827" s="518">
        <v>0.99998386965163799</v>
      </c>
      <c r="H827" s="518">
        <v>0.99992512792906796</v>
      </c>
    </row>
    <row r="828" spans="2:8" x14ac:dyDescent="0.25">
      <c r="B828" s="518" t="s">
        <v>3601</v>
      </c>
      <c r="C828" s="518" t="s">
        <v>53</v>
      </c>
      <c r="D828" s="518" t="s">
        <v>171</v>
      </c>
      <c r="E828" s="518" t="s">
        <v>125</v>
      </c>
      <c r="F828" s="518" t="s">
        <v>523</v>
      </c>
      <c r="G828" s="518">
        <v>1</v>
      </c>
      <c r="H828" s="518">
        <v>1</v>
      </c>
    </row>
    <row r="829" spans="2:8" x14ac:dyDescent="0.25">
      <c r="B829" s="518" t="s">
        <v>3601</v>
      </c>
      <c r="C829" s="518" t="s">
        <v>53</v>
      </c>
      <c r="D829" s="518" t="s">
        <v>171</v>
      </c>
      <c r="E829" s="518" t="s">
        <v>3699</v>
      </c>
      <c r="F829" s="518" t="s">
        <v>523</v>
      </c>
      <c r="G829" s="518">
        <v>0.66583587067517802</v>
      </c>
      <c r="H829" s="518">
        <v>0.42678716522307403</v>
      </c>
    </row>
    <row r="830" spans="2:8" x14ac:dyDescent="0.25">
      <c r="B830" s="518" t="s">
        <v>3601</v>
      </c>
      <c r="C830" s="518" t="s">
        <v>53</v>
      </c>
      <c r="D830" s="518" t="s">
        <v>171</v>
      </c>
      <c r="E830" s="518" t="s">
        <v>786</v>
      </c>
      <c r="F830" s="518" t="s">
        <v>523</v>
      </c>
      <c r="G830" s="518">
        <v>0.83106508026954795</v>
      </c>
      <c r="H830" s="518">
        <v>0.872480670030226</v>
      </c>
    </row>
    <row r="831" spans="2:8" x14ac:dyDescent="0.25">
      <c r="B831" s="518" t="s">
        <v>3603</v>
      </c>
      <c r="C831" s="518" t="s">
        <v>53</v>
      </c>
      <c r="D831" s="518" t="s">
        <v>628</v>
      </c>
      <c r="E831" s="518" t="s">
        <v>122</v>
      </c>
      <c r="F831" s="518" t="s">
        <v>3700</v>
      </c>
      <c r="G831" s="518">
        <v>8.5202159244942496E-2</v>
      </c>
      <c r="H831" s="518">
        <v>0.124993854289667</v>
      </c>
    </row>
    <row r="832" spans="2:8" x14ac:dyDescent="0.25">
      <c r="B832" s="518" t="s">
        <v>3603</v>
      </c>
      <c r="C832" s="518" t="s">
        <v>53</v>
      </c>
      <c r="D832" s="518" t="s">
        <v>628</v>
      </c>
      <c r="E832" s="518" t="s">
        <v>3718</v>
      </c>
      <c r="F832" s="518" t="s">
        <v>3700</v>
      </c>
      <c r="G832" s="518">
        <v>0.99995850260448405</v>
      </c>
      <c r="H832" s="518">
        <v>0.99994729836613305</v>
      </c>
    </row>
    <row r="833" spans="2:8" x14ac:dyDescent="0.25">
      <c r="B833" s="518" t="s">
        <v>3603</v>
      </c>
      <c r="C833" s="518" t="s">
        <v>53</v>
      </c>
      <c r="D833" s="518" t="s">
        <v>628</v>
      </c>
      <c r="E833" s="518" t="s">
        <v>125</v>
      </c>
      <c r="F833" s="518" t="s">
        <v>3700</v>
      </c>
      <c r="G833" s="518">
        <v>1</v>
      </c>
      <c r="H833" s="518">
        <v>1</v>
      </c>
    </row>
    <row r="834" spans="2:8" x14ac:dyDescent="0.25">
      <c r="B834" s="518" t="s">
        <v>3603</v>
      </c>
      <c r="C834" s="518" t="s">
        <v>53</v>
      </c>
      <c r="D834" s="518" t="s">
        <v>628</v>
      </c>
      <c r="E834" s="518" t="s">
        <v>3699</v>
      </c>
      <c r="F834" s="518" t="s">
        <v>3700</v>
      </c>
      <c r="G834" s="518">
        <v>0.75721318005234795</v>
      </c>
      <c r="H834" s="518">
        <v>0.78731223856417298</v>
      </c>
    </row>
    <row r="835" spans="2:8" x14ac:dyDescent="0.25">
      <c r="B835" s="518" t="s">
        <v>3603</v>
      </c>
      <c r="C835" s="518" t="s">
        <v>53</v>
      </c>
      <c r="D835" s="518" t="s">
        <v>628</v>
      </c>
      <c r="E835" s="518" t="s">
        <v>786</v>
      </c>
      <c r="F835" s="518" t="s">
        <v>3700</v>
      </c>
      <c r="G835" s="518">
        <v>1</v>
      </c>
      <c r="H835" s="518">
        <v>1</v>
      </c>
    </row>
    <row r="836" spans="2:8" x14ac:dyDescent="0.25">
      <c r="B836" s="518" t="s">
        <v>3603</v>
      </c>
      <c r="C836" s="518" t="s">
        <v>53</v>
      </c>
      <c r="D836" s="518" t="s">
        <v>628</v>
      </c>
      <c r="E836" s="518" t="s">
        <v>122</v>
      </c>
      <c r="F836" s="518" t="s">
        <v>3698</v>
      </c>
      <c r="G836" s="518">
        <v>8.5202159244942496E-2</v>
      </c>
      <c r="H836" s="518">
        <v>0.124993854289667</v>
      </c>
    </row>
    <row r="837" spans="2:8" x14ac:dyDescent="0.25">
      <c r="B837" s="518" t="s">
        <v>3603</v>
      </c>
      <c r="C837" s="518" t="s">
        <v>53</v>
      </c>
      <c r="D837" s="518" t="s">
        <v>628</v>
      </c>
      <c r="E837" s="518" t="s">
        <v>3718</v>
      </c>
      <c r="F837" s="518" t="s">
        <v>3698</v>
      </c>
      <c r="G837" s="518">
        <v>0.99995850260448405</v>
      </c>
      <c r="H837" s="518">
        <v>0.99994729836613305</v>
      </c>
    </row>
    <row r="838" spans="2:8" x14ac:dyDescent="0.25">
      <c r="B838" s="518" t="s">
        <v>3603</v>
      </c>
      <c r="C838" s="518" t="s">
        <v>53</v>
      </c>
      <c r="D838" s="518" t="s">
        <v>628</v>
      </c>
      <c r="E838" s="518" t="s">
        <v>125</v>
      </c>
      <c r="F838" s="518" t="s">
        <v>3698</v>
      </c>
      <c r="G838" s="518">
        <v>1</v>
      </c>
      <c r="H838" s="518">
        <v>1</v>
      </c>
    </row>
    <row r="839" spans="2:8" x14ac:dyDescent="0.25">
      <c r="B839" s="518" t="s">
        <v>3603</v>
      </c>
      <c r="C839" s="518" t="s">
        <v>53</v>
      </c>
      <c r="D839" s="518" t="s">
        <v>628</v>
      </c>
      <c r="E839" s="518" t="s">
        <v>3699</v>
      </c>
      <c r="F839" s="518" t="s">
        <v>3698</v>
      </c>
      <c r="G839" s="518">
        <v>0.75721318005234795</v>
      </c>
      <c r="H839" s="518">
        <v>0.78731223856417298</v>
      </c>
    </row>
    <row r="840" spans="2:8" x14ac:dyDescent="0.25">
      <c r="B840" s="518" t="s">
        <v>3603</v>
      </c>
      <c r="C840" s="518" t="s">
        <v>53</v>
      </c>
      <c r="D840" s="518" t="s">
        <v>628</v>
      </c>
      <c r="E840" s="518" t="s">
        <v>786</v>
      </c>
      <c r="F840" s="518" t="s">
        <v>3698</v>
      </c>
      <c r="G840" s="518">
        <v>1</v>
      </c>
      <c r="H840" s="518">
        <v>1</v>
      </c>
    </row>
    <row r="841" spans="2:8" x14ac:dyDescent="0.25">
      <c r="B841" s="518" t="s">
        <v>3603</v>
      </c>
      <c r="C841" s="518" t="s">
        <v>53</v>
      </c>
      <c r="D841" s="518" t="s">
        <v>171</v>
      </c>
      <c r="E841" s="518" t="s">
        <v>122</v>
      </c>
      <c r="F841" s="518" t="s">
        <v>523</v>
      </c>
      <c r="G841" s="518">
        <v>1.07760265106258E-2</v>
      </c>
      <c r="H841" s="518">
        <v>7.1580236850464097E-3</v>
      </c>
    </row>
    <row r="842" spans="2:8" x14ac:dyDescent="0.25">
      <c r="B842" s="518" t="s">
        <v>3603</v>
      </c>
      <c r="C842" s="518" t="s">
        <v>53</v>
      </c>
      <c r="D842" s="518" t="s">
        <v>171</v>
      </c>
      <c r="E842" s="518" t="s">
        <v>3718</v>
      </c>
      <c r="F842" s="518" t="s">
        <v>523</v>
      </c>
      <c r="G842" s="518">
        <v>0.99999890863891405</v>
      </c>
      <c r="H842" s="518">
        <v>0.999999923593339</v>
      </c>
    </row>
    <row r="843" spans="2:8" x14ac:dyDescent="0.25">
      <c r="B843" s="518" t="s">
        <v>3603</v>
      </c>
      <c r="C843" s="518" t="s">
        <v>53</v>
      </c>
      <c r="D843" s="518" t="s">
        <v>171</v>
      </c>
      <c r="E843" s="518" t="s">
        <v>125</v>
      </c>
      <c r="F843" s="518" t="s">
        <v>523</v>
      </c>
      <c r="G843" s="518">
        <v>1</v>
      </c>
      <c r="H843" s="518">
        <v>1</v>
      </c>
    </row>
    <row r="844" spans="2:8" x14ac:dyDescent="0.25">
      <c r="B844" s="518" t="s">
        <v>3603</v>
      </c>
      <c r="C844" s="518" t="s">
        <v>53</v>
      </c>
      <c r="D844" s="518" t="s">
        <v>171</v>
      </c>
      <c r="E844" s="518" t="s">
        <v>3699</v>
      </c>
      <c r="F844" s="518" t="s">
        <v>523</v>
      </c>
      <c r="G844" s="518">
        <v>0.59177825581434995</v>
      </c>
      <c r="H844" s="518">
        <v>0.40344337085791498</v>
      </c>
    </row>
    <row r="845" spans="2:8" x14ac:dyDescent="0.25">
      <c r="B845" s="518" t="s">
        <v>3603</v>
      </c>
      <c r="C845" s="518" t="s">
        <v>53</v>
      </c>
      <c r="D845" s="518" t="s">
        <v>171</v>
      </c>
      <c r="E845" s="518" t="s">
        <v>786</v>
      </c>
      <c r="F845" s="518" t="s">
        <v>523</v>
      </c>
      <c r="G845" s="518">
        <v>0.76247928428810496</v>
      </c>
      <c r="H845" s="518">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518" bestFit="1" customWidth="1"/>
    <col min="2" max="16384" width="11.42578125" style="518"/>
  </cols>
  <sheetData>
    <row r="1" spans="1:3" x14ac:dyDescent="0.25">
      <c r="A1" s="558" t="s">
        <v>3801</v>
      </c>
      <c r="B1" s="559"/>
    </row>
    <row r="3" spans="1:3" s="561" customFormat="1" x14ac:dyDescent="0.25">
      <c r="A3" s="560" t="s">
        <v>3802</v>
      </c>
    </row>
    <row r="4" spans="1:3" x14ac:dyDescent="0.25">
      <c r="A4" s="518" t="s">
        <v>3803</v>
      </c>
    </row>
    <row r="5" spans="1:3" x14ac:dyDescent="0.25">
      <c r="A5" s="548" t="s">
        <v>3804</v>
      </c>
      <c r="B5" s="548">
        <v>2019</v>
      </c>
      <c r="C5" s="548">
        <v>2050</v>
      </c>
    </row>
    <row r="6" spans="1:3" x14ac:dyDescent="0.25">
      <c r="A6" s="518" t="s">
        <v>3805</v>
      </c>
      <c r="B6" s="518">
        <v>40.299999999999997</v>
      </c>
      <c r="C6" s="518">
        <v>27.4</v>
      </c>
    </row>
    <row r="7" spans="1:3" x14ac:dyDescent="0.25">
      <c r="A7" s="518" t="s">
        <v>3806</v>
      </c>
      <c r="B7" s="518">
        <v>99.2</v>
      </c>
      <c r="C7" s="518">
        <v>97.899999999999991</v>
      </c>
    </row>
    <row r="8" spans="1:3" x14ac:dyDescent="0.25">
      <c r="A8" s="518" t="s">
        <v>3807</v>
      </c>
      <c r="B8" s="518">
        <v>3.7</v>
      </c>
      <c r="C8" s="518">
        <v>3.3</v>
      </c>
    </row>
    <row r="9" spans="1:3" x14ac:dyDescent="0.25">
      <c r="A9" s="518" t="s">
        <v>3808</v>
      </c>
      <c r="B9" s="518">
        <v>100</v>
      </c>
      <c r="C9" s="518">
        <v>100</v>
      </c>
    </row>
    <row r="10" spans="1:3" x14ac:dyDescent="0.25">
      <c r="A10" s="518" t="s">
        <v>3809</v>
      </c>
      <c r="B10" s="518">
        <v>65.600000000000009</v>
      </c>
      <c r="C10" s="518">
        <v>79.400000000000006</v>
      </c>
    </row>
    <row r="11" spans="1:3" x14ac:dyDescent="0.25">
      <c r="A11" s="518" t="s">
        <v>3810</v>
      </c>
      <c r="B11" s="518">
        <v>37.200000000000003</v>
      </c>
      <c r="C11" s="518">
        <v>32.1</v>
      </c>
    </row>
    <row r="12" spans="1:3" x14ac:dyDescent="0.25">
      <c r="A12" s="518" t="s">
        <v>3811</v>
      </c>
      <c r="B12" s="518">
        <v>99.9</v>
      </c>
      <c r="C12" s="518">
        <v>99.9</v>
      </c>
    </row>
    <row r="13" spans="1:3" x14ac:dyDescent="0.25">
      <c r="A13" s="518" t="s">
        <v>3812</v>
      </c>
      <c r="B13" s="518">
        <v>7.6</v>
      </c>
      <c r="C13" s="518">
        <v>8.5</v>
      </c>
    </row>
    <row r="14" spans="1:3" x14ac:dyDescent="0.25">
      <c r="A14" s="518" t="s">
        <v>3813</v>
      </c>
      <c r="B14" s="518">
        <v>100</v>
      </c>
      <c r="C14" s="518">
        <v>100</v>
      </c>
    </row>
    <row r="15" spans="1:3" x14ac:dyDescent="0.25">
      <c r="A15" s="518" t="s">
        <v>3814</v>
      </c>
      <c r="B15" s="518">
        <v>100</v>
      </c>
      <c r="C15" s="518">
        <v>100</v>
      </c>
    </row>
    <row r="16" spans="1:3" x14ac:dyDescent="0.25">
      <c r="A16" s="518" t="s">
        <v>3815</v>
      </c>
      <c r="B16" s="518">
        <v>37.200000000000003</v>
      </c>
      <c r="C16" s="518">
        <v>32.1</v>
      </c>
    </row>
    <row r="17" spans="1:25" x14ac:dyDescent="0.25">
      <c r="A17" s="518" t="s">
        <v>3816</v>
      </c>
      <c r="B17" s="518">
        <v>99.9</v>
      </c>
      <c r="C17" s="518">
        <v>99.9</v>
      </c>
    </row>
    <row r="18" spans="1:25" x14ac:dyDescent="0.25">
      <c r="A18" s="518" t="s">
        <v>3817</v>
      </c>
      <c r="B18" s="518">
        <v>7.6</v>
      </c>
      <c r="C18" s="518">
        <v>8.5</v>
      </c>
    </row>
    <row r="19" spans="1:25" x14ac:dyDescent="0.25">
      <c r="A19" s="518" t="s">
        <v>3818</v>
      </c>
      <c r="B19" s="518">
        <v>100</v>
      </c>
      <c r="C19" s="518">
        <v>100</v>
      </c>
    </row>
    <row r="20" spans="1:25" x14ac:dyDescent="0.25">
      <c r="A20" s="518" t="s">
        <v>3819</v>
      </c>
      <c r="B20" s="518">
        <v>100</v>
      </c>
      <c r="C20" s="518">
        <v>100</v>
      </c>
    </row>
    <row r="22" spans="1:25" s="561" customFormat="1" x14ac:dyDescent="0.25">
      <c r="A22" s="560" t="s">
        <v>3820</v>
      </c>
    </row>
    <row r="23" spans="1:25" x14ac:dyDescent="0.25">
      <c r="A23" s="548"/>
      <c r="B23" s="548">
        <v>2019</v>
      </c>
      <c r="C23" s="548">
        <v>2050</v>
      </c>
    </row>
    <row r="24" spans="1:25" x14ac:dyDescent="0.25">
      <c r="A24" s="518" t="s">
        <v>3821</v>
      </c>
      <c r="B24" s="518">
        <v>13</v>
      </c>
      <c r="C24" s="518">
        <v>4331.4750000000004</v>
      </c>
    </row>
    <row r="26" spans="1:25" s="561" customFormat="1" x14ac:dyDescent="0.25">
      <c r="A26" s="560" t="s">
        <v>3822</v>
      </c>
    </row>
    <row r="27" spans="1:25" x14ac:dyDescent="0.25">
      <c r="A27" s="548"/>
      <c r="B27" s="592" t="s">
        <v>3693</v>
      </c>
      <c r="C27" s="593"/>
      <c r="D27" s="593"/>
      <c r="E27" s="593"/>
      <c r="F27" s="593"/>
      <c r="G27" s="593"/>
      <c r="H27" s="593"/>
      <c r="I27" s="593"/>
      <c r="J27" s="592" t="s">
        <v>3706</v>
      </c>
      <c r="K27" s="593"/>
      <c r="L27" s="593"/>
      <c r="M27" s="593"/>
      <c r="N27" s="593"/>
      <c r="O27" s="593"/>
      <c r="P27" s="593"/>
      <c r="Q27" s="593"/>
      <c r="R27" s="592" t="s">
        <v>3695</v>
      </c>
      <c r="S27" s="593"/>
      <c r="T27" s="593"/>
      <c r="U27" s="593"/>
      <c r="V27" s="593"/>
      <c r="W27" s="593"/>
      <c r="X27" s="593"/>
      <c r="Y27" s="593"/>
    </row>
    <row r="28" spans="1:25" s="548" customFormat="1" x14ac:dyDescent="0.25">
      <c r="B28" s="548" t="s">
        <v>2529</v>
      </c>
      <c r="C28" s="548" t="s">
        <v>474</v>
      </c>
      <c r="D28" s="548" t="s">
        <v>3696</v>
      </c>
      <c r="E28" s="548" t="s">
        <v>2537</v>
      </c>
      <c r="F28" s="548" t="s">
        <v>2530</v>
      </c>
      <c r="G28" s="548" t="s">
        <v>47</v>
      </c>
      <c r="H28" s="548" t="s">
        <v>55</v>
      </c>
      <c r="I28" s="548" t="s">
        <v>54</v>
      </c>
      <c r="J28" s="548" t="s">
        <v>2529</v>
      </c>
      <c r="K28" s="548" t="s">
        <v>474</v>
      </c>
      <c r="L28" s="548" t="s">
        <v>3696</v>
      </c>
      <c r="M28" s="548" t="s">
        <v>2537</v>
      </c>
      <c r="N28" s="548" t="s">
        <v>2530</v>
      </c>
      <c r="O28" s="548" t="s">
        <v>47</v>
      </c>
      <c r="P28" s="548" t="s">
        <v>55</v>
      </c>
      <c r="Q28" s="548" t="s">
        <v>54</v>
      </c>
      <c r="R28" s="548" t="s">
        <v>2529</v>
      </c>
      <c r="S28" s="548" t="s">
        <v>474</v>
      </c>
      <c r="T28" s="548" t="s">
        <v>3696</v>
      </c>
      <c r="U28" s="548" t="s">
        <v>2537</v>
      </c>
      <c r="V28" s="548" t="s">
        <v>2530</v>
      </c>
      <c r="W28" s="548" t="s">
        <v>47</v>
      </c>
      <c r="X28" s="548" t="s">
        <v>55</v>
      </c>
      <c r="Y28" s="548" t="s">
        <v>54</v>
      </c>
    </row>
    <row r="29" spans="1:25" x14ac:dyDescent="0.25">
      <c r="A29" s="548" t="s">
        <v>3823</v>
      </c>
      <c r="B29" s="518">
        <v>1085693161000000</v>
      </c>
      <c r="C29" s="518">
        <v>0</v>
      </c>
      <c r="D29" s="518">
        <v>0</v>
      </c>
      <c r="E29" s="518">
        <v>0</v>
      </c>
      <c r="F29" s="518">
        <v>0</v>
      </c>
      <c r="G29" s="518">
        <v>1720904160000000</v>
      </c>
      <c r="H29" s="518">
        <v>0</v>
      </c>
      <c r="I29" s="518">
        <v>0</v>
      </c>
      <c r="J29" s="518">
        <v>1085693161000000</v>
      </c>
      <c r="K29" s="518">
        <v>249641566800000</v>
      </c>
      <c r="L29" s="518">
        <v>0</v>
      </c>
      <c r="M29" s="518">
        <v>0</v>
      </c>
      <c r="N29" s="518">
        <v>0</v>
      </c>
      <c r="O29" s="518">
        <v>2287978160000000</v>
      </c>
      <c r="P29" s="518">
        <v>0</v>
      </c>
      <c r="Q29" s="518">
        <v>0</v>
      </c>
      <c r="R29" s="518">
        <f t="shared" ref="R29:Y29" si="0">IF(J29&lt;&gt;0,B29/J29,0)</f>
        <v>1</v>
      </c>
      <c r="S29" s="518">
        <f t="shared" si="0"/>
        <v>0</v>
      </c>
      <c r="T29" s="518">
        <f t="shared" si="0"/>
        <v>0</v>
      </c>
      <c r="U29" s="518">
        <f t="shared" si="0"/>
        <v>0</v>
      </c>
      <c r="V29" s="518">
        <f t="shared" si="0"/>
        <v>0</v>
      </c>
      <c r="W29" s="518">
        <f t="shared" si="0"/>
        <v>0.75215060619284935</v>
      </c>
      <c r="X29" s="518">
        <f t="shared" si="0"/>
        <v>0</v>
      </c>
      <c r="Y29" s="518">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A19" zoomScale="80" zoomScaleNormal="80" workbookViewId="0">
      <selection activeCell="E106" sqref="E106"/>
    </sheetView>
  </sheetViews>
  <sheetFormatPr defaultColWidth="9.140625" defaultRowHeight="15" x14ac:dyDescent="0.25"/>
  <cols>
    <col min="1" max="1" width="20.140625" style="518" customWidth="1"/>
    <col min="2" max="2" width="43.7109375" style="518" customWidth="1"/>
    <col min="3" max="3" width="44.7109375" style="518" customWidth="1"/>
    <col min="4" max="4" width="14" style="518" customWidth="1"/>
    <col min="5" max="5" width="158.140625" style="550" customWidth="1"/>
    <col min="6" max="16384" width="9.140625" style="518"/>
  </cols>
  <sheetData>
    <row r="1" spans="1:5" x14ac:dyDescent="0.25">
      <c r="A1" s="548" t="s">
        <v>3343</v>
      </c>
    </row>
    <row r="2" spans="1:5" x14ac:dyDescent="0.25">
      <c r="A2" s="551" t="s">
        <v>3344</v>
      </c>
    </row>
    <row r="3" spans="1:5" x14ac:dyDescent="0.25">
      <c r="A3" s="552" t="s">
        <v>3</v>
      </c>
      <c r="B3" s="552" t="s">
        <v>0</v>
      </c>
      <c r="C3" s="552" t="s">
        <v>1</v>
      </c>
      <c r="D3" s="552" t="s">
        <v>3719</v>
      </c>
      <c r="E3" s="553" t="s">
        <v>3720</v>
      </c>
    </row>
    <row r="4" spans="1:5" ht="45" x14ac:dyDescent="0.25">
      <c r="A4" s="518" t="s">
        <v>4</v>
      </c>
      <c r="B4" s="518" t="s">
        <v>2441</v>
      </c>
      <c r="C4" s="518" t="s">
        <v>2436</v>
      </c>
      <c r="D4" s="554" t="s">
        <v>3721</v>
      </c>
      <c r="E4" s="555" t="s">
        <v>3722</v>
      </c>
    </row>
    <row r="5" spans="1:5" ht="30" x14ac:dyDescent="0.25">
      <c r="A5" s="518" t="s">
        <v>4</v>
      </c>
      <c r="B5" s="518" t="s">
        <v>2516</v>
      </c>
      <c r="C5" s="518" t="s">
        <v>2517</v>
      </c>
      <c r="D5" s="554" t="s">
        <v>3721</v>
      </c>
      <c r="E5" s="555" t="s">
        <v>3723</v>
      </c>
    </row>
    <row r="6" spans="1:5" ht="45" x14ac:dyDescent="0.25">
      <c r="A6" s="518" t="s">
        <v>4</v>
      </c>
      <c r="B6" s="518" t="s">
        <v>2512</v>
      </c>
      <c r="C6" s="518" t="s">
        <v>2513</v>
      </c>
      <c r="D6" s="554" t="s">
        <v>3721</v>
      </c>
      <c r="E6" s="555" t="s">
        <v>3724</v>
      </c>
    </row>
    <row r="7" spans="1:5" ht="45" x14ac:dyDescent="0.25">
      <c r="A7" s="518" t="s">
        <v>4</v>
      </c>
      <c r="B7" s="518" t="s">
        <v>3612</v>
      </c>
      <c r="C7" s="518" t="s">
        <v>490</v>
      </c>
      <c r="D7" s="554" t="s">
        <v>3721</v>
      </c>
      <c r="E7" s="555" t="s">
        <v>3725</v>
      </c>
    </row>
    <row r="8" spans="1:5" ht="30" x14ac:dyDescent="0.25">
      <c r="A8" s="518" t="s">
        <v>4</v>
      </c>
      <c r="B8" s="518" t="s">
        <v>489</v>
      </c>
      <c r="C8" s="518" t="s">
        <v>484</v>
      </c>
      <c r="D8" s="554" t="s">
        <v>3721</v>
      </c>
      <c r="E8" s="555" t="s">
        <v>3726</v>
      </c>
    </row>
    <row r="9" spans="1:5" ht="30" x14ac:dyDescent="0.25">
      <c r="A9" s="518" t="s">
        <v>4</v>
      </c>
      <c r="B9" s="518" t="s">
        <v>11</v>
      </c>
      <c r="C9" s="518" t="s">
        <v>112</v>
      </c>
      <c r="D9" s="554" t="s">
        <v>3721</v>
      </c>
      <c r="E9" s="555" t="s">
        <v>3727</v>
      </c>
    </row>
    <row r="10" spans="1:5" ht="30" x14ac:dyDescent="0.25">
      <c r="A10" s="518" t="s">
        <v>4</v>
      </c>
      <c r="B10" s="518" t="s">
        <v>5</v>
      </c>
      <c r="C10" s="518" t="s">
        <v>315</v>
      </c>
      <c r="D10" s="554" t="s">
        <v>3721</v>
      </c>
      <c r="E10" s="555" t="s">
        <v>3728</v>
      </c>
    </row>
    <row r="11" spans="1:5" ht="45" x14ac:dyDescent="0.25">
      <c r="A11" s="518" t="s">
        <v>4</v>
      </c>
      <c r="B11" s="518" t="s">
        <v>3729</v>
      </c>
      <c r="C11" s="518" t="s">
        <v>2559</v>
      </c>
      <c r="D11" s="554" t="s">
        <v>3721</v>
      </c>
      <c r="E11" s="555" t="s">
        <v>3730</v>
      </c>
    </row>
    <row r="12" spans="1:5" ht="30" x14ac:dyDescent="0.25">
      <c r="A12" s="518" t="s">
        <v>4</v>
      </c>
      <c r="B12" s="518" t="s">
        <v>494</v>
      </c>
      <c r="C12" s="518" t="s">
        <v>495</v>
      </c>
      <c r="D12" s="554" t="s">
        <v>3721</v>
      </c>
      <c r="E12" s="555" t="s">
        <v>3731</v>
      </c>
    </row>
    <row r="13" spans="1:5" x14ac:dyDescent="0.25">
      <c r="A13" s="518" t="s">
        <v>4</v>
      </c>
      <c r="B13" s="518" t="s">
        <v>3118</v>
      </c>
      <c r="C13" s="518" t="s">
        <v>3119</v>
      </c>
      <c r="D13" s="554" t="s">
        <v>3721</v>
      </c>
      <c r="E13" s="555" t="s">
        <v>3732</v>
      </c>
    </row>
    <row r="14" spans="1:5" ht="30" x14ac:dyDescent="0.25">
      <c r="A14" s="518" t="s">
        <v>72</v>
      </c>
      <c r="B14" s="518" t="s">
        <v>15</v>
      </c>
      <c r="C14" s="518" t="s">
        <v>2551</v>
      </c>
      <c r="D14" s="554" t="s">
        <v>3721</v>
      </c>
      <c r="E14" s="555" t="s">
        <v>3733</v>
      </c>
    </row>
    <row r="15" spans="1:5" ht="30" x14ac:dyDescent="0.25">
      <c r="A15" s="518" t="s">
        <v>72</v>
      </c>
      <c r="B15" s="518" t="s">
        <v>101</v>
      </c>
      <c r="C15" s="518" t="s">
        <v>316</v>
      </c>
      <c r="D15" s="554" t="s">
        <v>3721</v>
      </c>
      <c r="E15" s="555" t="s">
        <v>3734</v>
      </c>
    </row>
    <row r="16" spans="1:5" ht="45" x14ac:dyDescent="0.25">
      <c r="A16" s="518" t="s">
        <v>72</v>
      </c>
      <c r="B16" s="518" t="s">
        <v>14</v>
      </c>
      <c r="C16" s="518" t="s">
        <v>7</v>
      </c>
      <c r="D16" s="554" t="s">
        <v>3721</v>
      </c>
      <c r="E16" s="555" t="s">
        <v>3735</v>
      </c>
    </row>
    <row r="17" spans="1:5" ht="30" x14ac:dyDescent="0.25">
      <c r="A17" s="518" t="s">
        <v>72</v>
      </c>
      <c r="B17" s="518" t="s">
        <v>274</v>
      </c>
      <c r="C17" s="518" t="s">
        <v>317</v>
      </c>
      <c r="D17" s="554" t="s">
        <v>3721</v>
      </c>
      <c r="E17" s="555" t="s">
        <v>3736</v>
      </c>
    </row>
    <row r="18" spans="1:5" x14ac:dyDescent="0.25">
      <c r="A18" s="518" t="s">
        <v>72</v>
      </c>
      <c r="B18" s="518" t="s">
        <v>278</v>
      </c>
      <c r="C18" s="518" t="s">
        <v>281</v>
      </c>
      <c r="D18" s="554" t="s">
        <v>3721</v>
      </c>
      <c r="E18" s="555" t="s">
        <v>3737</v>
      </c>
    </row>
    <row r="19" spans="1:5" ht="30" x14ac:dyDescent="0.25">
      <c r="A19" s="518" t="s">
        <v>72</v>
      </c>
      <c r="B19" s="518" t="s">
        <v>13</v>
      </c>
      <c r="C19" s="518" t="s">
        <v>128</v>
      </c>
      <c r="D19" s="554" t="s">
        <v>3721</v>
      </c>
      <c r="E19" s="555" t="s">
        <v>3738</v>
      </c>
    </row>
    <row r="20" spans="1:5" ht="30" x14ac:dyDescent="0.25">
      <c r="A20" s="518" t="s">
        <v>72</v>
      </c>
      <c r="B20" s="518" t="s">
        <v>2525</v>
      </c>
      <c r="C20" s="518" t="s">
        <v>2524</v>
      </c>
      <c r="D20" s="554" t="s">
        <v>3721</v>
      </c>
      <c r="E20" s="555" t="s">
        <v>3739</v>
      </c>
    </row>
    <row r="21" spans="1:5" ht="30" x14ac:dyDescent="0.25">
      <c r="A21" s="518" t="s">
        <v>72</v>
      </c>
      <c r="B21" s="518" t="s">
        <v>12</v>
      </c>
      <c r="C21" s="518" t="s">
        <v>6</v>
      </c>
      <c r="D21" s="554" t="s">
        <v>3721</v>
      </c>
      <c r="E21" s="555" t="s">
        <v>3740</v>
      </c>
    </row>
    <row r="22" spans="1:5" x14ac:dyDescent="0.25">
      <c r="A22" s="518" t="s">
        <v>8</v>
      </c>
      <c r="B22" s="518" t="s">
        <v>350</v>
      </c>
      <c r="C22" s="518" t="s">
        <v>351</v>
      </c>
      <c r="D22" s="554" t="s">
        <v>3721</v>
      </c>
      <c r="E22" s="555" t="s">
        <v>3741</v>
      </c>
    </row>
    <row r="23" spans="1:5" x14ac:dyDescent="0.25">
      <c r="A23" s="518" t="s">
        <v>8</v>
      </c>
      <c r="B23" s="518" t="s">
        <v>27</v>
      </c>
      <c r="C23" s="518" t="s">
        <v>3157</v>
      </c>
      <c r="D23" s="554" t="s">
        <v>3721</v>
      </c>
      <c r="E23" s="555" t="s">
        <v>3742</v>
      </c>
    </row>
    <row r="24" spans="1:5" ht="75" x14ac:dyDescent="0.25">
      <c r="A24" s="518" t="s">
        <v>8</v>
      </c>
      <c r="B24" s="518" t="s">
        <v>3743</v>
      </c>
      <c r="C24" s="518" t="s">
        <v>2841</v>
      </c>
      <c r="D24" s="554" t="s">
        <v>3721</v>
      </c>
      <c r="E24" s="555" t="s">
        <v>3744</v>
      </c>
    </row>
    <row r="25" spans="1:5" ht="30" x14ac:dyDescent="0.25">
      <c r="A25" s="518" t="s">
        <v>8</v>
      </c>
      <c r="B25" s="518" t="s">
        <v>283</v>
      </c>
      <c r="C25" s="518" t="s">
        <v>286</v>
      </c>
      <c r="D25" s="554" t="s">
        <v>3721</v>
      </c>
      <c r="E25" s="555" t="s">
        <v>3745</v>
      </c>
    </row>
    <row r="26" spans="1:5" ht="30" x14ac:dyDescent="0.25">
      <c r="A26" s="518" t="s">
        <v>8</v>
      </c>
      <c r="B26" s="518" t="s">
        <v>284</v>
      </c>
      <c r="C26" s="518" t="s">
        <v>285</v>
      </c>
      <c r="D26" s="554" t="s">
        <v>3721</v>
      </c>
      <c r="E26" s="555" t="s">
        <v>3746</v>
      </c>
    </row>
    <row r="27" spans="1:5" x14ac:dyDescent="0.25">
      <c r="A27" s="518" t="s">
        <v>8</v>
      </c>
      <c r="B27" s="518" t="s">
        <v>319</v>
      </c>
      <c r="C27" s="518" t="s">
        <v>318</v>
      </c>
      <c r="D27" s="554" t="s">
        <v>3721</v>
      </c>
      <c r="E27" s="556"/>
    </row>
    <row r="28" spans="1:5" ht="30" x14ac:dyDescent="0.25">
      <c r="A28" s="518" t="s">
        <v>8</v>
      </c>
      <c r="B28" s="518" t="s">
        <v>17</v>
      </c>
      <c r="C28" s="518" t="s">
        <v>28</v>
      </c>
      <c r="D28" s="554" t="s">
        <v>3721</v>
      </c>
      <c r="E28" s="555" t="s">
        <v>3747</v>
      </c>
    </row>
    <row r="29" spans="1:5" x14ac:dyDescent="0.25">
      <c r="A29" s="518" t="s">
        <v>8</v>
      </c>
      <c r="B29" s="518" t="s">
        <v>130</v>
      </c>
      <c r="C29" s="518" t="s">
        <v>129</v>
      </c>
      <c r="D29" s="554" t="s">
        <v>3721</v>
      </c>
      <c r="E29" s="555" t="s">
        <v>3748</v>
      </c>
    </row>
    <row r="30" spans="1:5" x14ac:dyDescent="0.25">
      <c r="A30" s="518" t="s">
        <v>8</v>
      </c>
      <c r="B30" s="518" t="s">
        <v>19</v>
      </c>
      <c r="C30" s="518" t="s">
        <v>3102</v>
      </c>
      <c r="D30" s="554" t="s">
        <v>3721</v>
      </c>
      <c r="E30" s="555" t="s">
        <v>3749</v>
      </c>
    </row>
    <row r="31" spans="1:5" ht="30" x14ac:dyDescent="0.25">
      <c r="A31" s="518" t="s">
        <v>8</v>
      </c>
      <c r="B31" s="518" t="s">
        <v>134</v>
      </c>
      <c r="C31" s="518" t="s">
        <v>297</v>
      </c>
      <c r="D31" s="554" t="s">
        <v>3721</v>
      </c>
      <c r="E31" s="555" t="s">
        <v>3750</v>
      </c>
    </row>
    <row r="32" spans="1:5" x14ac:dyDescent="0.25">
      <c r="A32" s="518" t="s">
        <v>8</v>
      </c>
      <c r="B32" s="518" t="s">
        <v>3155</v>
      </c>
      <c r="C32" s="518" t="s">
        <v>3156</v>
      </c>
      <c r="D32" s="554" t="s">
        <v>3721</v>
      </c>
      <c r="E32" s="556" t="s">
        <v>3751</v>
      </c>
    </row>
    <row r="33" spans="1:5" ht="30" x14ac:dyDescent="0.25">
      <c r="A33" s="518" t="s">
        <v>8</v>
      </c>
      <c r="B33" s="518" t="s">
        <v>60</v>
      </c>
      <c r="C33" s="518" t="s">
        <v>131</v>
      </c>
      <c r="D33" s="554" t="s">
        <v>3721</v>
      </c>
      <c r="E33" s="556" t="s">
        <v>3752</v>
      </c>
    </row>
    <row r="34" spans="1:5" x14ac:dyDescent="0.25">
      <c r="A34" s="518" t="s">
        <v>8</v>
      </c>
      <c r="B34" s="518" t="s">
        <v>379</v>
      </c>
      <c r="C34" s="518" t="s">
        <v>380</v>
      </c>
      <c r="D34" s="554" t="s">
        <v>3721</v>
      </c>
      <c r="E34" s="555" t="s">
        <v>3753</v>
      </c>
    </row>
    <row r="35" spans="1:5" x14ac:dyDescent="0.25">
      <c r="A35" s="518" t="s">
        <v>8</v>
      </c>
      <c r="B35" s="518" t="s">
        <v>2292</v>
      </c>
      <c r="C35" s="518" t="s">
        <v>2291</v>
      </c>
      <c r="D35" s="554" t="s">
        <v>3721</v>
      </c>
      <c r="E35" s="555" t="s">
        <v>3754</v>
      </c>
    </row>
    <row r="36" spans="1:5" ht="30" x14ac:dyDescent="0.25">
      <c r="A36" s="518" t="s">
        <v>8</v>
      </c>
      <c r="B36" s="518" t="s">
        <v>266</v>
      </c>
      <c r="C36" s="518" t="s">
        <v>267</v>
      </c>
      <c r="D36" s="554" t="s">
        <v>3721</v>
      </c>
      <c r="E36" s="556" t="s">
        <v>3755</v>
      </c>
    </row>
    <row r="37" spans="1:5" ht="30" x14ac:dyDescent="0.25">
      <c r="A37" s="518" t="s">
        <v>8</v>
      </c>
      <c r="B37" s="518" t="s">
        <v>2371</v>
      </c>
      <c r="C37" s="518" t="s">
        <v>2372</v>
      </c>
      <c r="D37" s="554" t="s">
        <v>3721</v>
      </c>
      <c r="E37" s="555" t="s">
        <v>3756</v>
      </c>
    </row>
    <row r="38" spans="1:5" x14ac:dyDescent="0.25">
      <c r="A38" s="518" t="s">
        <v>8</v>
      </c>
      <c r="B38" s="518" t="s">
        <v>263</v>
      </c>
      <c r="C38" s="518" t="s">
        <v>298</v>
      </c>
      <c r="D38" s="554" t="s">
        <v>3721</v>
      </c>
      <c r="E38" s="555" t="s">
        <v>3757</v>
      </c>
    </row>
    <row r="39" spans="1:5" ht="30" x14ac:dyDescent="0.25">
      <c r="A39" s="518" t="s">
        <v>8</v>
      </c>
      <c r="B39" s="518" t="s">
        <v>2892</v>
      </c>
      <c r="C39" s="518" t="s">
        <v>2894</v>
      </c>
      <c r="D39" s="554" t="s">
        <v>3721</v>
      </c>
      <c r="E39" s="556" t="s">
        <v>3758</v>
      </c>
    </row>
    <row r="40" spans="1:5" x14ac:dyDescent="0.25">
      <c r="A40" s="518" t="s">
        <v>8</v>
      </c>
      <c r="B40" s="518" t="s">
        <v>18</v>
      </c>
      <c r="C40" s="518" t="s">
        <v>133</v>
      </c>
      <c r="D40" s="554" t="s">
        <v>3721</v>
      </c>
      <c r="E40" s="556" t="s">
        <v>3759</v>
      </c>
    </row>
    <row r="41" spans="1:5" ht="60" x14ac:dyDescent="0.25">
      <c r="A41" s="518" t="s">
        <v>9</v>
      </c>
      <c r="B41" s="518" t="s">
        <v>27</v>
      </c>
      <c r="C41" s="518" t="s">
        <v>3161</v>
      </c>
      <c r="D41" s="554" t="s">
        <v>3721</v>
      </c>
      <c r="E41" s="556" t="s">
        <v>3760</v>
      </c>
    </row>
    <row r="42" spans="1:5" x14ac:dyDescent="0.25">
      <c r="A42" s="518" t="s">
        <v>9</v>
      </c>
      <c r="B42" s="518" t="s">
        <v>21</v>
      </c>
      <c r="C42" s="518" t="s">
        <v>2874</v>
      </c>
      <c r="D42" s="554" t="s">
        <v>3721</v>
      </c>
      <c r="E42" s="555" t="s">
        <v>3761</v>
      </c>
    </row>
    <row r="43" spans="1:5" ht="30" x14ac:dyDescent="0.25">
      <c r="A43" s="518" t="s">
        <v>9</v>
      </c>
      <c r="B43" s="518" t="s">
        <v>25</v>
      </c>
      <c r="C43" s="518" t="s">
        <v>299</v>
      </c>
      <c r="D43" s="554" t="s">
        <v>3721</v>
      </c>
      <c r="E43" s="555" t="s">
        <v>3762</v>
      </c>
    </row>
    <row r="44" spans="1:5" ht="45" x14ac:dyDescent="0.25">
      <c r="A44" s="518" t="s">
        <v>9</v>
      </c>
      <c r="B44" s="518" t="s">
        <v>23</v>
      </c>
      <c r="C44" s="518" t="s">
        <v>59</v>
      </c>
      <c r="D44" s="554" t="s">
        <v>3721</v>
      </c>
      <c r="E44" s="555" t="s">
        <v>3763</v>
      </c>
    </row>
    <row r="45" spans="1:5" ht="60" x14ac:dyDescent="0.25">
      <c r="A45" s="518" t="s">
        <v>9</v>
      </c>
      <c r="B45" s="518" t="s">
        <v>102</v>
      </c>
      <c r="C45" s="518" t="s">
        <v>300</v>
      </c>
      <c r="D45" s="554" t="s">
        <v>3721</v>
      </c>
      <c r="E45" s="555" t="s">
        <v>3764</v>
      </c>
    </row>
    <row r="46" spans="1:5" x14ac:dyDescent="0.25">
      <c r="A46" s="518" t="s">
        <v>9</v>
      </c>
      <c r="B46" s="518" t="s">
        <v>24</v>
      </c>
      <c r="C46" s="518" t="s">
        <v>301</v>
      </c>
      <c r="D46" s="554" t="s">
        <v>3721</v>
      </c>
      <c r="E46" s="555" t="s">
        <v>3765</v>
      </c>
    </row>
    <row r="47" spans="1:5" ht="90" x14ac:dyDescent="0.25">
      <c r="A47" s="518" t="s">
        <v>9</v>
      </c>
      <c r="B47" s="518" t="s">
        <v>2787</v>
      </c>
      <c r="C47" s="518" t="s">
        <v>2453</v>
      </c>
      <c r="D47" s="554" t="s">
        <v>3721</v>
      </c>
      <c r="E47" s="556" t="s">
        <v>3766</v>
      </c>
    </row>
    <row r="48" spans="1:5" x14ac:dyDescent="0.25">
      <c r="A48" s="518" t="s">
        <v>9</v>
      </c>
      <c r="B48" s="518" t="s">
        <v>2879</v>
      </c>
      <c r="C48" s="518" t="s">
        <v>2882</v>
      </c>
      <c r="D48" s="554" t="s">
        <v>3721</v>
      </c>
      <c r="E48" s="555" t="s">
        <v>3767</v>
      </c>
    </row>
    <row r="49" spans="1:5" ht="30" x14ac:dyDescent="0.25">
      <c r="A49" s="518" t="s">
        <v>9</v>
      </c>
      <c r="B49" s="518" t="s">
        <v>2880</v>
      </c>
      <c r="C49" s="518" t="s">
        <v>2883</v>
      </c>
      <c r="D49" s="554" t="s">
        <v>3721</v>
      </c>
      <c r="E49" s="555" t="s">
        <v>3768</v>
      </c>
    </row>
    <row r="50" spans="1:5" ht="30" x14ac:dyDescent="0.25">
      <c r="A50" s="518" t="s">
        <v>9</v>
      </c>
      <c r="B50" s="518" t="s">
        <v>2881</v>
      </c>
      <c r="C50" s="518" t="s">
        <v>2884</v>
      </c>
      <c r="D50" s="554" t="s">
        <v>3721</v>
      </c>
      <c r="E50" s="555" t="s">
        <v>3769</v>
      </c>
    </row>
    <row r="51" spans="1:5" ht="30" x14ac:dyDescent="0.25">
      <c r="A51" s="518" t="s">
        <v>9</v>
      </c>
      <c r="B51" s="518" t="s">
        <v>2891</v>
      </c>
      <c r="C51" s="518" t="s">
        <v>2885</v>
      </c>
      <c r="D51" s="554" t="s">
        <v>3721</v>
      </c>
      <c r="E51" s="555" t="s">
        <v>3770</v>
      </c>
    </row>
    <row r="52" spans="1:5" x14ac:dyDescent="0.25">
      <c r="A52" s="518" t="s">
        <v>9</v>
      </c>
      <c r="B52" s="518" t="s">
        <v>2494</v>
      </c>
      <c r="C52" s="518" t="s">
        <v>2493</v>
      </c>
      <c r="D52" s="554" t="s">
        <v>3721</v>
      </c>
      <c r="E52" s="555"/>
    </row>
    <row r="53" spans="1:5" ht="30" x14ac:dyDescent="0.25">
      <c r="A53" s="518" t="s">
        <v>9</v>
      </c>
      <c r="B53" s="518" t="s">
        <v>22</v>
      </c>
      <c r="C53" s="518" t="s">
        <v>302</v>
      </c>
      <c r="D53" s="554" t="s">
        <v>3721</v>
      </c>
      <c r="E53" s="555" t="s">
        <v>3771</v>
      </c>
    </row>
    <row r="54" spans="1:5" ht="30" x14ac:dyDescent="0.25">
      <c r="A54" s="518" t="s">
        <v>9</v>
      </c>
      <c r="B54" s="518" t="s">
        <v>20</v>
      </c>
      <c r="C54" s="518" t="s">
        <v>303</v>
      </c>
      <c r="D54" s="554" t="s">
        <v>3721</v>
      </c>
      <c r="E54" s="555" t="s">
        <v>3772</v>
      </c>
    </row>
    <row r="55" spans="1:5" ht="30" x14ac:dyDescent="0.25">
      <c r="A55" s="518" t="s">
        <v>9</v>
      </c>
      <c r="B55" s="518" t="s">
        <v>2555</v>
      </c>
      <c r="C55" s="518" t="s">
        <v>2556</v>
      </c>
      <c r="D55" s="554" t="s">
        <v>3721</v>
      </c>
      <c r="E55" s="555" t="s">
        <v>3773</v>
      </c>
    </row>
    <row r="56" spans="1:5" ht="30" x14ac:dyDescent="0.25">
      <c r="A56" s="518" t="s">
        <v>137</v>
      </c>
      <c r="B56" s="518" t="s">
        <v>139</v>
      </c>
      <c r="C56" s="518" t="s">
        <v>453</v>
      </c>
      <c r="D56" s="554" t="s">
        <v>3721</v>
      </c>
      <c r="E56" s="555" t="s">
        <v>3774</v>
      </c>
    </row>
    <row r="57" spans="1:5" x14ac:dyDescent="0.25">
      <c r="A57" s="518" t="s">
        <v>137</v>
      </c>
      <c r="B57" s="518" t="s">
        <v>273</v>
      </c>
      <c r="C57" s="518" t="s">
        <v>462</v>
      </c>
      <c r="D57" s="554" t="s">
        <v>3721</v>
      </c>
      <c r="E57" s="555" t="s">
        <v>3775</v>
      </c>
    </row>
    <row r="58" spans="1:5" x14ac:dyDescent="0.25">
      <c r="A58" s="518" t="s">
        <v>137</v>
      </c>
      <c r="B58" s="518" t="s">
        <v>458</v>
      </c>
      <c r="C58" s="518" t="s">
        <v>459</v>
      </c>
      <c r="D58" s="554" t="s">
        <v>3721</v>
      </c>
      <c r="E58" s="555" t="s">
        <v>3776</v>
      </c>
    </row>
    <row r="59" spans="1:5" x14ac:dyDescent="0.25">
      <c r="A59" s="518" t="s">
        <v>137</v>
      </c>
      <c r="B59" s="518" t="s">
        <v>192</v>
      </c>
      <c r="C59" s="518" t="s">
        <v>454</v>
      </c>
      <c r="D59" s="554" t="s">
        <v>3721</v>
      </c>
      <c r="E59" s="555" t="s">
        <v>3777</v>
      </c>
    </row>
    <row r="60" spans="1:5" ht="45" x14ac:dyDescent="0.25">
      <c r="A60" s="518" t="s">
        <v>137</v>
      </c>
      <c r="B60" s="518" t="s">
        <v>2876</v>
      </c>
      <c r="C60" s="518" t="s">
        <v>2877</v>
      </c>
      <c r="D60" s="554" t="s">
        <v>3721</v>
      </c>
      <c r="E60" s="555" t="s">
        <v>3778</v>
      </c>
    </row>
    <row r="61" spans="1:5" x14ac:dyDescent="0.25">
      <c r="A61" s="518" t="s">
        <v>137</v>
      </c>
      <c r="B61" s="518" t="s">
        <v>140</v>
      </c>
      <c r="C61" s="518" t="s">
        <v>455</v>
      </c>
      <c r="D61" s="554" t="s">
        <v>3721</v>
      </c>
      <c r="E61" s="555" t="s">
        <v>3779</v>
      </c>
    </row>
    <row r="62" spans="1:5" ht="30" x14ac:dyDescent="0.25">
      <c r="A62" s="518" t="s">
        <v>137</v>
      </c>
      <c r="B62" s="518" t="s">
        <v>138</v>
      </c>
      <c r="C62" s="518" t="s">
        <v>2911</v>
      </c>
      <c r="D62" s="554" t="s">
        <v>3721</v>
      </c>
      <c r="E62" s="555" t="s">
        <v>3780</v>
      </c>
    </row>
    <row r="63" spans="1:5" x14ac:dyDescent="0.25">
      <c r="A63" s="518" t="s">
        <v>137</v>
      </c>
      <c r="B63" s="518" t="s">
        <v>456</v>
      </c>
      <c r="C63" s="518" t="s">
        <v>457</v>
      </c>
      <c r="D63" s="554" t="s">
        <v>3721</v>
      </c>
      <c r="E63" s="555"/>
    </row>
    <row r="64" spans="1:5" ht="60" x14ac:dyDescent="0.25">
      <c r="A64" s="518" t="s">
        <v>137</v>
      </c>
      <c r="B64" s="518" t="s">
        <v>2498</v>
      </c>
      <c r="C64" s="518" t="s">
        <v>2499</v>
      </c>
      <c r="D64" s="554" t="s">
        <v>3721</v>
      </c>
      <c r="E64" s="555" t="s">
        <v>3781</v>
      </c>
    </row>
    <row r="65" spans="1:5" ht="30" x14ac:dyDescent="0.25">
      <c r="A65" s="518" t="s">
        <v>2541</v>
      </c>
      <c r="B65" s="518" t="s">
        <v>2545</v>
      </c>
      <c r="C65" s="518" t="s">
        <v>304</v>
      </c>
      <c r="D65" s="554" t="s">
        <v>3721</v>
      </c>
      <c r="E65" s="555" t="s">
        <v>3782</v>
      </c>
    </row>
    <row r="66" spans="1:5" x14ac:dyDescent="0.25">
      <c r="A66" s="518" t="s">
        <v>2541</v>
      </c>
      <c r="B66" s="518" t="s">
        <v>2840</v>
      </c>
      <c r="C66" s="518" t="s">
        <v>2839</v>
      </c>
      <c r="D66" s="554" t="s">
        <v>3721</v>
      </c>
      <c r="E66" s="555" t="s">
        <v>3783</v>
      </c>
    </row>
    <row r="67" spans="1:5" ht="30" x14ac:dyDescent="0.25">
      <c r="A67" s="518" t="s">
        <v>2541</v>
      </c>
      <c r="B67" s="518" t="s">
        <v>2542</v>
      </c>
      <c r="C67" s="518" t="s">
        <v>2543</v>
      </c>
      <c r="D67" s="554" t="s">
        <v>3721</v>
      </c>
      <c r="E67" s="555" t="s">
        <v>3784</v>
      </c>
    </row>
    <row r="68" spans="1:5" ht="75" x14ac:dyDescent="0.25">
      <c r="A68" s="518" t="s">
        <v>10</v>
      </c>
      <c r="B68" s="518" t="s">
        <v>3785</v>
      </c>
      <c r="C68" s="518" t="s">
        <v>2468</v>
      </c>
      <c r="D68" s="554" t="s">
        <v>3721</v>
      </c>
      <c r="E68" s="555" t="s">
        <v>3786</v>
      </c>
    </row>
    <row r="69" spans="1:5" x14ac:dyDescent="0.25">
      <c r="A69" s="518" t="s">
        <v>10</v>
      </c>
      <c r="B69" s="518" t="s">
        <v>26</v>
      </c>
      <c r="C69" s="518" t="s">
        <v>144</v>
      </c>
      <c r="D69" s="554" t="s">
        <v>3721</v>
      </c>
      <c r="E69" s="555" t="s">
        <v>3787</v>
      </c>
    </row>
    <row r="70" spans="1:5" x14ac:dyDescent="0.25">
      <c r="A70" s="518" t="s">
        <v>10</v>
      </c>
      <c r="B70" s="518" t="s">
        <v>2503</v>
      </c>
      <c r="C70" s="518" t="s">
        <v>2505</v>
      </c>
      <c r="D70" s="554" t="s">
        <v>3721</v>
      </c>
      <c r="E70" s="555"/>
    </row>
    <row r="71" spans="1:5" x14ac:dyDescent="0.25">
      <c r="A71" s="518" t="s">
        <v>10</v>
      </c>
      <c r="B71" s="518" t="s">
        <v>3105</v>
      </c>
      <c r="C71" s="518" t="s">
        <v>2504</v>
      </c>
      <c r="D71" s="554" t="s">
        <v>3721</v>
      </c>
      <c r="E71" s="555" t="s">
        <v>3788</v>
      </c>
    </row>
    <row r="72" spans="1:5" x14ac:dyDescent="0.25">
      <c r="A72" s="518" t="s">
        <v>10</v>
      </c>
      <c r="B72" s="518" t="s">
        <v>2814</v>
      </c>
      <c r="C72" s="518" t="s">
        <v>2813</v>
      </c>
      <c r="D72" s="554" t="s">
        <v>3721</v>
      </c>
      <c r="E72" s="555"/>
    </row>
    <row r="73" spans="1:5" x14ac:dyDescent="0.25">
      <c r="A73" s="518" t="s">
        <v>10</v>
      </c>
      <c r="B73" s="518" t="s">
        <v>3789</v>
      </c>
      <c r="C73" s="518" t="s">
        <v>2813</v>
      </c>
      <c r="D73" s="554" t="s">
        <v>3721</v>
      </c>
      <c r="E73" s="555"/>
    </row>
    <row r="74" spans="1:5" x14ac:dyDescent="0.25">
      <c r="A74" s="518" t="s">
        <v>10</v>
      </c>
      <c r="B74" s="518" t="s">
        <v>2862</v>
      </c>
      <c r="C74" s="518" t="s">
        <v>2862</v>
      </c>
      <c r="D74" s="554" t="s">
        <v>3721</v>
      </c>
      <c r="E74" s="555" t="s">
        <v>3790</v>
      </c>
    </row>
    <row r="75" spans="1:5" x14ac:dyDescent="0.25">
      <c r="A75" s="518" t="s">
        <v>10</v>
      </c>
      <c r="B75" s="518" t="s">
        <v>3791</v>
      </c>
      <c r="C75" s="518" t="s">
        <v>3792</v>
      </c>
      <c r="D75" s="554" t="s">
        <v>3721</v>
      </c>
      <c r="E75" s="555" t="s">
        <v>3793</v>
      </c>
    </row>
    <row r="76" spans="1:5" ht="75" x14ac:dyDescent="0.25">
      <c r="A76" s="518" t="s">
        <v>2757</v>
      </c>
      <c r="B76" s="518" t="s">
        <v>335</v>
      </c>
      <c r="C76" s="518" t="s">
        <v>305</v>
      </c>
      <c r="D76" s="554" t="s">
        <v>3721</v>
      </c>
      <c r="E76" s="555" t="s">
        <v>3794</v>
      </c>
    </row>
    <row r="77" spans="1:5" ht="45" x14ac:dyDescent="0.25">
      <c r="A77" s="518" t="s">
        <v>2757</v>
      </c>
      <c r="B77" s="518" t="s">
        <v>335</v>
      </c>
      <c r="C77" s="518" t="s">
        <v>306</v>
      </c>
      <c r="D77" s="554" t="s">
        <v>3721</v>
      </c>
      <c r="E77" s="555" t="s">
        <v>3795</v>
      </c>
    </row>
    <row r="78" spans="1:5" ht="45" x14ac:dyDescent="0.25">
      <c r="A78" s="518" t="s">
        <v>2757</v>
      </c>
      <c r="B78" s="518" t="s">
        <v>335</v>
      </c>
      <c r="C78" s="518" t="s">
        <v>307</v>
      </c>
      <c r="D78" s="554" t="s">
        <v>3721</v>
      </c>
      <c r="E78" s="555" t="s">
        <v>3795</v>
      </c>
    </row>
    <row r="79" spans="1:5" ht="45" x14ac:dyDescent="0.25">
      <c r="A79" s="518" t="s">
        <v>2757</v>
      </c>
      <c r="B79" s="518" t="s">
        <v>335</v>
      </c>
      <c r="C79" s="518" t="s">
        <v>308</v>
      </c>
      <c r="D79" s="554" t="s">
        <v>3721</v>
      </c>
      <c r="E79" s="555" t="s">
        <v>3795</v>
      </c>
    </row>
    <row r="80" spans="1:5" ht="45" x14ac:dyDescent="0.25">
      <c r="A80" s="518" t="s">
        <v>2757</v>
      </c>
      <c r="B80" s="518" t="s">
        <v>335</v>
      </c>
      <c r="C80" s="518" t="s">
        <v>309</v>
      </c>
      <c r="D80" s="554" t="s">
        <v>3721</v>
      </c>
      <c r="E80" s="555" t="s">
        <v>3795</v>
      </c>
    </row>
    <row r="81" spans="1:5" ht="75" x14ac:dyDescent="0.25">
      <c r="A81" s="518" t="s">
        <v>2757</v>
      </c>
      <c r="B81" s="518" t="s">
        <v>2909</v>
      </c>
      <c r="C81" s="518" t="s">
        <v>2910</v>
      </c>
      <c r="D81" s="554" t="s">
        <v>3721</v>
      </c>
      <c r="E81" s="555" t="s">
        <v>3796</v>
      </c>
    </row>
    <row r="82" spans="1:5" ht="75" x14ac:dyDescent="0.25">
      <c r="A82" s="518" t="s">
        <v>2757</v>
      </c>
      <c r="B82" s="518" t="s">
        <v>349</v>
      </c>
      <c r="C82" s="518" t="s">
        <v>310</v>
      </c>
      <c r="D82" s="554" t="s">
        <v>3721</v>
      </c>
      <c r="E82" s="555" t="s">
        <v>3797</v>
      </c>
    </row>
    <row r="83" spans="1:5" ht="45" x14ac:dyDescent="0.25">
      <c r="A83" s="518" t="s">
        <v>2757</v>
      </c>
      <c r="B83" s="518" t="s">
        <v>349</v>
      </c>
      <c r="C83" s="518" t="s">
        <v>311</v>
      </c>
      <c r="D83" s="554" t="s">
        <v>3721</v>
      </c>
      <c r="E83" s="555" t="s">
        <v>3798</v>
      </c>
    </row>
    <row r="84" spans="1:5" ht="45" x14ac:dyDescent="0.25">
      <c r="A84" s="518" t="s">
        <v>2757</v>
      </c>
      <c r="B84" s="518" t="s">
        <v>349</v>
      </c>
      <c r="C84" s="518" t="s">
        <v>312</v>
      </c>
      <c r="D84" s="554" t="s">
        <v>3721</v>
      </c>
      <c r="E84" s="555" t="s">
        <v>3798</v>
      </c>
    </row>
    <row r="85" spans="1:5" ht="45" x14ac:dyDescent="0.25">
      <c r="A85" s="518" t="s">
        <v>2757</v>
      </c>
      <c r="B85" s="518" t="s">
        <v>349</v>
      </c>
      <c r="C85" s="518" t="s">
        <v>313</v>
      </c>
      <c r="D85" s="554" t="s">
        <v>3721</v>
      </c>
      <c r="E85" s="555" t="s">
        <v>3798</v>
      </c>
    </row>
    <row r="86" spans="1:5" ht="45" x14ac:dyDescent="0.25">
      <c r="A86" s="518" t="s">
        <v>2757</v>
      </c>
      <c r="B86" s="518" t="s">
        <v>349</v>
      </c>
      <c r="C86" s="518" t="s">
        <v>314</v>
      </c>
      <c r="D86" s="554" t="s">
        <v>3721</v>
      </c>
      <c r="E86" s="555" t="s">
        <v>3798</v>
      </c>
    </row>
    <row r="87" spans="1:5" ht="45" x14ac:dyDescent="0.25">
      <c r="A87" s="518" t="s">
        <v>2932</v>
      </c>
      <c r="B87" s="518" t="s">
        <v>2933</v>
      </c>
      <c r="C87" s="518" t="s">
        <v>2937</v>
      </c>
      <c r="D87" s="554" t="s">
        <v>3721</v>
      </c>
      <c r="E87" s="555" t="s">
        <v>3799</v>
      </c>
    </row>
    <row r="88" spans="1:5" ht="105" x14ac:dyDescent="0.25">
      <c r="A88" s="518" t="s">
        <v>3063</v>
      </c>
      <c r="B88" s="518" t="s">
        <v>3064</v>
      </c>
      <c r="C88" s="518" t="s">
        <v>3071</v>
      </c>
      <c r="D88" s="554" t="s">
        <v>3721</v>
      </c>
      <c r="E88" s="555" t="s">
        <v>3800</v>
      </c>
    </row>
    <row r="89" spans="1:5" ht="105" x14ac:dyDescent="0.25">
      <c r="A89" s="518" t="s">
        <v>3063</v>
      </c>
      <c r="B89" s="518" t="s">
        <v>3065</v>
      </c>
      <c r="C89" s="518" t="s">
        <v>3072</v>
      </c>
      <c r="D89" s="554" t="s">
        <v>3721</v>
      </c>
      <c r="E89" s="555" t="s">
        <v>3800</v>
      </c>
    </row>
    <row r="90" spans="1:5" ht="105" x14ac:dyDescent="0.25">
      <c r="A90" s="518" t="s">
        <v>3063</v>
      </c>
      <c r="B90" s="518" t="s">
        <v>483</v>
      </c>
      <c r="C90" s="518" t="s">
        <v>3073</v>
      </c>
      <c r="D90" s="554" t="s">
        <v>3721</v>
      </c>
      <c r="E90" s="555" t="s">
        <v>3800</v>
      </c>
    </row>
    <row r="91" spans="1:5" ht="105" x14ac:dyDescent="0.25">
      <c r="A91" s="518" t="s">
        <v>3063</v>
      </c>
      <c r="B91" s="518" t="s">
        <v>3066</v>
      </c>
      <c r="C91" s="518" t="s">
        <v>3074</v>
      </c>
      <c r="D91" s="554" t="s">
        <v>3721</v>
      </c>
      <c r="E91" s="555" t="s">
        <v>3800</v>
      </c>
    </row>
    <row r="92" spans="1:5" ht="105" x14ac:dyDescent="0.25">
      <c r="A92" s="518" t="s">
        <v>3063</v>
      </c>
      <c r="B92" s="518" t="s">
        <v>3067</v>
      </c>
      <c r="C92" s="518" t="s">
        <v>3075</v>
      </c>
      <c r="D92" s="554" t="s">
        <v>3721</v>
      </c>
      <c r="E92" s="555" t="s">
        <v>3800</v>
      </c>
    </row>
    <row r="93" spans="1:5" ht="105" x14ac:dyDescent="0.25">
      <c r="A93" s="518" t="s">
        <v>3063</v>
      </c>
      <c r="B93" s="518" t="s">
        <v>278</v>
      </c>
      <c r="C93" s="518" t="s">
        <v>3076</v>
      </c>
      <c r="D93" s="554" t="s">
        <v>3721</v>
      </c>
      <c r="E93" s="555" t="s">
        <v>3800</v>
      </c>
    </row>
    <row r="94" spans="1:5" ht="105" x14ac:dyDescent="0.25">
      <c r="A94" s="518" t="s">
        <v>3063</v>
      </c>
      <c r="B94" s="518" t="s">
        <v>3068</v>
      </c>
      <c r="C94" s="518" t="s">
        <v>3077</v>
      </c>
      <c r="D94" s="554" t="s">
        <v>3721</v>
      </c>
      <c r="E94" s="555" t="s">
        <v>3800</v>
      </c>
    </row>
    <row r="95" spans="1:5" ht="105" x14ac:dyDescent="0.25">
      <c r="A95" s="518" t="s">
        <v>3063</v>
      </c>
      <c r="B95" s="518" t="s">
        <v>3069</v>
      </c>
      <c r="C95" s="518" t="s">
        <v>3078</v>
      </c>
      <c r="D95" s="554" t="s">
        <v>3721</v>
      </c>
      <c r="E95" s="555" t="s">
        <v>3800</v>
      </c>
    </row>
    <row r="96" spans="1:5" ht="105" x14ac:dyDescent="0.25">
      <c r="A96" s="518" t="s">
        <v>3063</v>
      </c>
      <c r="B96" s="518" t="s">
        <v>3070</v>
      </c>
      <c r="C96" s="518" t="s">
        <v>3079</v>
      </c>
      <c r="D96" s="554" t="s">
        <v>3721</v>
      </c>
      <c r="E96" s="555" t="s">
        <v>3800</v>
      </c>
    </row>
    <row r="99" spans="4:4" x14ac:dyDescent="0.25">
      <c r="D99" s="557"/>
    </row>
    <row r="100" spans="4:4" x14ac:dyDescent="0.25">
      <c r="D100" s="557"/>
    </row>
    <row r="101" spans="4:4" x14ac:dyDescent="0.25">
      <c r="D101" s="557"/>
    </row>
    <row r="102" spans="4:4" x14ac:dyDescent="0.25">
      <c r="D102" s="557"/>
    </row>
    <row r="103" spans="4:4" x14ac:dyDescent="0.25">
      <c r="D103" s="557"/>
    </row>
    <row r="104" spans="4:4" x14ac:dyDescent="0.25">
      <c r="D104" s="557"/>
    </row>
    <row r="105" spans="4:4" x14ac:dyDescent="0.25">
      <c r="D105" s="557"/>
    </row>
    <row r="106" spans="4:4" x14ac:dyDescent="0.25">
      <c r="D106" s="557"/>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5546875" defaultRowHeight="15" x14ac:dyDescent="0.25"/>
  <cols>
    <col min="1" max="1" width="23.85546875" style="550" customWidth="1"/>
    <col min="2" max="2" width="66.7109375" style="550" hidden="1" customWidth="1"/>
    <col min="3" max="3" width="44.28515625" style="550" customWidth="1"/>
    <col min="4" max="4" width="93.7109375" style="550" customWidth="1"/>
    <col min="5" max="5" width="41.42578125" style="550" customWidth="1"/>
    <col min="6" max="6" width="10.85546875" style="550" customWidth="1"/>
    <col min="7" max="7" width="24.28515625" style="550" customWidth="1"/>
    <col min="8" max="8" width="37.140625" style="550" customWidth="1"/>
    <col min="9" max="12" width="10.85546875" style="550" customWidth="1"/>
    <col min="13" max="16384" width="10.85546875" style="550"/>
  </cols>
  <sheetData>
    <row r="1" spans="1:13" ht="15.95" customHeight="1" x14ac:dyDescent="0.25">
      <c r="A1" s="562" t="s">
        <v>3824</v>
      </c>
      <c r="B1" s="562" t="s">
        <v>3564</v>
      </c>
      <c r="C1" s="550" t="str">
        <f>About!B1</f>
        <v>California</v>
      </c>
    </row>
    <row r="2" spans="1:13" ht="15.95" customHeight="1" x14ac:dyDescent="0.25">
      <c r="H2" s="594" t="s">
        <v>3825</v>
      </c>
      <c r="I2" s="595"/>
      <c r="J2" s="595"/>
      <c r="K2" s="595"/>
      <c r="L2" s="595"/>
      <c r="M2" s="595"/>
    </row>
    <row r="3" spans="1:13" x14ac:dyDescent="0.25">
      <c r="H3" s="550">
        <v>2006</v>
      </c>
      <c r="I3" s="550">
        <v>2009</v>
      </c>
      <c r="J3" s="550">
        <v>2012</v>
      </c>
      <c r="K3" s="550">
        <v>2015</v>
      </c>
      <c r="L3" s="550">
        <v>2018</v>
      </c>
      <c r="M3" s="550">
        <v>2021</v>
      </c>
    </row>
    <row r="4" spans="1:13" ht="15.95" customHeight="1" x14ac:dyDescent="0.25">
      <c r="A4" s="563" t="s">
        <v>3826</v>
      </c>
      <c r="H4" s="550" t="s">
        <v>3827</v>
      </c>
      <c r="I4" s="564">
        <v>0.1</v>
      </c>
      <c r="J4" s="564">
        <v>0.2</v>
      </c>
      <c r="K4" s="565">
        <v>0.115</v>
      </c>
      <c r="L4" s="564">
        <v>0.05</v>
      </c>
      <c r="M4" s="564">
        <v>0.1</v>
      </c>
    </row>
    <row r="5" spans="1:13" ht="45.95" customHeight="1" x14ac:dyDescent="0.25">
      <c r="A5" s="566" t="s">
        <v>3828</v>
      </c>
      <c r="B5" s="566"/>
      <c r="C5" s="566" t="s">
        <v>3829</v>
      </c>
      <c r="D5" s="567" t="s">
        <v>3830</v>
      </c>
      <c r="E5" s="568" t="s">
        <v>3831</v>
      </c>
    </row>
    <row r="6" spans="1:13" ht="182.1" customHeight="1" x14ac:dyDescent="0.25">
      <c r="A6" s="550" t="s">
        <v>3832</v>
      </c>
      <c r="B6" s="562" t="s">
        <v>3833</v>
      </c>
      <c r="C6" s="550" t="s">
        <v>3834</v>
      </c>
      <c r="D6" s="55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69" t="s">
        <v>3835</v>
      </c>
      <c r="G6" s="550" t="s">
        <v>3564</v>
      </c>
      <c r="H6" s="55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 customHeight="1" x14ac:dyDescent="0.25">
      <c r="A7" s="550" t="s">
        <v>3836</v>
      </c>
      <c r="B7" s="550" t="s">
        <v>3837</v>
      </c>
      <c r="C7" s="550" t="s">
        <v>3838</v>
      </c>
      <c r="D7" s="570" t="s">
        <v>3839</v>
      </c>
      <c r="E7" s="571"/>
      <c r="G7" s="550" t="s">
        <v>3600</v>
      </c>
      <c r="H7" s="55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50" t="s">
        <v>3840</v>
      </c>
      <c r="C8" s="550" t="s">
        <v>3841</v>
      </c>
      <c r="D8" s="572" t="s">
        <v>3842</v>
      </c>
    </row>
    <row r="9" spans="1:13" ht="63.95" customHeight="1" x14ac:dyDescent="0.25">
      <c r="B9" s="562" t="s">
        <v>3843</v>
      </c>
      <c r="C9" s="550" t="s">
        <v>3844</v>
      </c>
      <c r="D9" s="572" t="s">
        <v>3845</v>
      </c>
    </row>
    <row r="11" spans="1:13" ht="63.95" customHeight="1" x14ac:dyDescent="0.25">
      <c r="B11" s="562" t="s">
        <v>3846</v>
      </c>
    </row>
    <row r="12" spans="1:13" ht="63.95" customHeight="1" x14ac:dyDescent="0.25">
      <c r="B12" s="562" t="s">
        <v>3847</v>
      </c>
    </row>
    <row r="13" spans="1:13" ht="63.95" customHeight="1" x14ac:dyDescent="0.25">
      <c r="B13" s="562" t="s">
        <v>3848</v>
      </c>
    </row>
    <row r="14" spans="1:13" ht="63.95" customHeight="1" x14ac:dyDescent="0.25">
      <c r="B14" s="562" t="s">
        <v>3849</v>
      </c>
    </row>
    <row r="15" spans="1:13" ht="63.95" customHeight="1" x14ac:dyDescent="0.25">
      <c r="B15" s="562" t="s">
        <v>3850</v>
      </c>
    </row>
    <row r="16" spans="1:13" ht="63.95" customHeight="1" x14ac:dyDescent="0.25">
      <c r="B16" s="562" t="s">
        <v>3851</v>
      </c>
    </row>
    <row r="17" spans="2:2" ht="63.95" customHeight="1" x14ac:dyDescent="0.25">
      <c r="B17" s="562" t="s">
        <v>3852</v>
      </c>
    </row>
    <row r="18" spans="2:2" ht="63.95" customHeight="1" x14ac:dyDescent="0.25">
      <c r="B18" s="562" t="s">
        <v>3853</v>
      </c>
    </row>
    <row r="19" spans="2:2" ht="63.95" customHeight="1" x14ac:dyDescent="0.25">
      <c r="B19" s="562" t="s">
        <v>3854</v>
      </c>
    </row>
    <row r="20" spans="2:2" ht="63.95" customHeight="1" x14ac:dyDescent="0.25">
      <c r="B20" s="562" t="s">
        <v>3855</v>
      </c>
    </row>
    <row r="21" spans="2:2" ht="63.95" customHeight="1" x14ac:dyDescent="0.25">
      <c r="B21" s="562" t="s">
        <v>3856</v>
      </c>
    </row>
    <row r="22" spans="2:2" ht="63.95" customHeight="1" x14ac:dyDescent="0.25">
      <c r="B22" s="562" t="s">
        <v>3857</v>
      </c>
    </row>
    <row r="23" spans="2:2" ht="63.95" customHeight="1" x14ac:dyDescent="0.25">
      <c r="B23" s="562" t="s">
        <v>3858</v>
      </c>
    </row>
    <row r="24" spans="2:2" ht="63.95" customHeight="1" x14ac:dyDescent="0.25">
      <c r="B24" s="562" t="s">
        <v>3859</v>
      </c>
    </row>
    <row r="25" spans="2:2" ht="48" customHeight="1" x14ac:dyDescent="0.25">
      <c r="B25" s="562" t="s">
        <v>3860</v>
      </c>
    </row>
    <row r="26" spans="2:2" ht="63.95" customHeight="1" x14ac:dyDescent="0.25">
      <c r="B26" s="562" t="s">
        <v>3861</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D1" zoomScaleNormal="100" workbookViewId="0">
      <pane ySplit="1" topLeftCell="A2" activePane="bottomLeft" state="frozen"/>
      <selection pane="bottomLeft" activeCell="I1228" sqref="I1228"/>
    </sheetView>
  </sheetViews>
  <sheetFormatPr defaultColWidth="9.140625" defaultRowHeight="15" x14ac:dyDescent="0.25"/>
  <cols>
    <col min="1" max="1" width="30" style="56" customWidth="1"/>
    <col min="2" max="2" width="41.42578125" style="56" customWidth="1"/>
    <col min="3" max="3" width="59.85546875" style="341" customWidth="1"/>
    <col min="4" max="4" width="45.42578125" style="4" customWidth="1"/>
    <col min="5" max="5" width="38.42578125" style="4" customWidth="1"/>
    <col min="6" max="6" width="47.42578125" style="4" customWidth="1"/>
    <col min="7" max="7" width="46" style="4" customWidth="1"/>
    <col min="8" max="8" width="19.42578125" style="49" customWidth="1"/>
    <col min="9" max="9" width="21.42578125" style="4" customWidth="1"/>
    <col min="10" max="10" width="19.42578125" style="332"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188" customWidth="1"/>
    <col min="19" max="16384" width="9.140625" style="4"/>
  </cols>
  <sheetData>
    <row r="1" spans="1:18" x14ac:dyDescent="0.25">
      <c r="A1" s="335" t="s">
        <v>3</v>
      </c>
      <c r="B1" s="335" t="s">
        <v>0</v>
      </c>
      <c r="C1" s="340" t="s">
        <v>1</v>
      </c>
      <c r="D1" s="333" t="s">
        <v>36</v>
      </c>
      <c r="E1" s="333" t="s">
        <v>37</v>
      </c>
      <c r="F1" s="333" t="s">
        <v>83</v>
      </c>
      <c r="G1" s="333" t="s">
        <v>84</v>
      </c>
      <c r="H1" s="334" t="s">
        <v>481</v>
      </c>
      <c r="I1" s="333" t="s">
        <v>69</v>
      </c>
      <c r="J1" s="336" t="s">
        <v>365</v>
      </c>
      <c r="K1" s="337" t="s">
        <v>2295</v>
      </c>
      <c r="L1" s="337" t="s">
        <v>70</v>
      </c>
      <c r="M1" s="337" t="s">
        <v>71</v>
      </c>
      <c r="N1" s="337" t="s">
        <v>82</v>
      </c>
      <c r="O1" s="337" t="s">
        <v>29</v>
      </c>
      <c r="P1" s="338" t="s">
        <v>2</v>
      </c>
      <c r="Q1" s="337" t="s">
        <v>465</v>
      </c>
      <c r="R1" s="337" t="s">
        <v>196</v>
      </c>
    </row>
    <row r="2" spans="1:18" s="2" customFormat="1" ht="30" x14ac:dyDescent="0.25">
      <c r="A2" s="321" t="str">
        <f>INDEX('Policy Characteristics'!A:A,MATCH($C2,'Policy Characteristics'!$C:$C,0))</f>
        <v>Transportation</v>
      </c>
      <c r="B2" s="321" t="str">
        <f>INDEX('Policy Characteristics'!B:B,MATCH($C2,'Policy Characteristics'!$C:$C,0))</f>
        <v>Conventional Pollutant Standards</v>
      </c>
      <c r="C2" s="322" t="s">
        <v>2436</v>
      </c>
      <c r="D2" s="2" t="s">
        <v>38</v>
      </c>
      <c r="E2" s="2" t="s">
        <v>2251</v>
      </c>
      <c r="F2" s="2" t="s">
        <v>3487</v>
      </c>
      <c r="G2" s="2" t="s">
        <v>2484</v>
      </c>
      <c r="H2" s="186">
        <v>300</v>
      </c>
      <c r="I2" s="50" t="s">
        <v>44</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21" t="str">
        <f>INDEX('Policy Characteristics'!K:K,MATCH($C2,'Policy Characteristics'!$C:$C,0))</f>
        <v>transportation-sector-main.html#conv-pol-stds</v>
      </c>
      <c r="R2" s="321" t="str">
        <f>INDEX('Policy Characteristics'!L:L,MATCH($C2,'Policy Characteristics'!$C:$C,0))</f>
        <v>conventional-pollutant-standards.html</v>
      </c>
    </row>
    <row r="3" spans="1:18" s="2" customFormat="1" ht="30" x14ac:dyDescent="0.25">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38</v>
      </c>
      <c r="E3" s="2" t="s">
        <v>514</v>
      </c>
      <c r="F3" s="2" t="s">
        <v>3487</v>
      </c>
      <c r="G3" s="2" t="s">
        <v>514</v>
      </c>
      <c r="H3" s="186">
        <v>301</v>
      </c>
      <c r="I3" s="50" t="s">
        <v>44</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21" t="str">
        <f>INDEX('Policy Characteristics'!K:K,MATCH($C3,'Policy Characteristics'!$C:$C,0))</f>
        <v>transportation-sector-main.html#conv-pol-stds</v>
      </c>
      <c r="R3" s="321" t="str">
        <f>INDEX('Policy Characteristics'!L:L,MATCH($C3,'Policy Characteristics'!$C:$C,0))</f>
        <v>conventional-pollutant-standards.html</v>
      </c>
    </row>
    <row r="4" spans="1:18" s="2" customFormat="1" ht="30" x14ac:dyDescent="0.25">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38</v>
      </c>
      <c r="E4" s="2" t="s">
        <v>2254</v>
      </c>
      <c r="F4" s="2" t="s">
        <v>3487</v>
      </c>
      <c r="G4" s="2" t="s">
        <v>2254</v>
      </c>
      <c r="H4" s="186">
        <v>302</v>
      </c>
      <c r="I4" s="50" t="s">
        <v>44</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21" t="str">
        <f>INDEX('Policy Characteristics'!K:K,MATCH($C4,'Policy Characteristics'!$C:$C,0))</f>
        <v>transportation-sector-main.html#conv-pol-stds</v>
      </c>
      <c r="R4" s="321" t="str">
        <f>INDEX('Policy Characteristics'!L:L,MATCH($C4,'Policy Characteristics'!$C:$C,0))</f>
        <v>conventional-pollutant-standards.html</v>
      </c>
    </row>
    <row r="5" spans="1:18" s="2" customFormat="1" ht="30" x14ac:dyDescent="0.25">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38</v>
      </c>
      <c r="E5" s="2" t="s">
        <v>2256</v>
      </c>
      <c r="F5" s="2" t="s">
        <v>3487</v>
      </c>
      <c r="G5" s="2" t="s">
        <v>2256</v>
      </c>
      <c r="H5" s="186">
        <v>303</v>
      </c>
      <c r="I5" s="50" t="s">
        <v>44</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21" t="str">
        <f>INDEX('Policy Characteristics'!K:K,MATCH($C5,'Policy Characteristics'!$C:$C,0))</f>
        <v>transportation-sector-main.html#conv-pol-stds</v>
      </c>
      <c r="R5" s="321" t="str">
        <f>INDEX('Policy Characteristics'!L:L,MATCH($C5,'Policy Characteristics'!$C:$C,0))</f>
        <v>conventional-pollutant-standards.html</v>
      </c>
    </row>
    <row r="6" spans="1:18" s="2" customFormat="1" ht="30" x14ac:dyDescent="0.25">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38</v>
      </c>
      <c r="E6" s="2" t="s">
        <v>2258</v>
      </c>
      <c r="F6" s="2" t="s">
        <v>3487</v>
      </c>
      <c r="G6" s="2" t="s">
        <v>2355</v>
      </c>
      <c r="H6" s="186">
        <v>304</v>
      </c>
      <c r="I6" s="50" t="s">
        <v>44</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21" t="str">
        <f>INDEX('Policy Characteristics'!K:K,MATCH($C6,'Policy Characteristics'!$C:$C,0))</f>
        <v>transportation-sector-main.html#conv-pol-stds</v>
      </c>
      <c r="R6" s="321" t="str">
        <f>INDEX('Policy Characteristics'!L:L,MATCH($C6,'Policy Characteristics'!$C:$C,0))</f>
        <v>conventional-pollutant-standards.html</v>
      </c>
    </row>
    <row r="7" spans="1:18" s="2" customFormat="1" ht="30" x14ac:dyDescent="0.25">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38</v>
      </c>
      <c r="E7" s="2" t="s">
        <v>2259</v>
      </c>
      <c r="F7" s="2" t="s">
        <v>3487</v>
      </c>
      <c r="G7" s="2" t="s">
        <v>2259</v>
      </c>
      <c r="H7" s="186">
        <v>305</v>
      </c>
      <c r="I7" s="50" t="s">
        <v>44</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21" t="str">
        <f>INDEX('Policy Characteristics'!K:K,MATCH($C7,'Policy Characteristics'!$C:$C,0))</f>
        <v>transportation-sector-main.html#conv-pol-stds</v>
      </c>
      <c r="R7" s="321" t="str">
        <f>INDEX('Policy Characteristics'!L:L,MATCH($C7,'Policy Characteristics'!$C:$C,0))</f>
        <v>conventional-pollutant-standards.html</v>
      </c>
    </row>
    <row r="8" spans="1:18" s="2" customFormat="1" ht="30" x14ac:dyDescent="0.25">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38</v>
      </c>
      <c r="E8" s="2" t="s">
        <v>2261</v>
      </c>
      <c r="F8" s="2" t="s">
        <v>3487</v>
      </c>
      <c r="G8" s="2" t="s">
        <v>2261</v>
      </c>
      <c r="H8" s="186">
        <v>306</v>
      </c>
      <c r="I8" s="50" t="s">
        <v>44</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21" t="str">
        <f>INDEX('Policy Characteristics'!K:K,MATCH($C8,'Policy Characteristics'!$C:$C,0))</f>
        <v>transportation-sector-main.html#conv-pol-stds</v>
      </c>
      <c r="R8" s="321" t="str">
        <f>INDEX('Policy Characteristics'!L:L,MATCH($C8,'Policy Characteristics'!$C:$C,0))</f>
        <v>conventional-pollutant-standards.html</v>
      </c>
    </row>
    <row r="9" spans="1:18" s="2" customFormat="1" ht="30" x14ac:dyDescent="0.25">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38</v>
      </c>
      <c r="E9" s="2" t="s">
        <v>2263</v>
      </c>
      <c r="F9" s="2" t="s">
        <v>3487</v>
      </c>
      <c r="G9" s="2" t="s">
        <v>2263</v>
      </c>
      <c r="H9" s="186">
        <v>307</v>
      </c>
      <c r="I9" s="50" t="s">
        <v>44</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21" t="str">
        <f>INDEX('Policy Characteristics'!K:K,MATCH($C9,'Policy Characteristics'!$C:$C,0))</f>
        <v>transportation-sector-main.html#conv-pol-stds</v>
      </c>
      <c r="R9" s="321" t="str">
        <f>INDEX('Policy Characteristics'!L:L,MATCH($C9,'Policy Characteristics'!$C:$C,0))</f>
        <v>conventional-pollutant-standards.html</v>
      </c>
    </row>
    <row r="10" spans="1:18" s="2" customFormat="1" ht="30" x14ac:dyDescent="0.25">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38</v>
      </c>
      <c r="E10" s="2" t="s">
        <v>2265</v>
      </c>
      <c r="F10" s="2" t="s">
        <v>3487</v>
      </c>
      <c r="G10" s="2" t="s">
        <v>2265</v>
      </c>
      <c r="H10" s="186">
        <v>308</v>
      </c>
      <c r="I10" s="9" t="s">
        <v>45</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21" t="str">
        <f>INDEX('Policy Characteristics'!K:K,MATCH($C10,'Policy Characteristics'!$C:$C,0))</f>
        <v>transportation-sector-main.html#conv-pol-stds</v>
      </c>
      <c r="R10" s="321" t="str">
        <f>INDEX('Policy Characteristics'!L:L,MATCH($C10,'Policy Characteristics'!$C:$C,0))</f>
        <v>conventional-pollutant-standards.html</v>
      </c>
    </row>
    <row r="11" spans="1:18" s="2" customFormat="1" ht="30" x14ac:dyDescent="0.25">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38</v>
      </c>
      <c r="E11" s="2" t="s">
        <v>2267</v>
      </c>
      <c r="F11" s="2" t="s">
        <v>3487</v>
      </c>
      <c r="G11" s="2" t="s">
        <v>2267</v>
      </c>
      <c r="H11" s="186">
        <v>309</v>
      </c>
      <c r="I11" s="9" t="s">
        <v>45</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21" t="str">
        <f>INDEX('Policy Characteristics'!K:K,MATCH($C11,'Policy Characteristics'!$C:$C,0))</f>
        <v>transportation-sector-main.html#conv-pol-stds</v>
      </c>
      <c r="R11" s="321" t="str">
        <f>INDEX('Policy Characteristics'!L:L,MATCH($C11,'Policy Characteristics'!$C:$C,0))</f>
        <v>conventional-pollutant-standards.html</v>
      </c>
    </row>
    <row r="12" spans="1:18" s="2" customFormat="1" x14ac:dyDescent="0.25">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39</v>
      </c>
      <c r="E12" s="2" t="s">
        <v>2251</v>
      </c>
      <c r="F12" s="183" t="s">
        <v>3488</v>
      </c>
      <c r="G12" s="2" t="s">
        <v>2484</v>
      </c>
      <c r="H12" s="186">
        <v>310</v>
      </c>
      <c r="I12" s="50" t="s">
        <v>44</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21" t="str">
        <f>INDEX('Policy Characteristics'!K:K,MATCH($C12,'Policy Characteristics'!$C:$C,0))</f>
        <v>transportation-sector-main.html#conv-pol-stds</v>
      </c>
      <c r="R12" s="321" t="str">
        <f>INDEX('Policy Characteristics'!L:L,MATCH($C12,'Policy Characteristics'!$C:$C,0))</f>
        <v>conventional-pollutant-standards.html</v>
      </c>
    </row>
    <row r="13" spans="1:18" s="2" customFormat="1" x14ac:dyDescent="0.25">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39</v>
      </c>
      <c r="E13" s="2" t="s">
        <v>514</v>
      </c>
      <c r="F13" s="183" t="s">
        <v>3488</v>
      </c>
      <c r="G13" s="2" t="s">
        <v>514</v>
      </c>
      <c r="H13" s="186">
        <v>311</v>
      </c>
      <c r="I13" s="50" t="s">
        <v>44</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21" t="str">
        <f>INDEX('Policy Characteristics'!K:K,MATCH($C13,'Policy Characteristics'!$C:$C,0))</f>
        <v>transportation-sector-main.html#conv-pol-stds</v>
      </c>
      <c r="R13" s="321" t="str">
        <f>INDEX('Policy Characteristics'!L:L,MATCH($C13,'Policy Characteristics'!$C:$C,0))</f>
        <v>conventional-pollutant-standards.html</v>
      </c>
    </row>
    <row r="14" spans="1:18" s="2" customFormat="1" x14ac:dyDescent="0.25">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39</v>
      </c>
      <c r="E14" s="2" t="s">
        <v>2254</v>
      </c>
      <c r="F14" s="183" t="s">
        <v>3488</v>
      </c>
      <c r="G14" s="2" t="s">
        <v>2254</v>
      </c>
      <c r="H14" s="186">
        <v>312</v>
      </c>
      <c r="I14" s="50" t="s">
        <v>44</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transportation-sector-main.html#conv-pol-stds</v>
      </c>
      <c r="R14" s="321" t="str">
        <f>IF(ISBLANK(INDEX('Policy Characteristics'!L:L,MATCH($C14,'Policy Characteristics'!$C:$C,0))),"",INDEX('Policy Characteristics'!L:L,MATCH($C14,'Policy Characteristics'!$C:$C,0)))</f>
        <v>conventional-pollutant-standards.html</v>
      </c>
    </row>
    <row r="15" spans="1:18" s="2" customFormat="1" x14ac:dyDescent="0.25">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39</v>
      </c>
      <c r="E15" s="2" t="s">
        <v>2256</v>
      </c>
      <c r="F15" s="183" t="s">
        <v>3488</v>
      </c>
      <c r="G15" s="2" t="s">
        <v>2256</v>
      </c>
      <c r="H15" s="186">
        <v>313</v>
      </c>
      <c r="I15" s="50" t="s">
        <v>44</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transportation-sector-main.html#conv-pol-stds</v>
      </c>
      <c r="R15" s="321" t="str">
        <f>IF(ISBLANK(INDEX('Policy Characteristics'!L:L,MATCH($C15,'Policy Characteristics'!$C:$C,0))),"",INDEX('Policy Characteristics'!L:L,MATCH($C15,'Policy Characteristics'!$C:$C,0)))</f>
        <v>conventional-pollutant-standards.html</v>
      </c>
    </row>
    <row r="16" spans="1:18" s="2" customFormat="1" x14ac:dyDescent="0.25">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39</v>
      </c>
      <c r="E16" s="2" t="s">
        <v>2258</v>
      </c>
      <c r="F16" s="183" t="s">
        <v>3488</v>
      </c>
      <c r="G16" s="2" t="s">
        <v>2355</v>
      </c>
      <c r="H16" s="186">
        <v>314</v>
      </c>
      <c r="I16" s="50" t="s">
        <v>44</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transportation-sector-main.html#conv-pol-stds</v>
      </c>
      <c r="R16" s="321" t="str">
        <f>IF(ISBLANK(INDEX('Policy Characteristics'!L:L,MATCH($C16,'Policy Characteristics'!$C:$C,0))),"",INDEX('Policy Characteristics'!L:L,MATCH($C16,'Policy Characteristics'!$C:$C,0)))</f>
        <v>conventional-pollutant-standards.html</v>
      </c>
    </row>
    <row r="17" spans="1:18" s="2" customFormat="1" x14ac:dyDescent="0.25">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39</v>
      </c>
      <c r="E17" s="2" t="s">
        <v>2259</v>
      </c>
      <c r="F17" s="183" t="s">
        <v>3488</v>
      </c>
      <c r="G17" s="2" t="s">
        <v>2259</v>
      </c>
      <c r="H17" s="186">
        <v>315</v>
      </c>
      <c r="I17" s="50" t="s">
        <v>44</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transportation-sector-main.html#conv-pol-stds</v>
      </c>
      <c r="R17" s="321" t="str">
        <f>IF(ISBLANK(INDEX('Policy Characteristics'!L:L,MATCH($C17,'Policy Characteristics'!$C:$C,0))),"",INDEX('Policy Characteristics'!L:L,MATCH($C17,'Policy Characteristics'!$C:$C,0)))</f>
        <v>conventional-pollutant-standards.html</v>
      </c>
    </row>
    <row r="18" spans="1:18" s="2" customFormat="1" x14ac:dyDescent="0.25">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39</v>
      </c>
      <c r="E18" s="2" t="s">
        <v>2261</v>
      </c>
      <c r="F18" s="183" t="s">
        <v>3488</v>
      </c>
      <c r="G18" s="2" t="s">
        <v>2261</v>
      </c>
      <c r="H18" s="186">
        <v>316</v>
      </c>
      <c r="I18" s="50" t="s">
        <v>44</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transportation-sector-main.html#conv-pol-stds</v>
      </c>
      <c r="R18" s="321" t="str">
        <f>IF(ISBLANK(INDEX('Policy Characteristics'!L:L,MATCH($C18,'Policy Characteristics'!$C:$C,0))),"",INDEX('Policy Characteristics'!L:L,MATCH($C18,'Policy Characteristics'!$C:$C,0)))</f>
        <v>conventional-pollutant-standards.html</v>
      </c>
    </row>
    <row r="19" spans="1:18" s="2" customFormat="1" x14ac:dyDescent="0.25">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39</v>
      </c>
      <c r="E19" s="2" t="s">
        <v>2263</v>
      </c>
      <c r="F19" s="183" t="s">
        <v>3488</v>
      </c>
      <c r="G19" s="2" t="s">
        <v>2263</v>
      </c>
      <c r="H19" s="186">
        <v>317</v>
      </c>
      <c r="I19" s="50" t="s">
        <v>44</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transportation-sector-main.html#conv-pol-stds</v>
      </c>
      <c r="R19" s="321" t="str">
        <f>IF(ISBLANK(INDEX('Policy Characteristics'!L:L,MATCH($C19,'Policy Characteristics'!$C:$C,0))),"",INDEX('Policy Characteristics'!L:L,MATCH($C19,'Policy Characteristics'!$C:$C,0)))</f>
        <v>conventional-pollutant-standards.html</v>
      </c>
    </row>
    <row r="20" spans="1:18" s="2" customFormat="1" x14ac:dyDescent="0.25">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39</v>
      </c>
      <c r="E20" s="2" t="s">
        <v>2265</v>
      </c>
      <c r="F20" s="183" t="s">
        <v>3488</v>
      </c>
      <c r="G20" s="2" t="s">
        <v>2265</v>
      </c>
      <c r="H20" s="186">
        <v>318</v>
      </c>
      <c r="I20" s="9" t="s">
        <v>45</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transportation-sector-main.html#conv-pol-stds</v>
      </c>
      <c r="R20" s="321" t="str">
        <f>IF(ISBLANK(INDEX('Policy Characteristics'!L:L,MATCH($C20,'Policy Characteristics'!$C:$C,0))),"",INDEX('Policy Characteristics'!L:L,MATCH($C20,'Policy Characteristics'!$C:$C,0)))</f>
        <v>conventional-pollutant-standards.html</v>
      </c>
    </row>
    <row r="21" spans="1:18" s="2" customFormat="1" x14ac:dyDescent="0.25">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39</v>
      </c>
      <c r="E21" s="2" t="s">
        <v>2267</v>
      </c>
      <c r="F21" s="183" t="s">
        <v>3488</v>
      </c>
      <c r="G21" s="2" t="s">
        <v>2267</v>
      </c>
      <c r="H21" s="186">
        <v>319</v>
      </c>
      <c r="I21" s="9" t="s">
        <v>45</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transportation-sector-main.html#conv-pol-stds</v>
      </c>
      <c r="R21" s="321" t="str">
        <f>IF(ISBLANK(INDEX('Policy Characteristics'!L:L,MATCH($C21,'Policy Characteristics'!$C:$C,0))),"",INDEX('Policy Characteristics'!L:L,MATCH($C21,'Policy Characteristics'!$C:$C,0)))</f>
        <v>conventional-pollutant-standards.html</v>
      </c>
    </row>
    <row r="22" spans="1:18" s="2" customFormat="1" x14ac:dyDescent="0.25">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40</v>
      </c>
      <c r="E22" s="2" t="s">
        <v>2251</v>
      </c>
      <c r="F22" s="2" t="s">
        <v>3483</v>
      </c>
      <c r="G22" s="2" t="s">
        <v>2484</v>
      </c>
      <c r="H22" s="186">
        <v>320</v>
      </c>
      <c r="I22" s="50" t="s">
        <v>44</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transportation-sector-main.html#conv-pol-stds</v>
      </c>
      <c r="R22" s="321" t="str">
        <f>IF(ISBLANK(INDEX('Policy Characteristics'!L:L,MATCH($C22,'Policy Characteristics'!$C:$C,0))),"",INDEX('Policy Characteristics'!L:L,MATCH($C22,'Policy Characteristics'!$C:$C,0)))</f>
        <v>conventional-pollutant-standards.html</v>
      </c>
    </row>
    <row r="23" spans="1:18" s="2" customFormat="1" x14ac:dyDescent="0.25">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40</v>
      </c>
      <c r="E23" s="2" t="s">
        <v>514</v>
      </c>
      <c r="F23" s="2" t="s">
        <v>3483</v>
      </c>
      <c r="G23" s="2" t="s">
        <v>514</v>
      </c>
      <c r="H23" s="186">
        <v>321</v>
      </c>
      <c r="I23" s="9" t="s">
        <v>45</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transportation-sector-main.html#conv-pol-stds</v>
      </c>
      <c r="R23" s="321" t="str">
        <f>IF(ISBLANK(INDEX('Policy Characteristics'!L:L,MATCH($C23,'Policy Characteristics'!$C:$C,0))),"",INDEX('Policy Characteristics'!L:L,MATCH($C23,'Policy Characteristics'!$C:$C,0)))</f>
        <v>conventional-pollutant-standards.html</v>
      </c>
    </row>
    <row r="24" spans="1:18" s="2" customFormat="1" x14ac:dyDescent="0.25">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40</v>
      </c>
      <c r="E24" s="2" t="s">
        <v>2254</v>
      </c>
      <c r="F24" s="2" t="s">
        <v>3483</v>
      </c>
      <c r="G24" s="2" t="s">
        <v>2254</v>
      </c>
      <c r="H24" s="186">
        <v>322</v>
      </c>
      <c r="I24" s="50" t="s">
        <v>44</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transportation-sector-main.html#conv-pol-stds</v>
      </c>
      <c r="R24" s="321" t="str">
        <f>IF(ISBLANK(INDEX('Policy Characteristics'!L:L,MATCH($C24,'Policy Characteristics'!$C:$C,0))),"",INDEX('Policy Characteristics'!L:L,MATCH($C24,'Policy Characteristics'!$C:$C,0)))</f>
        <v>conventional-pollutant-standards.html</v>
      </c>
    </row>
    <row r="25" spans="1:18" s="2" customFormat="1" x14ac:dyDescent="0.25">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40</v>
      </c>
      <c r="E25" s="2" t="s">
        <v>2256</v>
      </c>
      <c r="F25" s="2" t="s">
        <v>3483</v>
      </c>
      <c r="G25" s="2" t="s">
        <v>2256</v>
      </c>
      <c r="H25" s="186">
        <v>323</v>
      </c>
      <c r="I25" s="9" t="s">
        <v>45</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transportation-sector-main.html#conv-pol-stds</v>
      </c>
      <c r="R25" s="321" t="str">
        <f>IF(ISBLANK(INDEX('Policy Characteristics'!L:L,MATCH($C25,'Policy Characteristics'!$C:$C,0))),"",INDEX('Policy Characteristics'!L:L,MATCH($C25,'Policy Characteristics'!$C:$C,0)))</f>
        <v>conventional-pollutant-standards.html</v>
      </c>
    </row>
    <row r="26" spans="1:18" s="2" customFormat="1" x14ac:dyDescent="0.25">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40</v>
      </c>
      <c r="E26" s="2" t="s">
        <v>2258</v>
      </c>
      <c r="F26" s="2" t="s">
        <v>3483</v>
      </c>
      <c r="G26" s="2" t="s">
        <v>2355</v>
      </c>
      <c r="H26" s="186">
        <v>324</v>
      </c>
      <c r="I26" s="9" t="s">
        <v>45</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transportation-sector-main.html#conv-pol-stds</v>
      </c>
      <c r="R26" s="321" t="str">
        <f>IF(ISBLANK(INDEX('Policy Characteristics'!L:L,MATCH($C26,'Policy Characteristics'!$C:$C,0))),"",INDEX('Policy Characteristics'!L:L,MATCH($C26,'Policy Characteristics'!$C:$C,0)))</f>
        <v>conventional-pollutant-standards.html</v>
      </c>
    </row>
    <row r="27" spans="1:18" s="2" customFormat="1" x14ac:dyDescent="0.25">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40</v>
      </c>
      <c r="E27" s="2" t="s">
        <v>2259</v>
      </c>
      <c r="F27" s="2" t="s">
        <v>3483</v>
      </c>
      <c r="G27" s="2" t="s">
        <v>2259</v>
      </c>
      <c r="H27" s="186">
        <v>325</v>
      </c>
      <c r="I27" s="9" t="s">
        <v>45</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transportation-sector-main.html#conv-pol-stds</v>
      </c>
      <c r="R27" s="321" t="str">
        <f>IF(ISBLANK(INDEX('Policy Characteristics'!L:L,MATCH($C27,'Policy Characteristics'!$C:$C,0))),"",INDEX('Policy Characteristics'!L:L,MATCH($C27,'Policy Characteristics'!$C:$C,0)))</f>
        <v>conventional-pollutant-standards.html</v>
      </c>
    </row>
    <row r="28" spans="1:18" s="2" customFormat="1" x14ac:dyDescent="0.25">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40</v>
      </c>
      <c r="E28" s="2" t="s">
        <v>2261</v>
      </c>
      <c r="F28" s="2" t="s">
        <v>3483</v>
      </c>
      <c r="G28" s="2" t="s">
        <v>2261</v>
      </c>
      <c r="H28" s="186">
        <v>326</v>
      </c>
      <c r="I28" s="9" t="s">
        <v>45</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transportation-sector-main.html#conv-pol-stds</v>
      </c>
      <c r="R28" s="321" t="str">
        <f>IF(ISBLANK(INDEX('Policy Characteristics'!L:L,MATCH($C28,'Policy Characteristics'!$C:$C,0))),"",INDEX('Policy Characteristics'!L:L,MATCH($C28,'Policy Characteristics'!$C:$C,0)))</f>
        <v>conventional-pollutant-standards.html</v>
      </c>
    </row>
    <row r="29" spans="1:18" s="2" customFormat="1" x14ac:dyDescent="0.25">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40</v>
      </c>
      <c r="E29" s="2" t="s">
        <v>2263</v>
      </c>
      <c r="F29" s="2" t="s">
        <v>3483</v>
      </c>
      <c r="G29" s="2" t="s">
        <v>2263</v>
      </c>
      <c r="H29" s="186">
        <v>327</v>
      </c>
      <c r="I29" s="9" t="s">
        <v>45</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transportation-sector-main.html#conv-pol-stds</v>
      </c>
      <c r="R29" s="321" t="str">
        <f>IF(ISBLANK(INDEX('Policy Characteristics'!L:L,MATCH($C29,'Policy Characteristics'!$C:$C,0))),"",INDEX('Policy Characteristics'!L:L,MATCH($C29,'Policy Characteristics'!$C:$C,0)))</f>
        <v>conventional-pollutant-standards.html</v>
      </c>
    </row>
    <row r="30" spans="1:18" s="2" customFormat="1" x14ac:dyDescent="0.25">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40</v>
      </c>
      <c r="E30" s="2" t="s">
        <v>2265</v>
      </c>
      <c r="F30" s="2" t="s">
        <v>3483</v>
      </c>
      <c r="G30" s="2" t="s">
        <v>2265</v>
      </c>
      <c r="H30" s="186">
        <v>328</v>
      </c>
      <c r="I30" s="9" t="s">
        <v>45</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transportation-sector-main.html#conv-pol-stds</v>
      </c>
      <c r="R30" s="321" t="str">
        <f>IF(ISBLANK(INDEX('Policy Characteristics'!L:L,MATCH($C30,'Policy Characteristics'!$C:$C,0))),"",INDEX('Policy Characteristics'!L:L,MATCH($C30,'Policy Characteristics'!$C:$C,0)))</f>
        <v>conventional-pollutant-standards.html</v>
      </c>
    </row>
    <row r="31" spans="1:18" s="2" customFormat="1" x14ac:dyDescent="0.25">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40</v>
      </c>
      <c r="E31" s="2" t="s">
        <v>2267</v>
      </c>
      <c r="F31" s="2" t="s">
        <v>3483</v>
      </c>
      <c r="G31" s="2" t="s">
        <v>2267</v>
      </c>
      <c r="H31" s="186">
        <v>329</v>
      </c>
      <c r="I31" s="9" t="s">
        <v>45</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transportation-sector-main.html#conv-pol-stds</v>
      </c>
      <c r="R31" s="321" t="str">
        <f>IF(ISBLANK(INDEX('Policy Characteristics'!L:L,MATCH($C31,'Policy Characteristics'!$C:$C,0))),"",INDEX('Policy Characteristics'!L:L,MATCH($C31,'Policy Characteristics'!$C:$C,0)))</f>
        <v>conventional-pollutant-standards.html</v>
      </c>
    </row>
    <row r="32" spans="1:18" s="2" customFormat="1" x14ac:dyDescent="0.25">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41</v>
      </c>
      <c r="E32" s="2" t="s">
        <v>2251</v>
      </c>
      <c r="F32" s="2" t="s">
        <v>3484</v>
      </c>
      <c r="G32" s="2" t="s">
        <v>2484</v>
      </c>
      <c r="H32" s="186">
        <v>330</v>
      </c>
      <c r="I32" s="50" t="s">
        <v>44</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transportation-sector-main.html#conv-pol-stds</v>
      </c>
      <c r="R32" s="321" t="str">
        <f>IF(ISBLANK(INDEX('Policy Characteristics'!L:L,MATCH($C32,'Policy Characteristics'!$C:$C,0))),"",INDEX('Policy Characteristics'!L:L,MATCH($C32,'Policy Characteristics'!$C:$C,0)))</f>
        <v>conventional-pollutant-standards.html</v>
      </c>
    </row>
    <row r="33" spans="1:18" s="2" customFormat="1" x14ac:dyDescent="0.25">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41</v>
      </c>
      <c r="E33" s="2" t="s">
        <v>514</v>
      </c>
      <c r="F33" s="2" t="s">
        <v>3484</v>
      </c>
      <c r="G33" s="2" t="s">
        <v>514</v>
      </c>
      <c r="H33" s="186">
        <v>331</v>
      </c>
      <c r="I33" s="50" t="s">
        <v>44</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transportation-sector-main.html#conv-pol-stds</v>
      </c>
      <c r="R33" s="321" t="str">
        <f>IF(ISBLANK(INDEX('Policy Characteristics'!L:L,MATCH($C33,'Policy Characteristics'!$C:$C,0))),"",INDEX('Policy Characteristics'!L:L,MATCH($C33,'Policy Characteristics'!$C:$C,0)))</f>
        <v>conventional-pollutant-standards.html</v>
      </c>
    </row>
    <row r="34" spans="1:18" s="2" customFormat="1" x14ac:dyDescent="0.25">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41</v>
      </c>
      <c r="E34" s="2" t="s">
        <v>2254</v>
      </c>
      <c r="F34" s="2" t="s">
        <v>3484</v>
      </c>
      <c r="G34" s="2" t="s">
        <v>2254</v>
      </c>
      <c r="H34" s="186">
        <v>332</v>
      </c>
      <c r="I34" s="50" t="s">
        <v>44</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transportation-sector-main.html#conv-pol-stds</v>
      </c>
      <c r="R34" s="321" t="str">
        <f>IF(ISBLANK(INDEX('Policy Characteristics'!L:L,MATCH($C34,'Policy Characteristics'!$C:$C,0))),"",INDEX('Policy Characteristics'!L:L,MATCH($C34,'Policy Characteristics'!$C:$C,0)))</f>
        <v>conventional-pollutant-standards.html</v>
      </c>
    </row>
    <row r="35" spans="1:18" s="2" customFormat="1" x14ac:dyDescent="0.25">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41</v>
      </c>
      <c r="E35" s="2" t="s">
        <v>2256</v>
      </c>
      <c r="F35" s="2" t="s">
        <v>3484</v>
      </c>
      <c r="G35" s="2" t="s">
        <v>2256</v>
      </c>
      <c r="H35" s="186">
        <v>333</v>
      </c>
      <c r="I35" s="50" t="s">
        <v>44</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transportation-sector-main.html#conv-pol-stds</v>
      </c>
      <c r="R35" s="321" t="str">
        <f>IF(ISBLANK(INDEX('Policy Characteristics'!L:L,MATCH($C35,'Policy Characteristics'!$C:$C,0))),"",INDEX('Policy Characteristics'!L:L,MATCH($C35,'Policy Characteristics'!$C:$C,0)))</f>
        <v>conventional-pollutant-standards.html</v>
      </c>
    </row>
    <row r="36" spans="1:18" s="2" customFormat="1" x14ac:dyDescent="0.25">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41</v>
      </c>
      <c r="E36" s="2" t="s">
        <v>2258</v>
      </c>
      <c r="F36" s="2" t="s">
        <v>3484</v>
      </c>
      <c r="G36" s="2" t="s">
        <v>2355</v>
      </c>
      <c r="H36" s="186">
        <v>334</v>
      </c>
      <c r="I36" s="50" t="s">
        <v>44</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transportation-sector-main.html#conv-pol-stds</v>
      </c>
      <c r="R36" s="321" t="str">
        <f>IF(ISBLANK(INDEX('Policy Characteristics'!L:L,MATCH($C36,'Policy Characteristics'!$C:$C,0))),"",INDEX('Policy Characteristics'!L:L,MATCH($C36,'Policy Characteristics'!$C:$C,0)))</f>
        <v>conventional-pollutant-standards.html</v>
      </c>
    </row>
    <row r="37" spans="1:18" s="2" customFormat="1" x14ac:dyDescent="0.25">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41</v>
      </c>
      <c r="E37" s="2" t="s">
        <v>2259</v>
      </c>
      <c r="F37" s="2" t="s">
        <v>3484</v>
      </c>
      <c r="G37" s="2" t="s">
        <v>2259</v>
      </c>
      <c r="H37" s="186">
        <v>335</v>
      </c>
      <c r="I37" s="9" t="s">
        <v>45</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transportation-sector-main.html#conv-pol-stds</v>
      </c>
      <c r="R37" s="321" t="str">
        <f>IF(ISBLANK(INDEX('Policy Characteristics'!L:L,MATCH($C37,'Policy Characteristics'!$C:$C,0))),"",INDEX('Policy Characteristics'!L:L,MATCH($C37,'Policy Characteristics'!$C:$C,0)))</f>
        <v>conventional-pollutant-standards.html</v>
      </c>
    </row>
    <row r="38" spans="1:18" s="2" customFormat="1" x14ac:dyDescent="0.25">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41</v>
      </c>
      <c r="E38" s="2" t="s">
        <v>2261</v>
      </c>
      <c r="F38" s="2" t="s">
        <v>3484</v>
      </c>
      <c r="G38" s="2" t="s">
        <v>2261</v>
      </c>
      <c r="H38" s="186">
        <v>336</v>
      </c>
      <c r="I38" s="50" t="s">
        <v>44</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transportation-sector-main.html#conv-pol-stds</v>
      </c>
      <c r="R38" s="321" t="str">
        <f>IF(ISBLANK(INDEX('Policy Characteristics'!L:L,MATCH($C38,'Policy Characteristics'!$C:$C,0))),"",INDEX('Policy Characteristics'!L:L,MATCH($C38,'Policy Characteristics'!$C:$C,0)))</f>
        <v>conventional-pollutant-standards.html</v>
      </c>
    </row>
    <row r="39" spans="1:18" s="2" customFormat="1" x14ac:dyDescent="0.25">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41</v>
      </c>
      <c r="E39" s="2" t="s">
        <v>2263</v>
      </c>
      <c r="F39" s="2" t="s">
        <v>3484</v>
      </c>
      <c r="G39" s="2" t="s">
        <v>2263</v>
      </c>
      <c r="H39" s="186">
        <v>337</v>
      </c>
      <c r="I39" s="50" t="s">
        <v>44</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transportation-sector-main.html#conv-pol-stds</v>
      </c>
      <c r="R39" s="321" t="str">
        <f>IF(ISBLANK(INDEX('Policy Characteristics'!L:L,MATCH($C39,'Policy Characteristics'!$C:$C,0))),"",INDEX('Policy Characteristics'!L:L,MATCH($C39,'Policy Characteristics'!$C:$C,0)))</f>
        <v>conventional-pollutant-standards.html</v>
      </c>
    </row>
    <row r="40" spans="1:18" s="2" customFormat="1" x14ac:dyDescent="0.25">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41</v>
      </c>
      <c r="E40" s="2" t="s">
        <v>2265</v>
      </c>
      <c r="F40" s="2" t="s">
        <v>3484</v>
      </c>
      <c r="G40" s="2" t="s">
        <v>2265</v>
      </c>
      <c r="H40" s="186">
        <v>338</v>
      </c>
      <c r="I40" s="9" t="s">
        <v>45</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transportation-sector-main.html#conv-pol-stds</v>
      </c>
      <c r="R40" s="321" t="str">
        <f>IF(ISBLANK(INDEX('Policy Characteristics'!L:L,MATCH($C40,'Policy Characteristics'!$C:$C,0))),"",INDEX('Policy Characteristics'!L:L,MATCH($C40,'Policy Characteristics'!$C:$C,0)))</f>
        <v>conventional-pollutant-standards.html</v>
      </c>
    </row>
    <row r="41" spans="1:18" s="2" customFormat="1" x14ac:dyDescent="0.25">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41</v>
      </c>
      <c r="E41" s="2" t="s">
        <v>2267</v>
      </c>
      <c r="F41" s="2" t="s">
        <v>3484</v>
      </c>
      <c r="G41" s="2" t="s">
        <v>2267</v>
      </c>
      <c r="H41" s="186">
        <v>339</v>
      </c>
      <c r="I41" s="9" t="s">
        <v>45</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transportation-sector-main.html#conv-pol-stds</v>
      </c>
      <c r="R41" s="321" t="str">
        <f>IF(ISBLANK(INDEX('Policy Characteristics'!L:L,MATCH($C41,'Policy Characteristics'!$C:$C,0))),"",INDEX('Policy Characteristics'!L:L,MATCH($C41,'Policy Characteristics'!$C:$C,0)))</f>
        <v>conventional-pollutant-standards.html</v>
      </c>
    </row>
    <row r="42" spans="1:18" s="2" customFormat="1" x14ac:dyDescent="0.25">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42</v>
      </c>
      <c r="E42" s="2" t="s">
        <v>2251</v>
      </c>
      <c r="F42" s="2" t="s">
        <v>3485</v>
      </c>
      <c r="G42" s="2" t="s">
        <v>2484</v>
      </c>
      <c r="H42" s="186">
        <v>340</v>
      </c>
      <c r="I42" s="50" t="s">
        <v>44</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transportation-sector-main.html#conv-pol-stds</v>
      </c>
      <c r="R42" s="321" t="str">
        <f>IF(ISBLANK(INDEX('Policy Characteristics'!L:L,MATCH($C42,'Policy Characteristics'!$C:$C,0))),"",INDEX('Policy Characteristics'!L:L,MATCH($C42,'Policy Characteristics'!$C:$C,0)))</f>
        <v>conventional-pollutant-standards.html</v>
      </c>
    </row>
    <row r="43" spans="1:18" s="2" customFormat="1" x14ac:dyDescent="0.25">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42</v>
      </c>
      <c r="E43" s="2" t="s">
        <v>514</v>
      </c>
      <c r="F43" s="2" t="s">
        <v>3485</v>
      </c>
      <c r="G43" s="2" t="s">
        <v>514</v>
      </c>
      <c r="H43" s="186">
        <v>341</v>
      </c>
      <c r="I43" s="50" t="s">
        <v>44</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transportation-sector-main.html#conv-pol-stds</v>
      </c>
      <c r="R43" s="321" t="str">
        <f>IF(ISBLANK(INDEX('Policy Characteristics'!L:L,MATCH($C43,'Policy Characteristics'!$C:$C,0))),"",INDEX('Policy Characteristics'!L:L,MATCH($C43,'Policy Characteristics'!$C:$C,0)))</f>
        <v>conventional-pollutant-standards.html</v>
      </c>
    </row>
    <row r="44" spans="1:18" s="2" customFormat="1" x14ac:dyDescent="0.25">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42</v>
      </c>
      <c r="E44" s="2" t="s">
        <v>2254</v>
      </c>
      <c r="F44" s="2" t="s">
        <v>3485</v>
      </c>
      <c r="G44" s="2" t="s">
        <v>2254</v>
      </c>
      <c r="H44" s="186">
        <v>342</v>
      </c>
      <c r="I44" s="50" t="s">
        <v>44</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transportation-sector-main.html#conv-pol-stds</v>
      </c>
      <c r="R44" s="321" t="str">
        <f>IF(ISBLANK(INDEX('Policy Characteristics'!L:L,MATCH($C44,'Policy Characteristics'!$C:$C,0))),"",INDEX('Policy Characteristics'!L:L,MATCH($C44,'Policy Characteristics'!$C:$C,0)))</f>
        <v>conventional-pollutant-standards.html</v>
      </c>
    </row>
    <row r="45" spans="1:18" s="2" customFormat="1" x14ac:dyDescent="0.25">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42</v>
      </c>
      <c r="E45" s="2" t="s">
        <v>2256</v>
      </c>
      <c r="F45" s="2" t="s">
        <v>3485</v>
      </c>
      <c r="G45" s="2" t="s">
        <v>2256</v>
      </c>
      <c r="H45" s="186">
        <v>343</v>
      </c>
      <c r="I45" s="50" t="s">
        <v>44</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transportation-sector-main.html#conv-pol-stds</v>
      </c>
      <c r="R45" s="321" t="str">
        <f>IF(ISBLANK(INDEX('Policy Characteristics'!L:L,MATCH($C45,'Policy Characteristics'!$C:$C,0))),"",INDEX('Policy Characteristics'!L:L,MATCH($C45,'Policy Characteristics'!$C:$C,0)))</f>
        <v>conventional-pollutant-standards.html</v>
      </c>
    </row>
    <row r="46" spans="1:18" s="2" customFormat="1" x14ac:dyDescent="0.25">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42</v>
      </c>
      <c r="E46" s="2" t="s">
        <v>2258</v>
      </c>
      <c r="F46" s="2" t="s">
        <v>3485</v>
      </c>
      <c r="G46" s="2" t="s">
        <v>2355</v>
      </c>
      <c r="H46" s="186">
        <v>344</v>
      </c>
      <c r="I46" s="50" t="s">
        <v>44</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transportation-sector-main.html#conv-pol-stds</v>
      </c>
      <c r="R46" s="321" t="str">
        <f>IF(ISBLANK(INDEX('Policy Characteristics'!L:L,MATCH($C46,'Policy Characteristics'!$C:$C,0))),"",INDEX('Policy Characteristics'!L:L,MATCH($C46,'Policy Characteristics'!$C:$C,0)))</f>
        <v>conventional-pollutant-standards.html</v>
      </c>
    </row>
    <row r="47" spans="1:18" s="2" customFormat="1" x14ac:dyDescent="0.25">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42</v>
      </c>
      <c r="E47" s="2" t="s">
        <v>2259</v>
      </c>
      <c r="F47" s="2" t="s">
        <v>3485</v>
      </c>
      <c r="G47" s="2" t="s">
        <v>2259</v>
      </c>
      <c r="H47" s="186">
        <v>345</v>
      </c>
      <c r="I47" s="9" t="s">
        <v>45</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transportation-sector-main.html#conv-pol-stds</v>
      </c>
      <c r="R47" s="321" t="str">
        <f>IF(ISBLANK(INDEX('Policy Characteristics'!L:L,MATCH($C47,'Policy Characteristics'!$C:$C,0))),"",INDEX('Policy Characteristics'!L:L,MATCH($C47,'Policy Characteristics'!$C:$C,0)))</f>
        <v>conventional-pollutant-standards.html</v>
      </c>
    </row>
    <row r="48" spans="1:18" s="2" customFormat="1" x14ac:dyDescent="0.25">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42</v>
      </c>
      <c r="E48" s="2" t="s">
        <v>2261</v>
      </c>
      <c r="F48" s="2" t="s">
        <v>3485</v>
      </c>
      <c r="G48" s="2" t="s">
        <v>2261</v>
      </c>
      <c r="H48" s="186">
        <v>346</v>
      </c>
      <c r="I48" s="50" t="s">
        <v>44</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transportation-sector-main.html#conv-pol-stds</v>
      </c>
      <c r="R48" s="321" t="str">
        <f>IF(ISBLANK(INDEX('Policy Characteristics'!L:L,MATCH($C48,'Policy Characteristics'!$C:$C,0))),"",INDEX('Policy Characteristics'!L:L,MATCH($C48,'Policy Characteristics'!$C:$C,0)))</f>
        <v>conventional-pollutant-standards.html</v>
      </c>
    </row>
    <row r="49" spans="1:18" s="2" customFormat="1" x14ac:dyDescent="0.25">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42</v>
      </c>
      <c r="E49" s="2" t="s">
        <v>2263</v>
      </c>
      <c r="F49" s="2" t="s">
        <v>3485</v>
      </c>
      <c r="G49" s="2" t="s">
        <v>2263</v>
      </c>
      <c r="H49" s="186">
        <v>347</v>
      </c>
      <c r="I49" s="50" t="s">
        <v>44</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transportation-sector-main.html#conv-pol-stds</v>
      </c>
      <c r="R49" s="321" t="str">
        <f>IF(ISBLANK(INDEX('Policy Characteristics'!L:L,MATCH($C49,'Policy Characteristics'!$C:$C,0))),"",INDEX('Policy Characteristics'!L:L,MATCH($C49,'Policy Characteristics'!$C:$C,0)))</f>
        <v>conventional-pollutant-standards.html</v>
      </c>
    </row>
    <row r="50" spans="1:18" s="2" customFormat="1" x14ac:dyDescent="0.25">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42</v>
      </c>
      <c r="E50" s="2" t="s">
        <v>2265</v>
      </c>
      <c r="F50" s="2" t="s">
        <v>3485</v>
      </c>
      <c r="G50" s="2" t="s">
        <v>2265</v>
      </c>
      <c r="H50" s="186">
        <v>348</v>
      </c>
      <c r="I50" s="9" t="s">
        <v>45</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transportation-sector-main.html#conv-pol-stds</v>
      </c>
      <c r="R50" s="321" t="str">
        <f>IF(ISBLANK(INDEX('Policy Characteristics'!L:L,MATCH($C50,'Policy Characteristics'!$C:$C,0))),"",INDEX('Policy Characteristics'!L:L,MATCH($C50,'Policy Characteristics'!$C:$C,0)))</f>
        <v>conventional-pollutant-standards.html</v>
      </c>
    </row>
    <row r="51" spans="1:18" s="2" customFormat="1" x14ac:dyDescent="0.25">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42</v>
      </c>
      <c r="E51" s="2" t="s">
        <v>2267</v>
      </c>
      <c r="F51" s="2" t="s">
        <v>3485</v>
      </c>
      <c r="G51" s="2" t="s">
        <v>2267</v>
      </c>
      <c r="H51" s="186">
        <v>349</v>
      </c>
      <c r="I51" s="9" t="s">
        <v>45</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transportation-sector-main.html#conv-pol-stds</v>
      </c>
      <c r="R51" s="321" t="str">
        <f>IF(ISBLANK(INDEX('Policy Characteristics'!L:L,MATCH($C51,'Policy Characteristics'!$C:$C,0))),"",INDEX('Policy Characteristics'!L:L,MATCH($C51,'Policy Characteristics'!$C:$C,0)))</f>
        <v>conventional-pollutant-standards.html</v>
      </c>
    </row>
    <row r="52" spans="1:18" s="2" customFormat="1" x14ac:dyDescent="0.25">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2" t="s">
        <v>114</v>
      </c>
      <c r="E52" s="2" t="s">
        <v>2251</v>
      </c>
      <c r="F52" s="2" t="s">
        <v>3486</v>
      </c>
      <c r="G52" s="2" t="s">
        <v>2484</v>
      </c>
      <c r="H52" s="186">
        <v>350</v>
      </c>
      <c r="I52" s="50" t="s">
        <v>44</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transportation-sector-main.html#conv-pol-stds</v>
      </c>
      <c r="R52" s="321" t="str">
        <f>IF(ISBLANK(INDEX('Policy Characteristics'!L:L,MATCH($C52,'Policy Characteristics'!$C:$C,0))),"",INDEX('Policy Characteristics'!L:L,MATCH($C52,'Policy Characteristics'!$C:$C,0)))</f>
        <v>conventional-pollutant-standards.html</v>
      </c>
    </row>
    <row r="53" spans="1:18" s="2" customFormat="1" x14ac:dyDescent="0.25">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2" t="s">
        <v>114</v>
      </c>
      <c r="E53" s="2" t="s">
        <v>514</v>
      </c>
      <c r="F53" s="2" t="s">
        <v>3486</v>
      </c>
      <c r="G53" s="2" t="s">
        <v>514</v>
      </c>
      <c r="H53" s="186">
        <v>351</v>
      </c>
      <c r="I53" s="50" t="s">
        <v>44</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transportation-sector-main.html#conv-pol-stds</v>
      </c>
      <c r="R53" s="321" t="str">
        <f>IF(ISBLANK(INDEX('Policy Characteristics'!L:L,MATCH($C53,'Policy Characteristics'!$C:$C,0))),"",INDEX('Policy Characteristics'!L:L,MATCH($C53,'Policy Characteristics'!$C:$C,0)))</f>
        <v>conventional-pollutant-standards.html</v>
      </c>
    </row>
    <row r="54" spans="1:18" s="2" customFormat="1" x14ac:dyDescent="0.25">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2" t="s">
        <v>114</v>
      </c>
      <c r="E54" s="2" t="s">
        <v>2254</v>
      </c>
      <c r="F54" s="2" t="s">
        <v>3486</v>
      </c>
      <c r="G54" s="2" t="s">
        <v>2254</v>
      </c>
      <c r="H54" s="186">
        <v>352</v>
      </c>
      <c r="I54" s="50" t="s">
        <v>44</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transportation-sector-main.html#conv-pol-stds</v>
      </c>
      <c r="R54" s="321" t="str">
        <f>IF(ISBLANK(INDEX('Policy Characteristics'!L:L,MATCH($C54,'Policy Characteristics'!$C:$C,0))),"",INDEX('Policy Characteristics'!L:L,MATCH($C54,'Policy Characteristics'!$C:$C,0)))</f>
        <v>conventional-pollutant-standards.html</v>
      </c>
    </row>
    <row r="55" spans="1:18" s="2" customFormat="1" x14ac:dyDescent="0.25">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2" t="s">
        <v>114</v>
      </c>
      <c r="E55" s="2" t="s">
        <v>2256</v>
      </c>
      <c r="F55" s="2" t="s">
        <v>3486</v>
      </c>
      <c r="G55" s="2" t="s">
        <v>2256</v>
      </c>
      <c r="H55" s="186">
        <v>353</v>
      </c>
      <c r="I55" s="50" t="s">
        <v>44</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transportation-sector-main.html#conv-pol-stds</v>
      </c>
      <c r="R55" s="321" t="str">
        <f>IF(ISBLANK(INDEX('Policy Characteristics'!L:L,MATCH($C55,'Policy Characteristics'!$C:$C,0))),"",INDEX('Policy Characteristics'!L:L,MATCH($C55,'Policy Characteristics'!$C:$C,0)))</f>
        <v>conventional-pollutant-standards.html</v>
      </c>
    </row>
    <row r="56" spans="1:18" s="2" customFormat="1" x14ac:dyDescent="0.25">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2" t="s">
        <v>114</v>
      </c>
      <c r="E56" s="2" t="s">
        <v>2258</v>
      </c>
      <c r="F56" s="2" t="s">
        <v>3486</v>
      </c>
      <c r="G56" s="2" t="s">
        <v>2355</v>
      </c>
      <c r="H56" s="186">
        <v>354</v>
      </c>
      <c r="I56" s="50" t="s">
        <v>44</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transportation-sector-main.html#conv-pol-stds</v>
      </c>
      <c r="R56" s="321" t="str">
        <f>IF(ISBLANK(INDEX('Policy Characteristics'!L:L,MATCH($C56,'Policy Characteristics'!$C:$C,0))),"",INDEX('Policy Characteristics'!L:L,MATCH($C56,'Policy Characteristics'!$C:$C,0)))</f>
        <v>conventional-pollutant-standards.html</v>
      </c>
    </row>
    <row r="57" spans="1:18" s="2" customFormat="1" x14ac:dyDescent="0.25">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2" t="s">
        <v>114</v>
      </c>
      <c r="E57" s="2" t="s">
        <v>2259</v>
      </c>
      <c r="F57" s="2" t="s">
        <v>3486</v>
      </c>
      <c r="G57" s="2" t="s">
        <v>2259</v>
      </c>
      <c r="H57" s="186">
        <v>355</v>
      </c>
      <c r="I57" s="50" t="s">
        <v>44</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transportation-sector-main.html#conv-pol-stds</v>
      </c>
      <c r="R57" s="321" t="str">
        <f>IF(ISBLANK(INDEX('Policy Characteristics'!L:L,MATCH($C57,'Policy Characteristics'!$C:$C,0))),"",INDEX('Policy Characteristics'!L:L,MATCH($C57,'Policy Characteristics'!$C:$C,0)))</f>
        <v>conventional-pollutant-standards.html</v>
      </c>
    </row>
    <row r="58" spans="1:18" s="2" customFormat="1" x14ac:dyDescent="0.25">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2" t="s">
        <v>114</v>
      </c>
      <c r="E58" s="2" t="s">
        <v>2261</v>
      </c>
      <c r="F58" s="2" t="s">
        <v>3486</v>
      </c>
      <c r="G58" s="2" t="s">
        <v>2261</v>
      </c>
      <c r="H58" s="186">
        <v>356</v>
      </c>
      <c r="I58" s="50" t="s">
        <v>44</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transportation-sector-main.html#conv-pol-stds</v>
      </c>
      <c r="R58" s="321" t="str">
        <f>IF(ISBLANK(INDEX('Policy Characteristics'!L:L,MATCH($C58,'Policy Characteristics'!$C:$C,0))),"",INDEX('Policy Characteristics'!L:L,MATCH($C58,'Policy Characteristics'!$C:$C,0)))</f>
        <v>conventional-pollutant-standards.html</v>
      </c>
    </row>
    <row r="59" spans="1:18" s="2" customFormat="1" x14ac:dyDescent="0.25">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2" t="s">
        <v>114</v>
      </c>
      <c r="E59" s="2" t="s">
        <v>2263</v>
      </c>
      <c r="F59" s="2" t="s">
        <v>3486</v>
      </c>
      <c r="G59" s="2" t="s">
        <v>2263</v>
      </c>
      <c r="H59" s="186">
        <v>357</v>
      </c>
      <c r="I59" s="50" t="s">
        <v>44</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transportation-sector-main.html#conv-pol-stds</v>
      </c>
      <c r="R59" s="321" t="str">
        <f>IF(ISBLANK(INDEX('Policy Characteristics'!L:L,MATCH($C59,'Policy Characteristics'!$C:$C,0))),"",INDEX('Policy Characteristics'!L:L,MATCH($C59,'Policy Characteristics'!$C:$C,0)))</f>
        <v>conventional-pollutant-standards.html</v>
      </c>
    </row>
    <row r="60" spans="1:18" s="2" customFormat="1" x14ac:dyDescent="0.25">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2" t="s">
        <v>114</v>
      </c>
      <c r="E60" s="2" t="s">
        <v>2265</v>
      </c>
      <c r="F60" s="2" t="s">
        <v>3486</v>
      </c>
      <c r="G60" s="2" t="s">
        <v>2265</v>
      </c>
      <c r="H60" s="186">
        <v>358</v>
      </c>
      <c r="I60" s="9" t="s">
        <v>45</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transportation-sector-main.html#conv-pol-stds</v>
      </c>
      <c r="R60" s="321" t="str">
        <f>IF(ISBLANK(INDEX('Policy Characteristics'!L:L,MATCH($C60,'Policy Characteristics'!$C:$C,0))),"",INDEX('Policy Characteristics'!L:L,MATCH($C60,'Policy Characteristics'!$C:$C,0)))</f>
        <v>conventional-pollutant-standards.html</v>
      </c>
    </row>
    <row r="61" spans="1:18" s="2" customFormat="1" x14ac:dyDescent="0.25">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2" t="s">
        <v>114</v>
      </c>
      <c r="E61" s="2" t="s">
        <v>2267</v>
      </c>
      <c r="F61" s="2" t="s">
        <v>3486</v>
      </c>
      <c r="G61" s="2" t="s">
        <v>2267</v>
      </c>
      <c r="H61" s="186">
        <v>359</v>
      </c>
      <c r="I61" s="9" t="s">
        <v>45</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transportation-sector-main.html#conv-pol-stds</v>
      </c>
      <c r="R61" s="321" t="str">
        <f>IF(ISBLANK(INDEX('Policy Characteristics'!L:L,MATCH($C61,'Policy Characteristics'!$C:$C,0))),"",INDEX('Policy Characteristics'!L:L,MATCH($C61,'Policy Characteristics'!$C:$C,0)))</f>
        <v>conventional-pollutant-standards.html</v>
      </c>
    </row>
    <row r="62" spans="1:18" s="2" customFormat="1" x14ac:dyDescent="0.25">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2517</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ev-charger-deployment.html</v>
      </c>
    </row>
    <row r="63" spans="1:18" s="2" customFormat="1" x14ac:dyDescent="0.25">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2513</v>
      </c>
      <c r="D63" s="50"/>
      <c r="E63" s="50"/>
      <c r="F63" s="50"/>
      <c r="G63" s="50"/>
      <c r="H63" s="186">
        <v>361</v>
      </c>
      <c r="I63" s="50" t="s">
        <v>45</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reduce-range-anxiety-charging-time.html</v>
      </c>
    </row>
    <row r="64" spans="1:18" s="2" customFormat="1" x14ac:dyDescent="0.25">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490</v>
      </c>
      <c r="D64" s="50" t="s">
        <v>46</v>
      </c>
      <c r="E64" s="50" t="s">
        <v>38</v>
      </c>
      <c r="F64" s="50" t="s">
        <v>85</v>
      </c>
      <c r="G64" s="2" t="s">
        <v>3493</v>
      </c>
      <c r="H64" s="53">
        <v>186</v>
      </c>
      <c r="I64" s="50" t="s">
        <v>44</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21" t="str">
        <f>IF(ISBLANK(INDEX('Policy Characteristics'!K:K,MATCH($C64,'Policy Characteristics'!$C:$C,0))),"",INDEX('Policy Characteristics'!K:K,MATCH($C64,'Policy Characteristics'!$C:$C,0)))</f>
        <v>transportation-sector-main.html#ev-mandate</v>
      </c>
      <c r="R64" s="321" t="str">
        <f>IF(ISBLANK(INDEX('Policy Characteristics'!L:L,MATCH($C64,'Policy Characteristics'!$C:$C,0))),"",INDEX('Policy Characteristics'!L:L,MATCH($C64,'Policy Characteristics'!$C:$C,0)))</f>
        <v>ev-mandate.html</v>
      </c>
    </row>
    <row r="65" spans="1:18" s="2" customFormat="1" ht="14.45" customHeight="1" x14ac:dyDescent="0.25">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43</v>
      </c>
      <c r="E65" s="55" t="s">
        <v>38</v>
      </c>
      <c r="F65" s="55" t="s">
        <v>86</v>
      </c>
      <c r="G65" s="183" t="s">
        <v>3482</v>
      </c>
      <c r="H65" s="53">
        <v>203</v>
      </c>
      <c r="I65" s="9" t="s">
        <v>44</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21" t="str">
        <f>IF(ISBLANK(INDEX('Policy Characteristics'!K:K,MATCH($C65,'Policy Characteristics'!$C:$C,0))),"",INDEX('Policy Characteristics'!K:K,MATCH($C65,'Policy Characteristics'!$C:$C,0)))</f>
        <v>transportation-sector-main.html#ev-mandate</v>
      </c>
      <c r="R65" s="321" t="str">
        <f>IF(ISBLANK(INDEX('Policy Characteristics'!L:L,MATCH($C65,'Policy Characteristics'!$C:$C,0))),"",INDEX('Policy Characteristics'!L:L,MATCH($C65,'Policy Characteristics'!$C:$C,0)))</f>
        <v>ev-mandate.html</v>
      </c>
    </row>
    <row r="66" spans="1:18" s="2" customFormat="1" ht="14.45" customHeight="1" x14ac:dyDescent="0.25">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46</v>
      </c>
      <c r="E66" s="55" t="s">
        <v>39</v>
      </c>
      <c r="F66" s="55" t="s">
        <v>85</v>
      </c>
      <c r="G66" s="183" t="s">
        <v>2393</v>
      </c>
      <c r="H66" s="53">
        <v>187</v>
      </c>
      <c r="I66" s="50" t="s">
        <v>44</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21" t="str">
        <f>IF(ISBLANK(INDEX('Policy Characteristics'!K:K,MATCH($C66,'Policy Characteristics'!$C:$C,0))),"",INDEX('Policy Characteristics'!K:K,MATCH($C66,'Policy Characteristics'!$C:$C,0)))</f>
        <v>transportation-sector-main.html#ev-mandate</v>
      </c>
      <c r="R66" s="321" t="str">
        <f>IF(ISBLANK(INDEX('Policy Characteristics'!L:L,MATCH($C66,'Policy Characteristics'!$C:$C,0))),"",INDEX('Policy Characteristics'!L:L,MATCH($C66,'Policy Characteristics'!$C:$C,0)))</f>
        <v>ev-mandate.html</v>
      </c>
    </row>
    <row r="67" spans="1:18" s="2" customFormat="1" ht="14.45" customHeight="1" x14ac:dyDescent="0.25">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43</v>
      </c>
      <c r="E67" s="55" t="s">
        <v>39</v>
      </c>
      <c r="F67" s="55" t="s">
        <v>86</v>
      </c>
      <c r="G67" s="183" t="s">
        <v>3489</v>
      </c>
      <c r="H67" s="53">
        <v>191</v>
      </c>
      <c r="I67" s="50" t="s">
        <v>44</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21" t="str">
        <f>IF(ISBLANK(INDEX('Policy Characteristics'!K:K,MATCH($C67,'Policy Characteristics'!$C:$C,0))),"",INDEX('Policy Characteristics'!K:K,MATCH($C67,'Policy Characteristics'!$C:$C,0)))</f>
        <v>transportation-sector-main.html#ev-mandate</v>
      </c>
      <c r="R67" s="321" t="str">
        <f>IF(ISBLANK(INDEX('Policy Characteristics'!L:L,MATCH($C67,'Policy Characteristics'!$C:$C,0))),"",INDEX('Policy Characteristics'!L:L,MATCH($C67,'Policy Characteristics'!$C:$C,0)))</f>
        <v>ev-mandate.html</v>
      </c>
    </row>
    <row r="68" spans="1:18" s="2" customFormat="1" x14ac:dyDescent="0.25">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46</v>
      </c>
      <c r="E68" s="55" t="s">
        <v>40</v>
      </c>
      <c r="F68" s="55" t="s">
        <v>85</v>
      </c>
      <c r="G68" s="55" t="s">
        <v>3490</v>
      </c>
      <c r="H68" s="53">
        <v>496</v>
      </c>
      <c r="I68" s="50" t="s">
        <v>44</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21" t="str">
        <f>IF(ISBLANK(INDEX('Policy Characteristics'!K:K,MATCH($C68,'Policy Characteristics'!$C:$C,0))),"",INDEX('Policy Characteristics'!K:K,MATCH($C68,'Policy Characteristics'!$C:$C,0)))</f>
        <v>transportation-sector-main.html#ev-mandate</v>
      </c>
      <c r="R68" s="321" t="str">
        <f>IF(ISBLANK(INDEX('Policy Characteristics'!L:L,MATCH($C68,'Policy Characteristics'!$C:$C,0))),"",INDEX('Policy Characteristics'!L:L,MATCH($C68,'Policy Characteristics'!$C:$C,0)))</f>
        <v>ev-mandate.html</v>
      </c>
    </row>
    <row r="69" spans="1:18" s="2" customFormat="1" x14ac:dyDescent="0.25">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43</v>
      </c>
      <c r="E69" s="55" t="s">
        <v>40</v>
      </c>
      <c r="F69" s="55" t="s">
        <v>86</v>
      </c>
      <c r="G69" s="55" t="s">
        <v>3490</v>
      </c>
      <c r="H69" s="53">
        <v>497</v>
      </c>
      <c r="I69" s="50" t="s">
        <v>44</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21" t="str">
        <f>IF(ISBLANK(INDEX('Policy Characteristics'!K:K,MATCH($C69,'Policy Characteristics'!$C:$C,0))),"",INDEX('Policy Characteristics'!K:K,MATCH($C69,'Policy Characteristics'!$C:$C,0)))</f>
        <v>transportation-sector-main.html#ev-mandate</v>
      </c>
      <c r="R69" s="321" t="str">
        <f>IF(ISBLANK(INDEX('Policy Characteristics'!L:L,MATCH($C69,'Policy Characteristics'!$C:$C,0))),"",INDEX('Policy Characteristics'!L:L,MATCH($C69,'Policy Characteristics'!$C:$C,0)))</f>
        <v>ev-mandate.html</v>
      </c>
    </row>
    <row r="70" spans="1:18" s="2" customFormat="1" x14ac:dyDescent="0.25">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46</v>
      </c>
      <c r="E70" s="55" t="s">
        <v>41</v>
      </c>
      <c r="F70" s="55" t="s">
        <v>85</v>
      </c>
      <c r="G70" s="55" t="s">
        <v>87</v>
      </c>
      <c r="H70" s="53">
        <v>498</v>
      </c>
      <c r="I70" s="50" t="s">
        <v>44</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21" t="str">
        <f>IF(ISBLANK(INDEX('Policy Characteristics'!K:K,MATCH($C70,'Policy Characteristics'!$C:$C,0))),"",INDEX('Policy Characteristics'!K:K,MATCH($C70,'Policy Characteristics'!$C:$C,0)))</f>
        <v>transportation-sector-main.html#ev-mandate</v>
      </c>
      <c r="R70" s="321" t="str">
        <f>IF(ISBLANK(INDEX('Policy Characteristics'!L:L,MATCH($C70,'Policy Characteristics'!$C:$C,0))),"",INDEX('Policy Characteristics'!L:L,MATCH($C70,'Policy Characteristics'!$C:$C,0)))</f>
        <v>ev-mandate.html</v>
      </c>
    </row>
    <row r="71" spans="1:18" s="2" customFormat="1" x14ac:dyDescent="0.25">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43</v>
      </c>
      <c r="E71" s="55" t="s">
        <v>41</v>
      </c>
      <c r="F71" s="55" t="s">
        <v>86</v>
      </c>
      <c r="G71" s="55" t="s">
        <v>87</v>
      </c>
      <c r="H71" s="53">
        <v>499</v>
      </c>
      <c r="I71" s="50" t="s">
        <v>44</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21" t="str">
        <f>IF(ISBLANK(INDEX('Policy Characteristics'!K:K,MATCH($C71,'Policy Characteristics'!$C:$C,0))),"",INDEX('Policy Characteristics'!K:K,MATCH($C71,'Policy Characteristics'!$C:$C,0)))</f>
        <v>transportation-sector-main.html#ev-mandate</v>
      </c>
      <c r="R71" s="321" t="str">
        <f>IF(ISBLANK(INDEX('Policy Characteristics'!L:L,MATCH($C71,'Policy Characteristics'!$C:$C,0))),"",INDEX('Policy Characteristics'!L:L,MATCH($C71,'Policy Characteristics'!$C:$C,0)))</f>
        <v>ev-mandate.html</v>
      </c>
    </row>
    <row r="72" spans="1:18" s="2" customFormat="1" x14ac:dyDescent="0.25">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46</v>
      </c>
      <c r="E72" s="55" t="s">
        <v>42</v>
      </c>
      <c r="F72" s="55" t="s">
        <v>85</v>
      </c>
      <c r="G72" s="55" t="s">
        <v>3491</v>
      </c>
      <c r="H72" s="53">
        <v>500</v>
      </c>
      <c r="I72" s="50" t="s">
        <v>44</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21" t="str">
        <f>IF(ISBLANK(INDEX('Policy Characteristics'!K:K,MATCH($C72,'Policy Characteristics'!$C:$C,0))),"",INDEX('Policy Characteristics'!K:K,MATCH($C72,'Policy Characteristics'!$C:$C,0)))</f>
        <v>transportation-sector-main.html#ev-mandate</v>
      </c>
      <c r="R72" s="321" t="str">
        <f>IF(ISBLANK(INDEX('Policy Characteristics'!L:L,MATCH($C72,'Policy Characteristics'!$C:$C,0))),"",INDEX('Policy Characteristics'!L:L,MATCH($C72,'Policy Characteristics'!$C:$C,0)))</f>
        <v>ev-mandate.html</v>
      </c>
    </row>
    <row r="73" spans="1:18" s="2" customFormat="1" x14ac:dyDescent="0.25">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43</v>
      </c>
      <c r="E73" s="55" t="s">
        <v>42</v>
      </c>
      <c r="F73" s="55" t="s">
        <v>86</v>
      </c>
      <c r="G73" s="55" t="s">
        <v>3492</v>
      </c>
      <c r="H73" s="53">
        <v>501</v>
      </c>
      <c r="I73" s="50" t="s">
        <v>44</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21" t="str">
        <f>IF(ISBLANK(INDEX('Policy Characteristics'!K:K,MATCH($C73,'Policy Characteristics'!$C:$C,0))),"",INDEX('Policy Characteristics'!K:K,MATCH($C73,'Policy Characteristics'!$C:$C,0)))</f>
        <v>transportation-sector-main.html#ev-mandate</v>
      </c>
      <c r="R73" s="321" t="str">
        <f>IF(ISBLANK(INDEX('Policy Characteristics'!L:L,MATCH($C73,'Policy Characteristics'!$C:$C,0))),"",INDEX('Policy Characteristics'!L:L,MATCH($C73,'Policy Characteristics'!$C:$C,0)))</f>
        <v>ev-mandate.html</v>
      </c>
    </row>
    <row r="74" spans="1:18" s="2" customFormat="1" x14ac:dyDescent="0.25">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46</v>
      </c>
      <c r="E74" s="55" t="s">
        <v>114</v>
      </c>
      <c r="F74" s="55" t="s">
        <v>85</v>
      </c>
      <c r="G74" s="55" t="s">
        <v>148</v>
      </c>
      <c r="H74" s="53">
        <v>188</v>
      </c>
      <c r="I74" s="50" t="s">
        <v>44</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21" t="str">
        <f>IF(ISBLANK(INDEX('Policy Characteristics'!K:K,MATCH($C74,'Policy Characteristics'!$C:$C,0))),"",INDEX('Policy Characteristics'!K:K,MATCH($C74,'Policy Characteristics'!$C:$C,0)))</f>
        <v>transportation-sector-main.html#ev-mandate</v>
      </c>
      <c r="R74" s="321" t="str">
        <f>IF(ISBLANK(INDEX('Policy Characteristics'!L:L,MATCH($C74,'Policy Characteristics'!$C:$C,0))),"",INDEX('Policy Characteristics'!L:L,MATCH($C74,'Policy Characteristics'!$C:$C,0)))</f>
        <v>ev-mandate.html</v>
      </c>
    </row>
    <row r="75" spans="1:18" s="2" customFormat="1" x14ac:dyDescent="0.25">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43</v>
      </c>
      <c r="E75" s="55" t="s">
        <v>114</v>
      </c>
      <c r="F75" s="55" t="s">
        <v>86</v>
      </c>
      <c r="G75" s="55" t="s">
        <v>148</v>
      </c>
      <c r="H75" s="53">
        <v>591</v>
      </c>
      <c r="I75" s="9" t="s">
        <v>45</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21" t="str">
        <f>IF(ISBLANK(INDEX('Policy Characteristics'!K:K,MATCH($C75,'Policy Characteristics'!$C:$C,0))),"",INDEX('Policy Characteristics'!K:K,MATCH($C75,'Policy Characteristics'!$C:$C,0)))</f>
        <v>transportation-sector-main.html#ev-mandate</v>
      </c>
      <c r="R75" s="321" t="str">
        <f>IF(ISBLANK(INDEX('Policy Characteristics'!L:L,MATCH($C75,'Policy Characteristics'!$C:$C,0))),"",INDEX('Policy Characteristics'!L:L,MATCH($C75,'Policy Characteristics'!$C:$C,0)))</f>
        <v>ev-mandate.html</v>
      </c>
    </row>
    <row r="76" spans="1:18" s="2" customFormat="1" x14ac:dyDescent="0.25">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484</v>
      </c>
      <c r="D76" s="50" t="s">
        <v>46</v>
      </c>
      <c r="E76" s="50" t="s">
        <v>38</v>
      </c>
      <c r="F76" s="50" t="s">
        <v>85</v>
      </c>
      <c r="G76" s="2" t="s">
        <v>3493</v>
      </c>
      <c r="H76" s="53">
        <v>189</v>
      </c>
      <c r="I76" s="50" t="s">
        <v>44</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76" s="321" t="str">
        <f>IF(ISBLANK(INDEX('Policy Characteristics'!K:K,MATCH($C76,'Policy Characteristics'!$C:$C,0))),"",INDEX('Policy Characteristics'!K:K,MATCH($C76,'Policy Characteristics'!$C:$C,0)))</f>
        <v>transportation-sector-main.html#ev-subsidy</v>
      </c>
      <c r="R76" s="321" t="str">
        <f>IF(ISBLANK(INDEX('Policy Characteristics'!L:L,MATCH($C76,'Policy Characteristics'!$C:$C,0))),"",INDEX('Policy Characteristics'!L:L,MATCH($C76,'Policy Characteristics'!$C:$C,0)))</f>
        <v>ev-subsidy.html</v>
      </c>
    </row>
    <row r="77" spans="1:18" s="56" customFormat="1" ht="14.45" customHeight="1" x14ac:dyDescent="0.25">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43</v>
      </c>
      <c r="E77" s="55" t="s">
        <v>38</v>
      </c>
      <c r="F77" s="55" t="s">
        <v>86</v>
      </c>
      <c r="G77" s="183" t="s">
        <v>3482</v>
      </c>
      <c r="H77" s="51">
        <v>592</v>
      </c>
      <c r="I77" s="9" t="s">
        <v>45</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77" s="321" t="str">
        <f>IF(ISBLANK(INDEX('Policy Characteristics'!K:K,MATCH($C77,'Policy Characteristics'!$C:$C,0))),"",INDEX('Policy Characteristics'!K:K,MATCH($C77,'Policy Characteristics'!$C:$C,0)))</f>
        <v>transportation-sector-main.html#ev-subsidy</v>
      </c>
      <c r="R77" s="321" t="str">
        <f>IF(ISBLANK(INDEX('Policy Characteristics'!L:L,MATCH($C77,'Policy Characteristics'!$C:$C,0))),"",INDEX('Policy Characteristics'!L:L,MATCH($C77,'Policy Characteristics'!$C:$C,0)))</f>
        <v>ev-subsidy.html</v>
      </c>
    </row>
    <row r="78" spans="1:18" s="56" customFormat="1" x14ac:dyDescent="0.25">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46</v>
      </c>
      <c r="E78" s="55" t="s">
        <v>39</v>
      </c>
      <c r="F78" s="55" t="s">
        <v>85</v>
      </c>
      <c r="G78" s="183" t="s">
        <v>2393</v>
      </c>
      <c r="H78" s="51">
        <v>593</v>
      </c>
      <c r="I78" s="9" t="s">
        <v>45</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78" s="321" t="str">
        <f>IF(ISBLANK(INDEX('Policy Characteristics'!K:K,MATCH($C78,'Policy Characteristics'!$C:$C,0))),"",INDEX('Policy Characteristics'!K:K,MATCH($C78,'Policy Characteristics'!$C:$C,0)))</f>
        <v>transportation-sector-main.html#ev-subsidy</v>
      </c>
      <c r="R78" s="321" t="str">
        <f>IF(ISBLANK(INDEX('Policy Characteristics'!L:L,MATCH($C78,'Policy Characteristics'!$C:$C,0))),"",INDEX('Policy Characteristics'!L:L,MATCH($C78,'Policy Characteristics'!$C:$C,0)))</f>
        <v>ev-subsidy.html</v>
      </c>
    </row>
    <row r="79" spans="1:18" s="56" customFormat="1" x14ac:dyDescent="0.25">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43</v>
      </c>
      <c r="E79" s="55" t="s">
        <v>39</v>
      </c>
      <c r="F79" s="55" t="s">
        <v>86</v>
      </c>
      <c r="G79" s="183" t="s">
        <v>3489</v>
      </c>
      <c r="H79" s="51">
        <v>594</v>
      </c>
      <c r="I79" s="9" t="s">
        <v>45</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79" s="321" t="str">
        <f>IF(ISBLANK(INDEX('Policy Characteristics'!K:K,MATCH($C79,'Policy Characteristics'!$C:$C,0))),"",INDEX('Policy Characteristics'!K:K,MATCH($C79,'Policy Characteristics'!$C:$C,0)))</f>
        <v>transportation-sector-main.html#ev-subsidy</v>
      </c>
      <c r="R79" s="321" t="str">
        <f>IF(ISBLANK(INDEX('Policy Characteristics'!L:L,MATCH($C79,'Policy Characteristics'!$C:$C,0))),"",INDEX('Policy Characteristics'!L:L,MATCH($C79,'Policy Characteristics'!$C:$C,0)))</f>
        <v>ev-subsidy.html</v>
      </c>
    </row>
    <row r="80" spans="1:18" s="56" customFormat="1" x14ac:dyDescent="0.25">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46</v>
      </c>
      <c r="E80" s="55" t="s">
        <v>40</v>
      </c>
      <c r="F80" s="55" t="s">
        <v>85</v>
      </c>
      <c r="G80" s="183" t="s">
        <v>3490</v>
      </c>
      <c r="H80" s="51">
        <v>595</v>
      </c>
      <c r="I80" s="9" t="s">
        <v>45</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0" s="321" t="str">
        <f>IF(ISBLANK(INDEX('Policy Characteristics'!K:K,MATCH($C80,'Policy Characteristics'!$C:$C,0))),"",INDEX('Policy Characteristics'!K:K,MATCH($C80,'Policy Characteristics'!$C:$C,0)))</f>
        <v>transportation-sector-main.html#ev-subsidy</v>
      </c>
      <c r="R80" s="321" t="str">
        <f>IF(ISBLANK(INDEX('Policy Characteristics'!L:L,MATCH($C80,'Policy Characteristics'!$C:$C,0))),"",INDEX('Policy Characteristics'!L:L,MATCH($C80,'Policy Characteristics'!$C:$C,0)))</f>
        <v>ev-subsidy.html</v>
      </c>
    </row>
    <row r="81" spans="1:18" s="56" customFormat="1" x14ac:dyDescent="0.25">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43</v>
      </c>
      <c r="E81" s="55" t="s">
        <v>40</v>
      </c>
      <c r="F81" s="55" t="s">
        <v>86</v>
      </c>
      <c r="G81" s="183" t="s">
        <v>3490</v>
      </c>
      <c r="H81" s="51">
        <v>596</v>
      </c>
      <c r="I81" s="9" t="s">
        <v>45</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1" s="321" t="str">
        <f>IF(ISBLANK(INDEX('Policy Characteristics'!K:K,MATCH($C81,'Policy Characteristics'!$C:$C,0))),"",INDEX('Policy Characteristics'!K:K,MATCH($C81,'Policy Characteristics'!$C:$C,0)))</f>
        <v>transportation-sector-main.html#ev-subsidy</v>
      </c>
      <c r="R81" s="321" t="str">
        <f>IF(ISBLANK(INDEX('Policy Characteristics'!L:L,MATCH($C81,'Policy Characteristics'!$C:$C,0))),"",INDEX('Policy Characteristics'!L:L,MATCH($C81,'Policy Characteristics'!$C:$C,0)))</f>
        <v>ev-subsidy.html</v>
      </c>
    </row>
    <row r="82" spans="1:18" s="56" customFormat="1" x14ac:dyDescent="0.25">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46</v>
      </c>
      <c r="E82" s="55" t="s">
        <v>41</v>
      </c>
      <c r="F82" s="55" t="s">
        <v>85</v>
      </c>
      <c r="G82" s="183" t="s">
        <v>87</v>
      </c>
      <c r="H82" s="51">
        <v>597</v>
      </c>
      <c r="I82" s="9" t="s">
        <v>45</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2" s="321" t="str">
        <f>IF(ISBLANK(INDEX('Policy Characteristics'!K:K,MATCH($C82,'Policy Characteristics'!$C:$C,0))),"",INDEX('Policy Characteristics'!K:K,MATCH($C82,'Policy Characteristics'!$C:$C,0)))</f>
        <v>transportation-sector-main.html#ev-subsidy</v>
      </c>
      <c r="R82" s="321" t="str">
        <f>IF(ISBLANK(INDEX('Policy Characteristics'!L:L,MATCH($C82,'Policy Characteristics'!$C:$C,0))),"",INDEX('Policy Characteristics'!L:L,MATCH($C82,'Policy Characteristics'!$C:$C,0)))</f>
        <v>ev-subsidy.html</v>
      </c>
    </row>
    <row r="83" spans="1:18" s="56" customFormat="1" x14ac:dyDescent="0.25">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43</v>
      </c>
      <c r="E83" s="55" t="s">
        <v>41</v>
      </c>
      <c r="F83" s="55" t="s">
        <v>86</v>
      </c>
      <c r="G83" s="183" t="s">
        <v>87</v>
      </c>
      <c r="H83" s="51">
        <v>598</v>
      </c>
      <c r="I83" s="9" t="s">
        <v>45</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3" s="321" t="str">
        <f>IF(ISBLANK(INDEX('Policy Characteristics'!K:K,MATCH($C83,'Policy Characteristics'!$C:$C,0))),"",INDEX('Policy Characteristics'!K:K,MATCH($C83,'Policy Characteristics'!$C:$C,0)))</f>
        <v>transportation-sector-main.html#ev-subsidy</v>
      </c>
      <c r="R83" s="321" t="str">
        <f>IF(ISBLANK(INDEX('Policy Characteristics'!L:L,MATCH($C83,'Policy Characteristics'!$C:$C,0))),"",INDEX('Policy Characteristics'!L:L,MATCH($C83,'Policy Characteristics'!$C:$C,0)))</f>
        <v>ev-subsidy.html</v>
      </c>
    </row>
    <row r="84" spans="1:18" s="56" customFormat="1" x14ac:dyDescent="0.25">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46</v>
      </c>
      <c r="E84" s="55" t="s">
        <v>42</v>
      </c>
      <c r="F84" s="55" t="s">
        <v>85</v>
      </c>
      <c r="G84" s="183" t="s">
        <v>3491</v>
      </c>
      <c r="H84" s="51">
        <v>599</v>
      </c>
      <c r="I84" s="9" t="s">
        <v>45</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4" s="321" t="str">
        <f>IF(ISBLANK(INDEX('Policy Characteristics'!K:K,MATCH($C84,'Policy Characteristics'!$C:$C,0))),"",INDEX('Policy Characteristics'!K:K,MATCH($C84,'Policy Characteristics'!$C:$C,0)))</f>
        <v>transportation-sector-main.html#ev-subsidy</v>
      </c>
      <c r="R84" s="321" t="str">
        <f>IF(ISBLANK(INDEX('Policy Characteristics'!L:L,MATCH($C84,'Policy Characteristics'!$C:$C,0))),"",INDEX('Policy Characteristics'!L:L,MATCH($C84,'Policy Characteristics'!$C:$C,0)))</f>
        <v>ev-subsidy.html</v>
      </c>
    </row>
    <row r="85" spans="1:18" s="56" customFormat="1" x14ac:dyDescent="0.25">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43</v>
      </c>
      <c r="E85" s="55" t="s">
        <v>42</v>
      </c>
      <c r="F85" s="55" t="s">
        <v>86</v>
      </c>
      <c r="G85" s="183" t="s">
        <v>3492</v>
      </c>
      <c r="H85" s="51">
        <v>600</v>
      </c>
      <c r="I85" s="9" t="s">
        <v>45</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5" s="321" t="str">
        <f>IF(ISBLANK(INDEX('Policy Characteristics'!K:K,MATCH($C85,'Policy Characteristics'!$C:$C,0))),"",INDEX('Policy Characteristics'!K:K,MATCH($C85,'Policy Characteristics'!$C:$C,0)))</f>
        <v>transportation-sector-main.html#ev-subsidy</v>
      </c>
      <c r="R85" s="321" t="str">
        <f>IF(ISBLANK(INDEX('Policy Characteristics'!L:L,MATCH($C85,'Policy Characteristics'!$C:$C,0))),"",INDEX('Policy Characteristics'!L:L,MATCH($C85,'Policy Characteristics'!$C:$C,0)))</f>
        <v>ev-subsidy.html</v>
      </c>
    </row>
    <row r="86" spans="1:18" s="56" customFormat="1" x14ac:dyDescent="0.25">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46</v>
      </c>
      <c r="E86" s="55" t="s">
        <v>114</v>
      </c>
      <c r="F86" s="55" t="s">
        <v>85</v>
      </c>
      <c r="G86" s="183" t="s">
        <v>148</v>
      </c>
      <c r="H86" s="51">
        <v>601</v>
      </c>
      <c r="I86" s="9" t="s">
        <v>45</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6" s="321" t="str">
        <f>IF(ISBLANK(INDEX('Policy Characteristics'!K:K,MATCH($C86,'Policy Characteristics'!$C:$C,0))),"",INDEX('Policy Characteristics'!K:K,MATCH($C86,'Policy Characteristics'!$C:$C,0)))</f>
        <v>transportation-sector-main.html#ev-subsidy</v>
      </c>
      <c r="R86" s="321" t="str">
        <f>IF(ISBLANK(INDEX('Policy Characteristics'!L:L,MATCH($C86,'Policy Characteristics'!$C:$C,0))),"",INDEX('Policy Characteristics'!L:L,MATCH($C86,'Policy Characteristics'!$C:$C,0)))</f>
        <v>ev-subsidy.html</v>
      </c>
    </row>
    <row r="87" spans="1:18" s="56" customFormat="1" x14ac:dyDescent="0.25">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43</v>
      </c>
      <c r="E87" s="55" t="s">
        <v>114</v>
      </c>
      <c r="F87" s="55" t="s">
        <v>86</v>
      </c>
      <c r="G87" s="183" t="s">
        <v>148</v>
      </c>
      <c r="H87" s="51">
        <v>602</v>
      </c>
      <c r="I87" s="9" t="s">
        <v>45</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7" s="321" t="str">
        <f>IF(ISBLANK(INDEX('Policy Characteristics'!K:K,MATCH($C87,'Policy Characteristics'!$C:$C,0))),"",INDEX('Policy Characteristics'!K:K,MATCH($C87,'Policy Characteristics'!$C:$C,0)))</f>
        <v>transportation-sector-main.html#ev-subsidy</v>
      </c>
      <c r="R87" s="321" t="str">
        <f>IF(ISBLANK(INDEX('Policy Characteristics'!L:L,MATCH($C87,'Policy Characteristics'!$C:$C,0))),"",INDEX('Policy Characteristics'!L:L,MATCH($C87,'Policy Characteristics'!$C:$C,0)))</f>
        <v>ev-subsidy.html</v>
      </c>
    </row>
    <row r="88" spans="1:18" x14ac:dyDescent="0.25">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112</v>
      </c>
      <c r="D88" s="50"/>
      <c r="E88" s="50"/>
      <c r="F88" s="50"/>
      <c r="G88" s="50"/>
      <c r="H88" s="51">
        <v>1</v>
      </c>
      <c r="I88" s="50" t="s">
        <v>44</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transportation-sector-main.html#feebate</v>
      </c>
      <c r="R88" s="321" t="str">
        <f>IF(ISBLANK(INDEX('Policy Characteristics'!L:L,MATCH($C88,'Policy Characteristics'!$C:$C,0))),"",INDEX('Policy Characteristics'!L:L,MATCH($C88,'Policy Characteristics'!$C:$C,0)))</f>
        <v>feebate.html</v>
      </c>
    </row>
    <row r="89" spans="1:18" x14ac:dyDescent="0.25">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315</v>
      </c>
      <c r="D89" s="50" t="s">
        <v>46</v>
      </c>
      <c r="E89" s="50" t="s">
        <v>38</v>
      </c>
      <c r="F89" s="50" t="s">
        <v>85</v>
      </c>
      <c r="G89" s="2" t="s">
        <v>3493</v>
      </c>
      <c r="H89" s="187">
        <v>362</v>
      </c>
      <c r="I89" s="9" t="s">
        <v>44</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transportation-sector-main.html#fuel-econ-std</v>
      </c>
      <c r="R89" s="321" t="str">
        <f>IF(ISBLANK(INDEX('Policy Characteristics'!L:L,MATCH($C89,'Policy Characteristics'!$C:$C,0))),"",INDEX('Policy Characteristics'!L:L,MATCH($C89,'Policy Characteristics'!$C:$C,0)))</f>
        <v>fuel-economy-standard.html</v>
      </c>
    </row>
    <row r="90" spans="1:18" ht="30" x14ac:dyDescent="0.25">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43</v>
      </c>
      <c r="E90" s="50" t="s">
        <v>38</v>
      </c>
      <c r="F90" s="50" t="s">
        <v>86</v>
      </c>
      <c r="G90" s="183" t="s">
        <v>3482</v>
      </c>
      <c r="H90" s="51">
        <v>363</v>
      </c>
      <c r="I90" s="9" t="s">
        <v>44</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transportation-sector-main.html#fuel-econ-std</v>
      </c>
      <c r="R90" s="321" t="str">
        <f>IF(ISBLANK(INDEX('Policy Characteristics'!L:L,MATCH($C90,'Policy Characteristics'!$C:$C,0))),"",INDEX('Policy Characteristics'!L:L,MATCH($C90,'Policy Characteristics'!$C:$C,0)))</f>
        <v>fuel-economy-standard.html</v>
      </c>
    </row>
    <row r="91" spans="1:18" x14ac:dyDescent="0.25">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46</v>
      </c>
      <c r="E91" s="50" t="s">
        <v>39</v>
      </c>
      <c r="F91" s="50" t="s">
        <v>85</v>
      </c>
      <c r="G91" s="183" t="s">
        <v>2393</v>
      </c>
      <c r="H91" s="190">
        <v>364</v>
      </c>
      <c r="I91" s="9" t="s">
        <v>44</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transportation-sector-main.html#fuel-econ-std</v>
      </c>
      <c r="R91" s="321" t="str">
        <f>IF(ISBLANK(INDEX('Policy Characteristics'!L:L,MATCH($C91,'Policy Characteristics'!$C:$C,0))),"",INDEX('Policy Characteristics'!L:L,MATCH($C91,'Policy Characteristics'!$C:$C,0)))</f>
        <v>fuel-economy-standard.html</v>
      </c>
    </row>
    <row r="92" spans="1:18" x14ac:dyDescent="0.25">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43</v>
      </c>
      <c r="E92" s="50" t="s">
        <v>39</v>
      </c>
      <c r="F92" s="50" t="s">
        <v>86</v>
      </c>
      <c r="G92" s="183" t="s">
        <v>3489</v>
      </c>
      <c r="H92" s="51">
        <v>365</v>
      </c>
      <c r="I92" s="9" t="s">
        <v>44</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transportation-sector-main.html#fuel-econ-std</v>
      </c>
      <c r="R92" s="321" t="str">
        <f>IF(ISBLANK(INDEX('Policy Characteristics'!L:L,MATCH($C92,'Policy Characteristics'!$C:$C,0))),"",INDEX('Policy Characteristics'!L:L,MATCH($C92,'Policy Characteristics'!$C:$C,0)))</f>
        <v>fuel-economy-standard.html</v>
      </c>
    </row>
    <row r="93" spans="1:18" x14ac:dyDescent="0.25">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46</v>
      </c>
      <c r="E93" s="50" t="s">
        <v>40</v>
      </c>
      <c r="F93" s="50" t="s">
        <v>85</v>
      </c>
      <c r="G93" s="183" t="s">
        <v>3490</v>
      </c>
      <c r="H93" s="190">
        <v>366</v>
      </c>
      <c r="I93" s="9" t="s">
        <v>44</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transportation-sector-main.html#fuel-econ-std</v>
      </c>
      <c r="R93" s="321" t="str">
        <f>IF(ISBLANK(INDEX('Policy Characteristics'!L:L,MATCH($C93,'Policy Characteristics'!$C:$C,0))),"",INDEX('Policy Characteristics'!L:L,MATCH($C93,'Policy Characteristics'!$C:$C,0)))</f>
        <v>fuel-economy-standard.html</v>
      </c>
    </row>
    <row r="94" spans="1:18" x14ac:dyDescent="0.25">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43</v>
      </c>
      <c r="E94" s="50" t="s">
        <v>40</v>
      </c>
      <c r="F94" s="50" t="s">
        <v>86</v>
      </c>
      <c r="G94" s="183" t="s">
        <v>3490</v>
      </c>
      <c r="H94" s="51">
        <v>367</v>
      </c>
      <c r="I94" s="9" t="s">
        <v>44</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transportation-sector-main.html#fuel-econ-std</v>
      </c>
      <c r="R94" s="321" t="str">
        <f>IF(ISBLANK(INDEX('Policy Characteristics'!L:L,MATCH($C94,'Policy Characteristics'!$C:$C,0))),"",INDEX('Policy Characteristics'!L:L,MATCH($C94,'Policy Characteristics'!$C:$C,0)))</f>
        <v>fuel-economy-standard.html</v>
      </c>
    </row>
    <row r="95" spans="1:18" x14ac:dyDescent="0.25">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46</v>
      </c>
      <c r="E95" s="50" t="s">
        <v>41</v>
      </c>
      <c r="F95" s="50" t="s">
        <v>85</v>
      </c>
      <c r="G95" s="183" t="s">
        <v>87</v>
      </c>
      <c r="H95" s="190">
        <v>368</v>
      </c>
      <c r="I95" s="9" t="s">
        <v>44</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transportation-sector-main.html#fuel-econ-std</v>
      </c>
      <c r="R95" s="321" t="str">
        <f>IF(ISBLANK(INDEX('Policy Characteristics'!L:L,MATCH($C95,'Policy Characteristics'!$C:$C,0))),"",INDEX('Policy Characteristics'!L:L,MATCH($C95,'Policy Characteristics'!$C:$C,0)))</f>
        <v>fuel-economy-standard.html</v>
      </c>
    </row>
    <row r="96" spans="1:18" x14ac:dyDescent="0.25">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43</v>
      </c>
      <c r="E96" s="50" t="s">
        <v>41</v>
      </c>
      <c r="F96" s="50" t="s">
        <v>86</v>
      </c>
      <c r="G96" s="183" t="s">
        <v>87</v>
      </c>
      <c r="H96" s="51">
        <v>369</v>
      </c>
      <c r="I96" s="9" t="s">
        <v>44</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transportation-sector-main.html#fuel-econ-std</v>
      </c>
      <c r="R96" s="321" t="str">
        <f>IF(ISBLANK(INDEX('Policy Characteristics'!L:L,MATCH($C96,'Policy Characteristics'!$C:$C,0))),"",INDEX('Policy Characteristics'!L:L,MATCH($C96,'Policy Characteristics'!$C:$C,0)))</f>
        <v>fuel-economy-standard.html</v>
      </c>
    </row>
    <row r="97" spans="1:18" x14ac:dyDescent="0.25">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46</v>
      </c>
      <c r="E97" s="50" t="s">
        <v>42</v>
      </c>
      <c r="F97" s="50" t="s">
        <v>85</v>
      </c>
      <c r="G97" s="183" t="s">
        <v>3491</v>
      </c>
      <c r="H97" s="190">
        <v>370</v>
      </c>
      <c r="I97" s="9" t="s">
        <v>44</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transportation-sector-main.html#fuel-econ-std</v>
      </c>
      <c r="R97" s="321" t="str">
        <f>IF(ISBLANK(INDEX('Policy Characteristics'!L:L,MATCH($C97,'Policy Characteristics'!$C:$C,0))),"",INDEX('Policy Characteristics'!L:L,MATCH($C97,'Policy Characteristics'!$C:$C,0)))</f>
        <v>fuel-economy-standard.html</v>
      </c>
    </row>
    <row r="98" spans="1:18" x14ac:dyDescent="0.25">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43</v>
      </c>
      <c r="E98" s="50" t="s">
        <v>42</v>
      </c>
      <c r="F98" s="50" t="s">
        <v>86</v>
      </c>
      <c r="G98" s="183" t="s">
        <v>3492</v>
      </c>
      <c r="H98" s="51">
        <v>371</v>
      </c>
      <c r="I98" s="9" t="s">
        <v>44</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transportation-sector-main.html#fuel-econ-std</v>
      </c>
      <c r="R98" s="321" t="str">
        <f>IF(ISBLANK(INDEX('Policy Characteristics'!L:L,MATCH($C98,'Policy Characteristics'!$C:$C,0))),"",INDEX('Policy Characteristics'!L:L,MATCH($C98,'Policy Characteristics'!$C:$C,0)))</f>
        <v>fuel-economy-standard.html</v>
      </c>
    </row>
    <row r="99" spans="1:18" x14ac:dyDescent="0.25">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46</v>
      </c>
      <c r="E99" s="50" t="s">
        <v>114</v>
      </c>
      <c r="F99" s="50" t="s">
        <v>85</v>
      </c>
      <c r="G99" s="183" t="s">
        <v>148</v>
      </c>
      <c r="H99" s="190">
        <v>372</v>
      </c>
      <c r="I99" s="9" t="s">
        <v>44</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transportation-sector-main.html#fuel-econ-std</v>
      </c>
      <c r="R99" s="321" t="str">
        <f>IF(ISBLANK(INDEX('Policy Characteristics'!L:L,MATCH($C99,'Policy Characteristics'!$C:$C,0))),"",INDEX('Policy Characteristics'!L:L,MATCH($C99,'Policy Characteristics'!$C:$C,0)))</f>
        <v>fuel-economy-standard.html</v>
      </c>
    </row>
    <row r="100" spans="1:18" x14ac:dyDescent="0.25">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43</v>
      </c>
      <c r="E100" s="50" t="s">
        <v>114</v>
      </c>
      <c r="F100" s="50" t="s">
        <v>86</v>
      </c>
      <c r="G100" s="183" t="s">
        <v>148</v>
      </c>
      <c r="H100" s="51">
        <v>373</v>
      </c>
      <c r="I100" s="9" t="s">
        <v>45</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transportation-sector-main.html#fuel-econ-std</v>
      </c>
      <c r="R100" s="321" t="str">
        <f>IF(ISBLANK(INDEX('Policy Characteristics'!L:L,MATCH($C100,'Policy Characteristics'!$C:$C,0))),"",INDEX('Policy Characteristics'!L:L,MATCH($C100,'Policy Characteristics'!$C:$C,0)))</f>
        <v>fuel-economy-standard.html</v>
      </c>
    </row>
    <row r="101" spans="1:18" s="2" customFormat="1" x14ac:dyDescent="0.25">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2559</v>
      </c>
      <c r="D101" s="50" t="s">
        <v>46</v>
      </c>
      <c r="E101" s="50" t="s">
        <v>38</v>
      </c>
      <c r="F101" s="50" t="s">
        <v>85</v>
      </c>
      <c r="G101" s="2" t="s">
        <v>3493</v>
      </c>
      <c r="H101" s="53">
        <v>460</v>
      </c>
      <c r="I101" s="50" t="s">
        <v>44</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hydrogen-vehicle-mandate.html</v>
      </c>
    </row>
    <row r="102" spans="1:18" ht="30" x14ac:dyDescent="0.25">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43</v>
      </c>
      <c r="E102" s="50" t="s">
        <v>38</v>
      </c>
      <c r="F102" s="50" t="s">
        <v>86</v>
      </c>
      <c r="G102" s="183" t="s">
        <v>3482</v>
      </c>
      <c r="H102" s="51">
        <v>461</v>
      </c>
      <c r="I102" s="50" t="s">
        <v>44</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hydrogen-vehicle-mandate.html</v>
      </c>
    </row>
    <row r="103" spans="1:18" x14ac:dyDescent="0.25">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46</v>
      </c>
      <c r="E103" s="50" t="s">
        <v>39</v>
      </c>
      <c r="F103" s="50" t="s">
        <v>85</v>
      </c>
      <c r="G103" s="183" t="s">
        <v>2393</v>
      </c>
      <c r="H103" s="53">
        <v>462</v>
      </c>
      <c r="I103" s="50" t="s">
        <v>44</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hydrogen-vehicle-mandate.html</v>
      </c>
    </row>
    <row r="104" spans="1:18" x14ac:dyDescent="0.25">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43</v>
      </c>
      <c r="E104" s="50" t="s">
        <v>39</v>
      </c>
      <c r="F104" s="50" t="s">
        <v>86</v>
      </c>
      <c r="G104" s="183" t="s">
        <v>3489</v>
      </c>
      <c r="H104" s="51">
        <v>463</v>
      </c>
      <c r="I104" s="50" t="s">
        <v>44</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hydrogen-vehicle-mandate.html</v>
      </c>
    </row>
    <row r="105" spans="1:18" x14ac:dyDescent="0.25">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46</v>
      </c>
      <c r="E105" s="50" t="s">
        <v>40</v>
      </c>
      <c r="F105" s="50" t="s">
        <v>85</v>
      </c>
      <c r="G105" s="183" t="s">
        <v>3490</v>
      </c>
      <c r="H105" s="51">
        <v>502</v>
      </c>
      <c r="I105" s="50" t="s">
        <v>44</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hydrogen-vehicle-mandate.html</v>
      </c>
    </row>
    <row r="106" spans="1:18" x14ac:dyDescent="0.25">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43</v>
      </c>
      <c r="E106" s="50" t="s">
        <v>40</v>
      </c>
      <c r="F106" s="50" t="s">
        <v>86</v>
      </c>
      <c r="G106" s="183" t="s">
        <v>3490</v>
      </c>
      <c r="H106" s="51">
        <v>503</v>
      </c>
      <c r="I106" s="50" t="s">
        <v>44</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hydrogen-vehicle-mandate.html</v>
      </c>
    </row>
    <row r="107" spans="1:18" x14ac:dyDescent="0.25">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46</v>
      </c>
      <c r="E107" s="50" t="s">
        <v>41</v>
      </c>
      <c r="F107" s="50" t="s">
        <v>85</v>
      </c>
      <c r="G107" s="183" t="s">
        <v>87</v>
      </c>
      <c r="H107" s="51">
        <v>504</v>
      </c>
      <c r="I107" s="50" t="s">
        <v>44</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hydrogen-vehicle-mandate.html</v>
      </c>
    </row>
    <row r="108" spans="1:18" x14ac:dyDescent="0.25">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43</v>
      </c>
      <c r="E108" s="50" t="s">
        <v>41</v>
      </c>
      <c r="F108" s="50" t="s">
        <v>86</v>
      </c>
      <c r="G108" s="183" t="s">
        <v>87</v>
      </c>
      <c r="H108" s="51">
        <v>505</v>
      </c>
      <c r="I108" s="50" t="s">
        <v>44</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hydrogen-vehicle-mandate.html</v>
      </c>
    </row>
    <row r="109" spans="1:18" x14ac:dyDescent="0.25">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46</v>
      </c>
      <c r="E109" s="50" t="s">
        <v>42</v>
      </c>
      <c r="F109" s="50" t="s">
        <v>85</v>
      </c>
      <c r="G109" s="183" t="s">
        <v>3491</v>
      </c>
      <c r="H109" s="51">
        <v>506</v>
      </c>
      <c r="I109" s="50" t="s">
        <v>44</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hydrogen-vehicle-mandate.html</v>
      </c>
    </row>
    <row r="110" spans="1:18" x14ac:dyDescent="0.25">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43</v>
      </c>
      <c r="E110" s="50" t="s">
        <v>42</v>
      </c>
      <c r="F110" s="50" t="s">
        <v>86</v>
      </c>
      <c r="G110" s="183" t="s">
        <v>3492</v>
      </c>
      <c r="H110" s="51">
        <v>507</v>
      </c>
      <c r="I110" s="50" t="s">
        <v>44</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hydrogen-vehicle-mandate.html</v>
      </c>
    </row>
    <row r="111" spans="1:18" x14ac:dyDescent="0.25">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46</v>
      </c>
      <c r="E111" s="50" t="s">
        <v>114</v>
      </c>
      <c r="F111" s="50" t="s">
        <v>85</v>
      </c>
      <c r="G111" s="183" t="s">
        <v>148</v>
      </c>
      <c r="H111" s="51">
        <v>603</v>
      </c>
      <c r="I111" s="9" t="s">
        <v>45</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hydrogen-vehicle-mandate.html</v>
      </c>
    </row>
    <row r="112" spans="1:18" x14ac:dyDescent="0.25">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43</v>
      </c>
      <c r="E112" s="50" t="s">
        <v>114</v>
      </c>
      <c r="F112" s="50" t="s">
        <v>86</v>
      </c>
      <c r="G112" s="183" t="s">
        <v>148</v>
      </c>
      <c r="H112" s="51">
        <v>604</v>
      </c>
      <c r="I112" s="9" t="s">
        <v>45</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hydrogen-vehicle-mandate.html</v>
      </c>
    </row>
    <row r="113" spans="1:18" s="2" customFormat="1" x14ac:dyDescent="0.25">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495</v>
      </c>
      <c r="D113" s="50"/>
      <c r="E113" s="50"/>
      <c r="F113" s="50"/>
      <c r="G113" s="50"/>
      <c r="H113" s="53">
        <v>190</v>
      </c>
      <c r="I113" s="50" t="s">
        <v>44</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21" t="str">
        <f>IF(ISBLANK(INDEX('Policy Characteristics'!K:K,MATCH($C113,'Policy Characteristics'!$C:$C,0))),"",INDEX('Policy Characteristics'!K:K,MATCH($C113,'Policy Characteristics'!$C:$C,0)))</f>
        <v>transportation-sector-main.html#lcfs</v>
      </c>
      <c r="R113" s="321" t="str">
        <f>IF(ISBLANK(INDEX('Policy Characteristics'!L:L,MATCH($C113,'Policy Characteristics'!$C:$C,0))),"",INDEX('Policy Characteristics'!L:L,MATCH($C113,'Policy Characteristics'!$C:$C,0)))</f>
        <v>low-carbon-fuel-standard.html</v>
      </c>
    </row>
    <row r="114" spans="1:18" x14ac:dyDescent="0.25">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3119</v>
      </c>
      <c r="D114" s="50" t="s">
        <v>46</v>
      </c>
      <c r="E114" s="50" t="s">
        <v>38</v>
      </c>
      <c r="F114" s="50" t="s">
        <v>85</v>
      </c>
      <c r="G114" s="2" t="s">
        <v>3493</v>
      </c>
      <c r="H114" s="51">
        <v>848</v>
      </c>
      <c r="I114" s="50" t="s">
        <v>44</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0.26</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21" t="str">
        <f>IF(ISBLANK(INDEX('Policy Characteristics'!K:K,MATCH($C114,'Policy Characteristics'!$C:$C,0))),"",INDEX('Policy Characteristics'!K:K,MATCH($C114,'Policy Characteristics'!$C:$C,0)))</f>
        <v>transportation-sector-main.html#tdm</v>
      </c>
      <c r="R114" s="321" t="str">
        <f>IF(ISBLANK(INDEX('Policy Characteristics'!L:L,MATCH($C114,'Policy Characteristics'!$C:$C,0))),"",INDEX('Policy Characteristics'!L:L,MATCH($C114,'Policy Characteristics'!$C:$C,0)))</f>
        <v>transportation-demand-management.html</v>
      </c>
    </row>
    <row r="115" spans="1:18" x14ac:dyDescent="0.25">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46</v>
      </c>
      <c r="E115" s="50" t="s">
        <v>39</v>
      </c>
      <c r="F115" s="50" t="s">
        <v>85</v>
      </c>
      <c r="G115" s="183" t="s">
        <v>2393</v>
      </c>
      <c r="H115" s="51">
        <v>849</v>
      </c>
      <c r="I115" s="9" t="s">
        <v>45</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0.26</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21" t="str">
        <f>IF(ISBLANK(INDEX('Policy Characteristics'!K:K,MATCH($C115,'Policy Characteristics'!$C:$C,0))),"",INDEX('Policy Characteristics'!K:K,MATCH($C115,'Policy Characteristics'!$C:$C,0)))</f>
        <v>transportation-sector-main.html#tdm</v>
      </c>
      <c r="R115" s="321" t="str">
        <f>IF(ISBLANK(INDEX('Policy Characteristics'!L:L,MATCH($C115,'Policy Characteristics'!$C:$C,0))),"",INDEX('Policy Characteristics'!L:L,MATCH($C115,'Policy Characteristics'!$C:$C,0)))</f>
        <v>transportation-demand-management.html</v>
      </c>
    </row>
    <row r="116" spans="1:18" x14ac:dyDescent="0.25">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46</v>
      </c>
      <c r="E116" s="50" t="s">
        <v>40</v>
      </c>
      <c r="F116" s="50" t="s">
        <v>85</v>
      </c>
      <c r="G116" s="183" t="s">
        <v>3490</v>
      </c>
      <c r="H116" s="51">
        <v>850</v>
      </c>
      <c r="I116" s="50" t="s">
        <v>44</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0.26</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21" t="str">
        <f>IF(ISBLANK(INDEX('Policy Characteristics'!K:K,MATCH($C116,'Policy Characteristics'!$C:$C,0))),"",INDEX('Policy Characteristics'!K:K,MATCH($C116,'Policy Characteristics'!$C:$C,0)))</f>
        <v>transportation-sector-main.html#tdm</v>
      </c>
      <c r="R116" s="321" t="str">
        <f>IF(ISBLANK(INDEX('Policy Characteristics'!L:L,MATCH($C116,'Policy Characteristics'!$C:$C,0))),"",INDEX('Policy Characteristics'!L:L,MATCH($C116,'Policy Characteristics'!$C:$C,0)))</f>
        <v>transportation-demand-management.html</v>
      </c>
    </row>
    <row r="117" spans="1:18" x14ac:dyDescent="0.25">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46</v>
      </c>
      <c r="E117" s="50" t="s">
        <v>41</v>
      </c>
      <c r="F117" s="50" t="s">
        <v>85</v>
      </c>
      <c r="G117" s="50" t="s">
        <v>87</v>
      </c>
      <c r="H117" s="51">
        <v>851</v>
      </c>
      <c r="I117" s="9" t="s">
        <v>45</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0.26</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21" t="str">
        <f>IF(ISBLANK(INDEX('Policy Characteristics'!K:K,MATCH($C117,'Policy Characteristics'!$C:$C,0))),"",INDEX('Policy Characteristics'!K:K,MATCH($C117,'Policy Characteristics'!$C:$C,0)))</f>
        <v>transportation-sector-main.html#tdm</v>
      </c>
      <c r="R117" s="321" t="str">
        <f>IF(ISBLANK(INDEX('Policy Characteristics'!L:L,MATCH($C117,'Policy Characteristics'!$C:$C,0))),"",INDEX('Policy Characteristics'!L:L,MATCH($C117,'Policy Characteristics'!$C:$C,0)))</f>
        <v>transportation-demand-management.html</v>
      </c>
    </row>
    <row r="118" spans="1:18" x14ac:dyDescent="0.25">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46</v>
      </c>
      <c r="E118" s="50" t="s">
        <v>42</v>
      </c>
      <c r="F118" s="50" t="s">
        <v>85</v>
      </c>
      <c r="G118" s="183" t="s">
        <v>3491</v>
      </c>
      <c r="H118" s="51">
        <v>852</v>
      </c>
      <c r="I118" s="9" t="s">
        <v>45</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0.26</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21" t="str">
        <f>IF(ISBLANK(INDEX('Policy Characteristics'!K:K,MATCH($C118,'Policy Characteristics'!$C:$C,0))),"",INDEX('Policy Characteristics'!K:K,MATCH($C118,'Policy Characteristics'!$C:$C,0)))</f>
        <v>transportation-sector-main.html#tdm</v>
      </c>
      <c r="R118" s="321" t="str">
        <f>IF(ISBLANK(INDEX('Policy Characteristics'!L:L,MATCH($C118,'Policy Characteristics'!$C:$C,0))),"",INDEX('Policy Characteristics'!L:L,MATCH($C118,'Policy Characteristics'!$C:$C,0)))</f>
        <v>transportation-demand-management.html</v>
      </c>
    </row>
    <row r="119" spans="1:18" x14ac:dyDescent="0.25">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46</v>
      </c>
      <c r="E119" s="50" t="s">
        <v>114</v>
      </c>
      <c r="F119" s="50" t="s">
        <v>85</v>
      </c>
      <c r="G119" s="50" t="s">
        <v>148</v>
      </c>
      <c r="H119" s="51">
        <v>853</v>
      </c>
      <c r="I119" s="9" t="s">
        <v>45</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0.26</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21" t="str">
        <f>IF(ISBLANK(INDEX('Policy Characteristics'!K:K,MATCH($C119,'Policy Characteristics'!$C:$C,0))),"",INDEX('Policy Characteristics'!K:K,MATCH($C119,'Policy Characteristics'!$C:$C,0)))</f>
        <v>transportation-sector-main.html#tdm</v>
      </c>
      <c r="R119" s="321" t="str">
        <f>IF(ISBLANK(INDEX('Policy Characteristics'!L:L,MATCH($C119,'Policy Characteristics'!$C:$C,0))),"",INDEX('Policy Characteristics'!L:L,MATCH($C119,'Policy Characteristics'!$C:$C,0)))</f>
        <v>transportation-demand-management.html</v>
      </c>
    </row>
    <row r="120" spans="1:18" ht="30" x14ac:dyDescent="0.25">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43</v>
      </c>
      <c r="E120" s="50" t="s">
        <v>38</v>
      </c>
      <c r="F120" s="50" t="s">
        <v>86</v>
      </c>
      <c r="G120" s="183" t="s">
        <v>3482</v>
      </c>
      <c r="H120" s="51">
        <v>854</v>
      </c>
      <c r="I120" s="9" t="s">
        <v>45</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0.26</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21" t="str">
        <f>IF(ISBLANK(INDEX('Policy Characteristics'!K:K,MATCH($C120,'Policy Characteristics'!$C:$C,0))),"",INDEX('Policy Characteristics'!K:K,MATCH($C120,'Policy Characteristics'!$C:$C,0)))</f>
        <v>transportation-sector-main.html#tdm</v>
      </c>
      <c r="R120" s="321" t="str">
        <f>IF(ISBLANK(INDEX('Policy Characteristics'!L:L,MATCH($C120,'Policy Characteristics'!$C:$C,0))),"",INDEX('Policy Characteristics'!L:L,MATCH($C120,'Policy Characteristics'!$C:$C,0)))</f>
        <v>transportation-demand-management.html</v>
      </c>
    </row>
    <row r="121" spans="1:18" x14ac:dyDescent="0.25">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43</v>
      </c>
      <c r="E121" s="50" t="s">
        <v>39</v>
      </c>
      <c r="F121" s="50" t="s">
        <v>86</v>
      </c>
      <c r="G121" s="183" t="s">
        <v>3489</v>
      </c>
      <c r="H121" s="51">
        <v>855</v>
      </c>
      <c r="I121" s="50" t="s">
        <v>44</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0.26</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21" t="str">
        <f>IF(ISBLANK(INDEX('Policy Characteristics'!K:K,MATCH($C121,'Policy Characteristics'!$C:$C,0))),"",INDEX('Policy Characteristics'!K:K,MATCH($C121,'Policy Characteristics'!$C:$C,0)))</f>
        <v>transportation-sector-main.html#tdm</v>
      </c>
      <c r="R121" s="321" t="str">
        <f>IF(ISBLANK(INDEX('Policy Characteristics'!L:L,MATCH($C121,'Policy Characteristics'!$C:$C,0))),"",INDEX('Policy Characteristics'!L:L,MATCH($C121,'Policy Characteristics'!$C:$C,0)))</f>
        <v>transportation-demand-management.html</v>
      </c>
    </row>
    <row r="122" spans="1:18" x14ac:dyDescent="0.25">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43</v>
      </c>
      <c r="E122" s="50" t="s">
        <v>40</v>
      </c>
      <c r="F122" s="50" t="s">
        <v>86</v>
      </c>
      <c r="G122" s="183" t="s">
        <v>3490</v>
      </c>
      <c r="H122" s="51">
        <v>856</v>
      </c>
      <c r="I122" s="9" t="s">
        <v>45</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0.26</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21" t="str">
        <f>IF(ISBLANK(INDEX('Policy Characteristics'!K:K,MATCH($C122,'Policy Characteristics'!$C:$C,0))),"",INDEX('Policy Characteristics'!K:K,MATCH($C122,'Policy Characteristics'!$C:$C,0)))</f>
        <v>transportation-sector-main.html#tdm</v>
      </c>
      <c r="R122" s="321" t="str">
        <f>IF(ISBLANK(INDEX('Policy Characteristics'!L:L,MATCH($C122,'Policy Characteristics'!$C:$C,0))),"",INDEX('Policy Characteristics'!L:L,MATCH($C122,'Policy Characteristics'!$C:$C,0)))</f>
        <v>transportation-demand-management.html</v>
      </c>
    </row>
    <row r="123" spans="1:18" x14ac:dyDescent="0.25">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43</v>
      </c>
      <c r="E123" s="50" t="s">
        <v>41</v>
      </c>
      <c r="F123" s="50" t="s">
        <v>86</v>
      </c>
      <c r="G123" s="50" t="s">
        <v>87</v>
      </c>
      <c r="H123" s="51">
        <v>857</v>
      </c>
      <c r="I123" s="9" t="s">
        <v>45</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0.26</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21" t="str">
        <f>IF(ISBLANK(INDEX('Policy Characteristics'!K:K,MATCH($C123,'Policy Characteristics'!$C:$C,0))),"",INDEX('Policy Characteristics'!K:K,MATCH($C123,'Policy Characteristics'!$C:$C,0)))</f>
        <v>transportation-sector-main.html#tdm</v>
      </c>
      <c r="R123" s="321" t="str">
        <f>IF(ISBLANK(INDEX('Policy Characteristics'!L:L,MATCH($C123,'Policy Characteristics'!$C:$C,0))),"",INDEX('Policy Characteristics'!L:L,MATCH($C123,'Policy Characteristics'!$C:$C,0)))</f>
        <v>transportation-demand-management.html</v>
      </c>
    </row>
    <row r="124" spans="1:18" x14ac:dyDescent="0.25">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43</v>
      </c>
      <c r="E124" s="50" t="s">
        <v>42</v>
      </c>
      <c r="F124" s="50" t="s">
        <v>86</v>
      </c>
      <c r="G124" s="183" t="s">
        <v>3492</v>
      </c>
      <c r="H124" s="51">
        <v>858</v>
      </c>
      <c r="I124" s="9" t="s">
        <v>45</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0.26</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21" t="str">
        <f>IF(ISBLANK(INDEX('Policy Characteristics'!K:K,MATCH($C124,'Policy Characteristics'!$C:$C,0))),"",INDEX('Policy Characteristics'!K:K,MATCH($C124,'Policy Characteristics'!$C:$C,0)))</f>
        <v>transportation-sector-main.html#tdm</v>
      </c>
      <c r="R124" s="321" t="str">
        <f>IF(ISBLANK(INDEX('Policy Characteristics'!L:L,MATCH($C124,'Policy Characteristics'!$C:$C,0))),"",INDEX('Policy Characteristics'!L:L,MATCH($C124,'Policy Characteristics'!$C:$C,0)))</f>
        <v>transportation-demand-management.html</v>
      </c>
    </row>
    <row r="125" spans="1:18" s="1" customFormat="1" x14ac:dyDescent="0.25">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43</v>
      </c>
      <c r="E125" s="50" t="s">
        <v>114</v>
      </c>
      <c r="F125" s="50" t="s">
        <v>86</v>
      </c>
      <c r="G125" s="50" t="s">
        <v>148</v>
      </c>
      <c r="H125" s="51">
        <v>859</v>
      </c>
      <c r="I125" s="9" t="s">
        <v>45</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0.26</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21" t="str">
        <f>IF(ISBLANK(INDEX('Policy Characteristics'!K:K,MATCH($C125,'Policy Characteristics'!$C:$C,0))),"",INDEX('Policy Characteristics'!K:K,MATCH($C125,'Policy Characteristics'!$C:$C,0)))</f>
        <v>transportation-sector-main.html#tdm</v>
      </c>
      <c r="R125" s="321" t="str">
        <f>IF(ISBLANK(INDEX('Policy Characteristics'!L:L,MATCH($C125,'Policy Characteristics'!$C:$C,0))),"",INDEX('Policy Characteristics'!L:L,MATCH($C125,'Policy Characteristics'!$C:$C,0)))</f>
        <v>transportation-demand-management.html</v>
      </c>
    </row>
    <row r="126" spans="1:18" x14ac:dyDescent="0.25">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2551</v>
      </c>
      <c r="D126" s="50" t="s">
        <v>116</v>
      </c>
      <c r="E126" s="50" t="s">
        <v>292</v>
      </c>
      <c r="F126" s="50" t="s">
        <v>122</v>
      </c>
      <c r="G126" s="257" t="s">
        <v>296</v>
      </c>
      <c r="H126" s="51">
        <v>435</v>
      </c>
      <c r="I126" s="50" t="s">
        <v>44</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6" s="321" t="str">
        <f>IF(ISBLANK(INDEX('Policy Characteristics'!K:K,MATCH($C126,'Policy Characteristics'!$C:$C,0))),"",INDEX('Policy Characteristics'!K:K,MATCH($C126,'Policy Characteristics'!$C:$C,0)))</f>
        <v>buildings-sector-main.html#component-elec</v>
      </c>
      <c r="R126" s="321" t="str">
        <f>IF(ISBLANK(INDEX('Policy Characteristics'!L:L,MATCH($C126,'Policy Characteristics'!$C:$C,0))),"",INDEX('Policy Characteristics'!L:L,MATCH($C126,'Policy Characteristics'!$C:$C,0)))</f>
        <v>building-component-electrification.html</v>
      </c>
    </row>
    <row r="127" spans="1:18" x14ac:dyDescent="0.25">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117</v>
      </c>
      <c r="E127" s="50" t="s">
        <v>292</v>
      </c>
      <c r="F127" s="50" t="s">
        <v>123</v>
      </c>
      <c r="G127" s="257" t="s">
        <v>296</v>
      </c>
      <c r="H127" s="51">
        <v>436</v>
      </c>
      <c r="I127" s="50" t="s">
        <v>45</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7" s="321" t="str">
        <f>IF(ISBLANK(INDEX('Policy Characteristics'!K:K,MATCH($C127,'Policy Characteristics'!$C:$C,0))),"",INDEX('Policy Characteristics'!K:K,MATCH($C127,'Policy Characteristics'!$C:$C,0)))</f>
        <v>buildings-sector-main.html#component-elec</v>
      </c>
      <c r="R127" s="321" t="str">
        <f>IF(ISBLANK(INDEX('Policy Characteristics'!L:L,MATCH($C127,'Policy Characteristics'!$C:$C,0))),"",INDEX('Policy Characteristics'!L:L,MATCH($C127,'Policy Characteristics'!$C:$C,0)))</f>
        <v>building-component-electrification.html</v>
      </c>
    </row>
    <row r="128" spans="1:18" x14ac:dyDescent="0.25">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119</v>
      </c>
      <c r="E128" s="50" t="s">
        <v>292</v>
      </c>
      <c r="F128" s="50" t="s">
        <v>125</v>
      </c>
      <c r="G128" s="257" t="s">
        <v>296</v>
      </c>
      <c r="H128" s="51">
        <v>437</v>
      </c>
      <c r="I128" s="50" t="s">
        <v>45</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8" s="321" t="str">
        <f>IF(ISBLANK(INDEX('Policy Characteristics'!K:K,MATCH($C128,'Policy Characteristics'!$C:$C,0))),"",INDEX('Policy Characteristics'!K:K,MATCH($C128,'Policy Characteristics'!$C:$C,0)))</f>
        <v>buildings-sector-main.html#component-elec</v>
      </c>
      <c r="R128" s="321" t="str">
        <f>IF(ISBLANK(INDEX('Policy Characteristics'!L:L,MATCH($C128,'Policy Characteristics'!$C:$C,0))),"",INDEX('Policy Characteristics'!L:L,MATCH($C128,'Policy Characteristics'!$C:$C,0)))</f>
        <v>building-component-electrification.html</v>
      </c>
    </row>
    <row r="129" spans="1:18" x14ac:dyDescent="0.25">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120</v>
      </c>
      <c r="E129" s="50" t="s">
        <v>292</v>
      </c>
      <c r="F129" s="50" t="s">
        <v>126</v>
      </c>
      <c r="G129" s="257" t="s">
        <v>296</v>
      </c>
      <c r="H129" s="51">
        <v>438</v>
      </c>
      <c r="I129" s="50" t="s">
        <v>44</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9" s="321" t="str">
        <f>IF(ISBLANK(INDEX('Policy Characteristics'!K:K,MATCH($C129,'Policy Characteristics'!$C:$C,0))),"",INDEX('Policy Characteristics'!K:K,MATCH($C129,'Policy Characteristics'!$C:$C,0)))</f>
        <v>buildings-sector-main.html#component-elec</v>
      </c>
      <c r="R129" s="321" t="str">
        <f>IF(ISBLANK(INDEX('Policy Characteristics'!L:L,MATCH($C129,'Policy Characteristics'!$C:$C,0))),"",INDEX('Policy Characteristics'!L:L,MATCH($C129,'Policy Characteristics'!$C:$C,0)))</f>
        <v>building-component-electrification.html</v>
      </c>
    </row>
    <row r="130" spans="1:18" x14ac:dyDescent="0.25">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121</v>
      </c>
      <c r="E130" s="50" t="s">
        <v>292</v>
      </c>
      <c r="F130" s="50" t="s">
        <v>127</v>
      </c>
      <c r="G130" s="257" t="s">
        <v>296</v>
      </c>
      <c r="H130" s="51">
        <v>439</v>
      </c>
      <c r="I130" s="50" t="s">
        <v>44</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0" s="321" t="str">
        <f>IF(ISBLANK(INDEX('Policy Characteristics'!K:K,MATCH($C130,'Policy Characteristics'!$C:$C,0))),"",INDEX('Policy Characteristics'!K:K,MATCH($C130,'Policy Characteristics'!$C:$C,0)))</f>
        <v>buildings-sector-main.html#component-elec</v>
      </c>
      <c r="R130" s="321" t="str">
        <f>IF(ISBLANK(INDEX('Policy Characteristics'!L:L,MATCH($C130,'Policy Characteristics'!$C:$C,0))),"",INDEX('Policy Characteristics'!L:L,MATCH($C130,'Policy Characteristics'!$C:$C,0)))</f>
        <v>building-component-electrification.html</v>
      </c>
    </row>
    <row r="131" spans="1:18" x14ac:dyDescent="0.25">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116</v>
      </c>
      <c r="E131" s="50" t="s">
        <v>293</v>
      </c>
      <c r="F131" s="50" t="s">
        <v>122</v>
      </c>
      <c r="G131" s="257" t="s">
        <v>295</v>
      </c>
      <c r="H131" s="51">
        <v>440</v>
      </c>
      <c r="I131" s="50" t="s">
        <v>44</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1" s="321" t="str">
        <f>IF(ISBLANK(INDEX('Policy Characteristics'!K:K,MATCH($C131,'Policy Characteristics'!$C:$C,0))),"",INDEX('Policy Characteristics'!K:K,MATCH($C131,'Policy Characteristics'!$C:$C,0)))</f>
        <v>buildings-sector-main.html#component-elec</v>
      </c>
      <c r="R131" s="321" t="str">
        <f>IF(ISBLANK(INDEX('Policy Characteristics'!L:L,MATCH($C131,'Policy Characteristics'!$C:$C,0))),"",INDEX('Policy Characteristics'!L:L,MATCH($C131,'Policy Characteristics'!$C:$C,0)))</f>
        <v>building-component-electrification.html</v>
      </c>
    </row>
    <row r="132" spans="1:18" x14ac:dyDescent="0.25">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117</v>
      </c>
      <c r="E132" s="50" t="s">
        <v>293</v>
      </c>
      <c r="F132" s="50" t="s">
        <v>123</v>
      </c>
      <c r="G132" s="257" t="s">
        <v>295</v>
      </c>
      <c r="H132" s="51">
        <v>441</v>
      </c>
      <c r="I132" s="50" t="s">
        <v>45</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2" s="321" t="str">
        <f>IF(ISBLANK(INDEX('Policy Characteristics'!K:K,MATCH($C132,'Policy Characteristics'!$C:$C,0))),"",INDEX('Policy Characteristics'!K:K,MATCH($C132,'Policy Characteristics'!$C:$C,0)))</f>
        <v>buildings-sector-main.html#component-elec</v>
      </c>
      <c r="R132" s="321" t="str">
        <f>IF(ISBLANK(INDEX('Policy Characteristics'!L:L,MATCH($C132,'Policy Characteristics'!$C:$C,0))),"",INDEX('Policy Characteristics'!L:L,MATCH($C132,'Policy Characteristics'!$C:$C,0)))</f>
        <v>building-component-electrification.html</v>
      </c>
    </row>
    <row r="133" spans="1:18" x14ac:dyDescent="0.25">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119</v>
      </c>
      <c r="E133" s="50" t="s">
        <v>293</v>
      </c>
      <c r="F133" s="50" t="s">
        <v>125</v>
      </c>
      <c r="G133" s="257" t="s">
        <v>295</v>
      </c>
      <c r="H133" s="51">
        <v>442</v>
      </c>
      <c r="I133" s="50" t="s">
        <v>45</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3" s="321" t="str">
        <f>IF(ISBLANK(INDEX('Policy Characteristics'!K:K,MATCH($C133,'Policy Characteristics'!$C:$C,0))),"",INDEX('Policy Characteristics'!K:K,MATCH($C133,'Policy Characteristics'!$C:$C,0)))</f>
        <v>buildings-sector-main.html#component-elec</v>
      </c>
      <c r="R133" s="321" t="str">
        <f>IF(ISBLANK(INDEX('Policy Characteristics'!L:L,MATCH($C133,'Policy Characteristics'!$C:$C,0))),"",INDEX('Policy Characteristics'!L:L,MATCH($C133,'Policy Characteristics'!$C:$C,0)))</f>
        <v>building-component-electrification.html</v>
      </c>
    </row>
    <row r="134" spans="1:18" x14ac:dyDescent="0.25">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120</v>
      </c>
      <c r="E134" s="50" t="s">
        <v>293</v>
      </c>
      <c r="F134" s="50" t="s">
        <v>126</v>
      </c>
      <c r="G134" s="257" t="s">
        <v>295</v>
      </c>
      <c r="H134" s="51">
        <v>443</v>
      </c>
      <c r="I134" s="50" t="s">
        <v>44</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4" s="321" t="str">
        <f>IF(ISBLANK(INDEX('Policy Characteristics'!K:K,MATCH($C134,'Policy Characteristics'!$C:$C,0))),"",INDEX('Policy Characteristics'!K:K,MATCH($C134,'Policy Characteristics'!$C:$C,0)))</f>
        <v>buildings-sector-main.html#component-elec</v>
      </c>
      <c r="R134" s="321" t="str">
        <f>IF(ISBLANK(INDEX('Policy Characteristics'!L:L,MATCH($C134,'Policy Characteristics'!$C:$C,0))),"",INDEX('Policy Characteristics'!L:L,MATCH($C134,'Policy Characteristics'!$C:$C,0)))</f>
        <v>building-component-electrification.html</v>
      </c>
    </row>
    <row r="135" spans="1:18" x14ac:dyDescent="0.25">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121</v>
      </c>
      <c r="E135" s="50" t="s">
        <v>293</v>
      </c>
      <c r="F135" s="50" t="s">
        <v>127</v>
      </c>
      <c r="G135" s="257" t="s">
        <v>295</v>
      </c>
      <c r="H135" s="51">
        <v>444</v>
      </c>
      <c r="I135" s="50" t="s">
        <v>44</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5" s="321" t="str">
        <f>IF(ISBLANK(INDEX('Policy Characteristics'!K:K,MATCH($C135,'Policy Characteristics'!$C:$C,0))),"",INDEX('Policy Characteristics'!K:K,MATCH($C135,'Policy Characteristics'!$C:$C,0)))</f>
        <v>buildings-sector-main.html#component-elec</v>
      </c>
      <c r="R135" s="321" t="str">
        <f>IF(ISBLANK(INDEX('Policy Characteristics'!L:L,MATCH($C135,'Policy Characteristics'!$C:$C,0))),"",INDEX('Policy Characteristics'!L:L,MATCH($C135,'Policy Characteristics'!$C:$C,0)))</f>
        <v>building-component-electrification.html</v>
      </c>
    </row>
    <row r="136" spans="1:18" x14ac:dyDescent="0.25">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116</v>
      </c>
      <c r="E136" s="50" t="s">
        <v>294</v>
      </c>
      <c r="F136" s="50" t="s">
        <v>122</v>
      </c>
      <c r="G136" s="257" t="s">
        <v>171</v>
      </c>
      <c r="H136" s="51">
        <v>445</v>
      </c>
      <c r="I136" s="50" t="s">
        <v>44</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6" s="321" t="str">
        <f>IF(ISBLANK(INDEX('Policy Characteristics'!K:K,MATCH($C136,'Policy Characteristics'!$C:$C,0))),"",INDEX('Policy Characteristics'!K:K,MATCH($C136,'Policy Characteristics'!$C:$C,0)))</f>
        <v>buildings-sector-main.html#component-elec</v>
      </c>
      <c r="R136" s="321" t="str">
        <f>IF(ISBLANK(INDEX('Policy Characteristics'!L:L,MATCH($C136,'Policy Characteristics'!$C:$C,0))),"",INDEX('Policy Characteristics'!L:L,MATCH($C136,'Policy Characteristics'!$C:$C,0)))</f>
        <v>building-component-electrification.html</v>
      </c>
    </row>
    <row r="137" spans="1:18" x14ac:dyDescent="0.25">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117</v>
      </c>
      <c r="E137" s="50" t="s">
        <v>294</v>
      </c>
      <c r="F137" s="50" t="s">
        <v>123</v>
      </c>
      <c r="G137" s="257" t="s">
        <v>171</v>
      </c>
      <c r="H137" s="51">
        <v>446</v>
      </c>
      <c r="I137" s="50" t="s">
        <v>45</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7" s="321" t="str">
        <f>IF(ISBLANK(INDEX('Policy Characteristics'!K:K,MATCH($C137,'Policy Characteristics'!$C:$C,0))),"",INDEX('Policy Characteristics'!K:K,MATCH($C137,'Policy Characteristics'!$C:$C,0)))</f>
        <v>buildings-sector-main.html#component-elec</v>
      </c>
      <c r="R137" s="321" t="str">
        <f>IF(ISBLANK(INDEX('Policy Characteristics'!L:L,MATCH($C137,'Policy Characteristics'!$C:$C,0))),"",INDEX('Policy Characteristics'!L:L,MATCH($C137,'Policy Characteristics'!$C:$C,0)))</f>
        <v>building-component-electrification.html</v>
      </c>
    </row>
    <row r="138" spans="1:18" x14ac:dyDescent="0.25">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119</v>
      </c>
      <c r="E138" s="50" t="s">
        <v>294</v>
      </c>
      <c r="F138" s="50" t="s">
        <v>125</v>
      </c>
      <c r="G138" s="257" t="s">
        <v>171</v>
      </c>
      <c r="H138" s="51">
        <v>447</v>
      </c>
      <c r="I138" s="50" t="s">
        <v>45</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8" s="321" t="str">
        <f>IF(ISBLANK(INDEX('Policy Characteristics'!K:K,MATCH($C138,'Policy Characteristics'!$C:$C,0))),"",INDEX('Policy Characteristics'!K:K,MATCH($C138,'Policy Characteristics'!$C:$C,0)))</f>
        <v>buildings-sector-main.html#component-elec</v>
      </c>
      <c r="R138" s="321" t="str">
        <f>IF(ISBLANK(INDEX('Policy Characteristics'!L:L,MATCH($C138,'Policy Characteristics'!$C:$C,0))),"",INDEX('Policy Characteristics'!L:L,MATCH($C138,'Policy Characteristics'!$C:$C,0)))</f>
        <v>building-component-electrification.html</v>
      </c>
    </row>
    <row r="139" spans="1:18" x14ac:dyDescent="0.25">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120</v>
      </c>
      <c r="E139" s="50" t="s">
        <v>294</v>
      </c>
      <c r="F139" s="50" t="s">
        <v>126</v>
      </c>
      <c r="G139" s="257" t="s">
        <v>171</v>
      </c>
      <c r="H139" s="51">
        <v>448</v>
      </c>
      <c r="I139" s="50" t="s">
        <v>44</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9" s="321" t="str">
        <f>IF(ISBLANK(INDEX('Policy Characteristics'!K:K,MATCH($C139,'Policy Characteristics'!$C:$C,0))),"",INDEX('Policy Characteristics'!K:K,MATCH($C139,'Policy Characteristics'!$C:$C,0)))</f>
        <v>buildings-sector-main.html#component-elec</v>
      </c>
      <c r="R139" s="321" t="str">
        <f>IF(ISBLANK(INDEX('Policy Characteristics'!L:L,MATCH($C139,'Policy Characteristics'!$C:$C,0))),"",INDEX('Policy Characteristics'!L:L,MATCH($C139,'Policy Characteristics'!$C:$C,0)))</f>
        <v>building-component-electrification.html</v>
      </c>
    </row>
    <row r="140" spans="1:18" s="1" customFormat="1" x14ac:dyDescent="0.25">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121</v>
      </c>
      <c r="E140" s="50" t="s">
        <v>294</v>
      </c>
      <c r="F140" s="50" t="s">
        <v>127</v>
      </c>
      <c r="G140" s="257" t="s">
        <v>171</v>
      </c>
      <c r="H140" s="51">
        <v>449</v>
      </c>
      <c r="I140" s="50" t="s">
        <v>44</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40" s="321" t="str">
        <f>IF(ISBLANK(INDEX('Policy Characteristics'!K:K,MATCH($C140,'Policy Characteristics'!$C:$C,0))),"",INDEX('Policy Characteristics'!K:K,MATCH($C140,'Policy Characteristics'!$C:$C,0)))</f>
        <v>buildings-sector-main.html#component-elec</v>
      </c>
      <c r="R140" s="321" t="str">
        <f>IF(ISBLANK(INDEX('Policy Characteristics'!L:L,MATCH($C140,'Policy Characteristics'!$C:$C,0))),"",INDEX('Policy Characteristics'!L:L,MATCH($C140,'Policy Characteristics'!$C:$C,0)))</f>
        <v>building-component-electrification.html</v>
      </c>
    </row>
    <row r="141" spans="1:18" s="5" customFormat="1" x14ac:dyDescent="0.25">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316</v>
      </c>
      <c r="D141" s="50" t="s">
        <v>116</v>
      </c>
      <c r="E141" s="50" t="s">
        <v>292</v>
      </c>
      <c r="F141" s="50" t="s">
        <v>122</v>
      </c>
      <c r="G141" s="257" t="s">
        <v>296</v>
      </c>
      <c r="H141" s="51">
        <v>13</v>
      </c>
      <c r="I141" s="50" t="s">
        <v>44</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21" t="str">
        <f>IF(ISBLANK(INDEX('Policy Characteristics'!K:K,MATCH($C141,'Policy Characteristics'!$C:$C,0))),"",INDEX('Policy Characteristics'!K:K,MATCH($C141,'Policy Characteristics'!$C:$C,0)))</f>
        <v>buildings-sector-main.html#eff-stds</v>
      </c>
      <c r="R141" s="321" t="str">
        <f>IF(ISBLANK(INDEX('Policy Characteristics'!L:L,MATCH($C141,'Policy Characteristics'!$C:$C,0))),"",INDEX('Policy Characteristics'!L:L,MATCH($C141,'Policy Characteristics'!$C:$C,0)))</f>
        <v>building-energy-efficiency-standards.html</v>
      </c>
    </row>
    <row r="142" spans="1:18" s="5" customFormat="1" x14ac:dyDescent="0.25">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117</v>
      </c>
      <c r="E142" s="50" t="s">
        <v>292</v>
      </c>
      <c r="F142" s="50" t="s">
        <v>123</v>
      </c>
      <c r="G142" s="257" t="s">
        <v>296</v>
      </c>
      <c r="H142" s="51">
        <v>14</v>
      </c>
      <c r="I142" s="50" t="s">
        <v>44</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21" t="str">
        <f>IF(ISBLANK(INDEX('Policy Characteristics'!K:K,MATCH($C142,'Policy Characteristics'!$C:$C,0))),"",INDEX('Policy Characteristics'!K:K,MATCH($C142,'Policy Characteristics'!$C:$C,0)))</f>
        <v>buildings-sector-main.html#eff-stds</v>
      </c>
      <c r="R142" s="321" t="str">
        <f>IF(ISBLANK(INDEX('Policy Characteristics'!L:L,MATCH($C142,'Policy Characteristics'!$C:$C,0))),"",INDEX('Policy Characteristics'!L:L,MATCH($C142,'Policy Characteristics'!$C:$C,0)))</f>
        <v>building-energy-efficiency-standards.html</v>
      </c>
    </row>
    <row r="143" spans="1:18" s="5" customFormat="1" x14ac:dyDescent="0.25">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118</v>
      </c>
      <c r="E143" s="50" t="s">
        <v>292</v>
      </c>
      <c r="F143" s="50" t="s">
        <v>124</v>
      </c>
      <c r="G143" s="257" t="s">
        <v>296</v>
      </c>
      <c r="H143" s="51">
        <v>15</v>
      </c>
      <c r="I143" s="50" t="s">
        <v>44</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21" t="str">
        <f>IF(ISBLANK(INDEX('Policy Characteristics'!K:K,MATCH($C143,'Policy Characteristics'!$C:$C,0))),"",INDEX('Policy Characteristics'!K:K,MATCH($C143,'Policy Characteristics'!$C:$C,0)))</f>
        <v>buildings-sector-main.html#eff-stds</v>
      </c>
      <c r="R143" s="321" t="str">
        <f>IF(ISBLANK(INDEX('Policy Characteristics'!L:L,MATCH($C143,'Policy Characteristics'!$C:$C,0))),"",INDEX('Policy Characteristics'!L:L,MATCH($C143,'Policy Characteristics'!$C:$C,0)))</f>
        <v>building-energy-efficiency-standards.html</v>
      </c>
    </row>
    <row r="144" spans="1:18" s="5" customFormat="1" x14ac:dyDescent="0.25">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119</v>
      </c>
      <c r="E144" s="50" t="s">
        <v>292</v>
      </c>
      <c r="F144" s="50" t="s">
        <v>125</v>
      </c>
      <c r="G144" s="257" t="s">
        <v>296</v>
      </c>
      <c r="H144" s="51">
        <v>16</v>
      </c>
      <c r="I144" s="50" t="s">
        <v>44</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21" t="str">
        <f>IF(ISBLANK(INDEX('Policy Characteristics'!K:K,MATCH($C144,'Policy Characteristics'!$C:$C,0))),"",INDEX('Policy Characteristics'!K:K,MATCH($C144,'Policy Characteristics'!$C:$C,0)))</f>
        <v>buildings-sector-main.html#eff-stds</v>
      </c>
      <c r="R144" s="321" t="str">
        <f>IF(ISBLANK(INDEX('Policy Characteristics'!L:L,MATCH($C144,'Policy Characteristics'!$C:$C,0))),"",INDEX('Policy Characteristics'!L:L,MATCH($C144,'Policy Characteristics'!$C:$C,0)))</f>
        <v>building-energy-efficiency-standards.html</v>
      </c>
    </row>
    <row r="145" spans="1:18" s="5" customFormat="1" x14ac:dyDescent="0.25">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120</v>
      </c>
      <c r="E145" s="50" t="s">
        <v>292</v>
      </c>
      <c r="F145" s="50" t="s">
        <v>126</v>
      </c>
      <c r="G145" s="257" t="s">
        <v>296</v>
      </c>
      <c r="H145" s="51">
        <v>17</v>
      </c>
      <c r="I145" s="50" t="s">
        <v>44</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21" t="str">
        <f>IF(ISBLANK(INDEX('Policy Characteristics'!K:K,MATCH($C145,'Policy Characteristics'!$C:$C,0))),"",INDEX('Policy Characteristics'!K:K,MATCH($C145,'Policy Characteristics'!$C:$C,0)))</f>
        <v>buildings-sector-main.html#eff-stds</v>
      </c>
      <c r="R145" s="321" t="str">
        <f>IF(ISBLANK(INDEX('Policy Characteristics'!L:L,MATCH($C145,'Policy Characteristics'!$C:$C,0))),"",INDEX('Policy Characteristics'!L:L,MATCH($C145,'Policy Characteristics'!$C:$C,0)))</f>
        <v>building-energy-efficiency-standards.html</v>
      </c>
    </row>
    <row r="146" spans="1:18" s="5" customFormat="1" x14ac:dyDescent="0.25">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121</v>
      </c>
      <c r="E146" s="50" t="s">
        <v>292</v>
      </c>
      <c r="F146" s="50" t="s">
        <v>127</v>
      </c>
      <c r="G146" s="257" t="s">
        <v>296</v>
      </c>
      <c r="H146" s="51">
        <v>18</v>
      </c>
      <c r="I146" s="50" t="s">
        <v>44</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21" t="str">
        <f>IF(ISBLANK(INDEX('Policy Characteristics'!K:K,MATCH($C146,'Policy Characteristics'!$C:$C,0))),"",INDEX('Policy Characteristics'!K:K,MATCH($C146,'Policy Characteristics'!$C:$C,0)))</f>
        <v>buildings-sector-main.html#eff-stds</v>
      </c>
      <c r="R146" s="321" t="str">
        <f>IF(ISBLANK(INDEX('Policy Characteristics'!L:L,MATCH($C146,'Policy Characteristics'!$C:$C,0))),"",INDEX('Policy Characteristics'!L:L,MATCH($C146,'Policy Characteristics'!$C:$C,0)))</f>
        <v>building-energy-efficiency-standards.html</v>
      </c>
    </row>
    <row r="147" spans="1:18" s="5" customFormat="1" x14ac:dyDescent="0.25">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116</v>
      </c>
      <c r="E147" s="50" t="s">
        <v>293</v>
      </c>
      <c r="F147" s="50" t="s">
        <v>122</v>
      </c>
      <c r="G147" s="257" t="s">
        <v>295</v>
      </c>
      <c r="H147" s="51">
        <v>150</v>
      </c>
      <c r="I147" s="50" t="s">
        <v>44</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21" t="str">
        <f>IF(ISBLANK(INDEX('Policy Characteristics'!K:K,MATCH($C147,'Policy Characteristics'!$C:$C,0))),"",INDEX('Policy Characteristics'!K:K,MATCH($C147,'Policy Characteristics'!$C:$C,0)))</f>
        <v>buildings-sector-main.html#eff-stds</v>
      </c>
      <c r="R147" s="321" t="str">
        <f>IF(ISBLANK(INDEX('Policy Characteristics'!L:L,MATCH($C147,'Policy Characteristics'!$C:$C,0))),"",INDEX('Policy Characteristics'!L:L,MATCH($C147,'Policy Characteristics'!$C:$C,0)))</f>
        <v>building-energy-efficiency-standards.html</v>
      </c>
    </row>
    <row r="148" spans="1:18" s="5" customFormat="1" x14ac:dyDescent="0.25">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117</v>
      </c>
      <c r="E148" s="50" t="s">
        <v>293</v>
      </c>
      <c r="F148" s="50" t="s">
        <v>123</v>
      </c>
      <c r="G148" s="257" t="s">
        <v>295</v>
      </c>
      <c r="H148" s="51">
        <v>151</v>
      </c>
      <c r="I148" s="50" t="s">
        <v>44</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21" t="str">
        <f>IF(ISBLANK(INDEX('Policy Characteristics'!K:K,MATCH($C148,'Policy Characteristics'!$C:$C,0))),"",INDEX('Policy Characteristics'!K:K,MATCH($C148,'Policy Characteristics'!$C:$C,0)))</f>
        <v>buildings-sector-main.html#eff-stds</v>
      </c>
      <c r="R148" s="321" t="str">
        <f>IF(ISBLANK(INDEX('Policy Characteristics'!L:L,MATCH($C148,'Policy Characteristics'!$C:$C,0))),"",INDEX('Policy Characteristics'!L:L,MATCH($C148,'Policy Characteristics'!$C:$C,0)))</f>
        <v>building-energy-efficiency-standards.html</v>
      </c>
    </row>
    <row r="149" spans="1:18" s="5" customFormat="1" x14ac:dyDescent="0.25">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118</v>
      </c>
      <c r="E149" s="50" t="s">
        <v>293</v>
      </c>
      <c r="F149" s="50" t="s">
        <v>124</v>
      </c>
      <c r="G149" s="257" t="s">
        <v>295</v>
      </c>
      <c r="H149" s="51">
        <v>152</v>
      </c>
      <c r="I149" s="50" t="s">
        <v>44</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21" t="str">
        <f>IF(ISBLANK(INDEX('Policy Characteristics'!K:K,MATCH($C149,'Policy Characteristics'!$C:$C,0))),"",INDEX('Policy Characteristics'!K:K,MATCH($C149,'Policy Characteristics'!$C:$C,0)))</f>
        <v>buildings-sector-main.html#eff-stds</v>
      </c>
      <c r="R149" s="321" t="str">
        <f>IF(ISBLANK(INDEX('Policy Characteristics'!L:L,MATCH($C149,'Policy Characteristics'!$C:$C,0))),"",INDEX('Policy Characteristics'!L:L,MATCH($C149,'Policy Characteristics'!$C:$C,0)))</f>
        <v>building-energy-efficiency-standards.html</v>
      </c>
    </row>
    <row r="150" spans="1:18" s="5" customFormat="1" x14ac:dyDescent="0.25">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119</v>
      </c>
      <c r="E150" s="50" t="s">
        <v>293</v>
      </c>
      <c r="F150" s="50" t="s">
        <v>125</v>
      </c>
      <c r="G150" s="257" t="s">
        <v>295</v>
      </c>
      <c r="H150" s="51">
        <v>153</v>
      </c>
      <c r="I150" s="50" t="s">
        <v>44</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21" t="str">
        <f>IF(ISBLANK(INDEX('Policy Characteristics'!K:K,MATCH($C150,'Policy Characteristics'!$C:$C,0))),"",INDEX('Policy Characteristics'!K:K,MATCH($C150,'Policy Characteristics'!$C:$C,0)))</f>
        <v>buildings-sector-main.html#eff-stds</v>
      </c>
      <c r="R150" s="321" t="str">
        <f>IF(ISBLANK(INDEX('Policy Characteristics'!L:L,MATCH($C150,'Policy Characteristics'!$C:$C,0))),"",INDEX('Policy Characteristics'!L:L,MATCH($C150,'Policy Characteristics'!$C:$C,0)))</f>
        <v>building-energy-efficiency-standards.html</v>
      </c>
    </row>
    <row r="151" spans="1:18" s="5" customFormat="1" x14ac:dyDescent="0.25">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120</v>
      </c>
      <c r="E151" s="50" t="s">
        <v>293</v>
      </c>
      <c r="F151" s="50" t="s">
        <v>126</v>
      </c>
      <c r="G151" s="257" t="s">
        <v>295</v>
      </c>
      <c r="H151" s="51">
        <v>154</v>
      </c>
      <c r="I151" s="50" t="s">
        <v>44</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21" t="str">
        <f>IF(ISBLANK(INDEX('Policy Characteristics'!K:K,MATCH($C151,'Policy Characteristics'!$C:$C,0))),"",INDEX('Policy Characteristics'!K:K,MATCH($C151,'Policy Characteristics'!$C:$C,0)))</f>
        <v>buildings-sector-main.html#eff-stds</v>
      </c>
      <c r="R151" s="321" t="str">
        <f>IF(ISBLANK(INDEX('Policy Characteristics'!L:L,MATCH($C151,'Policy Characteristics'!$C:$C,0))),"",INDEX('Policy Characteristics'!L:L,MATCH($C151,'Policy Characteristics'!$C:$C,0)))</f>
        <v>building-energy-efficiency-standards.html</v>
      </c>
    </row>
    <row r="152" spans="1:18" s="5" customFormat="1" x14ac:dyDescent="0.25">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121</v>
      </c>
      <c r="E152" s="50" t="s">
        <v>293</v>
      </c>
      <c r="F152" s="50" t="s">
        <v>127</v>
      </c>
      <c r="G152" s="257" t="s">
        <v>295</v>
      </c>
      <c r="H152" s="51">
        <v>155</v>
      </c>
      <c r="I152" s="50" t="s">
        <v>44</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21" t="str">
        <f>IF(ISBLANK(INDEX('Policy Characteristics'!K:K,MATCH($C152,'Policy Characteristics'!$C:$C,0))),"",INDEX('Policy Characteristics'!K:K,MATCH($C152,'Policy Characteristics'!$C:$C,0)))</f>
        <v>buildings-sector-main.html#eff-stds</v>
      </c>
      <c r="R152" s="321" t="str">
        <f>IF(ISBLANK(INDEX('Policy Characteristics'!L:L,MATCH($C152,'Policy Characteristics'!$C:$C,0))),"",INDEX('Policy Characteristics'!L:L,MATCH($C152,'Policy Characteristics'!$C:$C,0)))</f>
        <v>building-energy-efficiency-standards.html</v>
      </c>
    </row>
    <row r="153" spans="1:18" s="5" customFormat="1" x14ac:dyDescent="0.25">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116</v>
      </c>
      <c r="E153" s="50" t="s">
        <v>294</v>
      </c>
      <c r="F153" s="50" t="s">
        <v>122</v>
      </c>
      <c r="G153" s="257" t="s">
        <v>171</v>
      </c>
      <c r="H153" s="51">
        <v>156</v>
      </c>
      <c r="I153" s="50" t="s">
        <v>44</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21" t="str">
        <f>IF(ISBLANK(INDEX('Policy Characteristics'!K:K,MATCH($C153,'Policy Characteristics'!$C:$C,0))),"",INDEX('Policy Characteristics'!K:K,MATCH($C153,'Policy Characteristics'!$C:$C,0)))</f>
        <v>buildings-sector-main.html#eff-stds</v>
      </c>
      <c r="R153" s="321" t="str">
        <f>IF(ISBLANK(INDEX('Policy Characteristics'!L:L,MATCH($C153,'Policy Characteristics'!$C:$C,0))),"",INDEX('Policy Characteristics'!L:L,MATCH($C153,'Policy Characteristics'!$C:$C,0)))</f>
        <v>building-energy-efficiency-standards.html</v>
      </c>
    </row>
    <row r="154" spans="1:18" s="5" customFormat="1" x14ac:dyDescent="0.25">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117</v>
      </c>
      <c r="E154" s="50" t="s">
        <v>294</v>
      </c>
      <c r="F154" s="50" t="s">
        <v>123</v>
      </c>
      <c r="G154" s="257" t="s">
        <v>171</v>
      </c>
      <c r="H154" s="51">
        <v>157</v>
      </c>
      <c r="I154" s="50" t="s">
        <v>44</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21" t="str">
        <f>IF(ISBLANK(INDEX('Policy Characteristics'!K:K,MATCH($C154,'Policy Characteristics'!$C:$C,0))),"",INDEX('Policy Characteristics'!K:K,MATCH($C154,'Policy Characteristics'!$C:$C,0)))</f>
        <v>buildings-sector-main.html#eff-stds</v>
      </c>
      <c r="R154" s="321" t="str">
        <f>IF(ISBLANK(INDEX('Policy Characteristics'!L:L,MATCH($C154,'Policy Characteristics'!$C:$C,0))),"",INDEX('Policy Characteristics'!L:L,MATCH($C154,'Policy Characteristics'!$C:$C,0)))</f>
        <v>building-energy-efficiency-standards.html</v>
      </c>
    </row>
    <row r="155" spans="1:18" s="5" customFormat="1" x14ac:dyDescent="0.25">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118</v>
      </c>
      <c r="E155" s="50" t="s">
        <v>294</v>
      </c>
      <c r="F155" s="50" t="s">
        <v>124</v>
      </c>
      <c r="G155" s="257" t="s">
        <v>171</v>
      </c>
      <c r="H155" s="51">
        <v>158</v>
      </c>
      <c r="I155" s="50" t="s">
        <v>44</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21" t="str">
        <f>IF(ISBLANK(INDEX('Policy Characteristics'!K:K,MATCH($C155,'Policy Characteristics'!$C:$C,0))),"",INDEX('Policy Characteristics'!K:K,MATCH($C155,'Policy Characteristics'!$C:$C,0)))</f>
        <v>buildings-sector-main.html#eff-stds</v>
      </c>
      <c r="R155" s="321" t="str">
        <f>IF(ISBLANK(INDEX('Policy Characteristics'!L:L,MATCH($C155,'Policy Characteristics'!$C:$C,0))),"",INDEX('Policy Characteristics'!L:L,MATCH($C155,'Policy Characteristics'!$C:$C,0)))</f>
        <v>building-energy-efficiency-standards.html</v>
      </c>
    </row>
    <row r="156" spans="1:18" s="5" customFormat="1" x14ac:dyDescent="0.25">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119</v>
      </c>
      <c r="E156" s="50" t="s">
        <v>294</v>
      </c>
      <c r="F156" s="50" t="s">
        <v>125</v>
      </c>
      <c r="G156" s="257" t="s">
        <v>171</v>
      </c>
      <c r="H156" s="51">
        <v>159</v>
      </c>
      <c r="I156" s="50" t="s">
        <v>44</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21" t="str">
        <f>IF(ISBLANK(INDEX('Policy Characteristics'!K:K,MATCH($C156,'Policy Characteristics'!$C:$C,0))),"",INDEX('Policy Characteristics'!K:K,MATCH($C156,'Policy Characteristics'!$C:$C,0)))</f>
        <v>buildings-sector-main.html#eff-stds</v>
      </c>
      <c r="R156" s="321" t="str">
        <f>IF(ISBLANK(INDEX('Policy Characteristics'!L:L,MATCH($C156,'Policy Characteristics'!$C:$C,0))),"",INDEX('Policy Characteristics'!L:L,MATCH($C156,'Policy Characteristics'!$C:$C,0)))</f>
        <v>building-energy-efficiency-standards.html</v>
      </c>
    </row>
    <row r="157" spans="1:18" s="5" customFormat="1" x14ac:dyDescent="0.25">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120</v>
      </c>
      <c r="E157" s="50" t="s">
        <v>294</v>
      </c>
      <c r="F157" s="50" t="s">
        <v>126</v>
      </c>
      <c r="G157" s="257" t="s">
        <v>171</v>
      </c>
      <c r="H157" s="51">
        <v>160</v>
      </c>
      <c r="I157" s="50" t="s">
        <v>44</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21" t="str">
        <f>IF(ISBLANK(INDEX('Policy Characteristics'!K:K,MATCH($C157,'Policy Characteristics'!$C:$C,0))),"",INDEX('Policy Characteristics'!K:K,MATCH($C157,'Policy Characteristics'!$C:$C,0)))</f>
        <v>buildings-sector-main.html#eff-stds</v>
      </c>
      <c r="R157" s="321" t="str">
        <f>IF(ISBLANK(INDEX('Policy Characteristics'!L:L,MATCH($C157,'Policy Characteristics'!$C:$C,0))),"",INDEX('Policy Characteristics'!L:L,MATCH($C157,'Policy Characteristics'!$C:$C,0)))</f>
        <v>building-energy-efficiency-standards.html</v>
      </c>
    </row>
    <row r="158" spans="1:18" s="320" customFormat="1" x14ac:dyDescent="0.25">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121</v>
      </c>
      <c r="E158" s="50" t="s">
        <v>294</v>
      </c>
      <c r="F158" s="50" t="s">
        <v>127</v>
      </c>
      <c r="G158" s="257" t="s">
        <v>171</v>
      </c>
      <c r="H158" s="51">
        <v>161</v>
      </c>
      <c r="I158" s="50" t="s">
        <v>44</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21" t="str">
        <f>IF(ISBLANK(INDEX('Policy Characteristics'!K:K,MATCH($C158,'Policy Characteristics'!$C:$C,0))),"",INDEX('Policy Characteristics'!K:K,MATCH($C158,'Policy Characteristics'!$C:$C,0)))</f>
        <v>buildings-sector-main.html#eff-stds</v>
      </c>
      <c r="R158" s="321" t="str">
        <f>IF(ISBLANK(INDEX('Policy Characteristics'!L:L,MATCH($C158,'Policy Characteristics'!$C:$C,0))),"",INDEX('Policy Characteristics'!L:L,MATCH($C158,'Policy Characteristics'!$C:$C,0)))</f>
        <v>building-energy-efficiency-standards.html</v>
      </c>
    </row>
    <row r="159" spans="1:18" s="5" customFormat="1" x14ac:dyDescent="0.25">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44</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buildings-sector-main.html#contractor-ed</v>
      </c>
      <c r="R159" s="321" t="str">
        <f>IF(ISBLANK(INDEX('Policy Characteristics'!L:L,MATCH($C159,'Policy Characteristics'!$C:$C,0))),"",INDEX('Policy Characteristics'!L:L,MATCH($C159,'Policy Characteristics'!$C:$C,0)))</f>
        <v>contractor-training.html</v>
      </c>
    </row>
    <row r="160" spans="1:18" s="5" customFormat="1" x14ac:dyDescent="0.25">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317</v>
      </c>
      <c r="D160" s="50"/>
      <c r="E160" s="50"/>
      <c r="F160" s="50"/>
      <c r="G160" s="50"/>
      <c r="H160" s="51">
        <v>146</v>
      </c>
      <c r="I160" s="50" t="s">
        <v>44</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21" t="str">
        <f>IF(ISBLANK(INDEX('Policy Characteristics'!K:K,MATCH($C160,'Policy Characteristics'!$C:$C,0))),"",INDEX('Policy Characteristics'!K:K,MATCH($C160,'Policy Characteristics'!$C:$C,0)))</f>
        <v>buildings-sector-main.html#solar-carve-out</v>
      </c>
      <c r="R160" s="321" t="str">
        <f>IF(ISBLANK(INDEX('Policy Characteristics'!L:L,MATCH($C160,'Policy Characteristics'!$C:$C,0))),"",INDEX('Policy Characteristics'!L:L,MATCH($C160,'Policy Characteristics'!$C:$C,0)))</f>
        <v>solar-carve-out.html</v>
      </c>
    </row>
    <row r="161" spans="1:18" s="5" customFormat="1" x14ac:dyDescent="0.25">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281</v>
      </c>
      <c r="D161" s="50"/>
      <c r="E161" s="50"/>
      <c r="F161" s="50"/>
      <c r="G161" s="50"/>
      <c r="H161" s="51">
        <v>147</v>
      </c>
      <c r="I161" s="50" t="s">
        <v>44</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21" t="str">
        <f>IF(ISBLANK(INDEX('Policy Characteristics'!K:K,MATCH($C161,'Policy Characteristics'!$C:$C,0))),"",INDEX('Policy Characteristics'!K:K,MATCH($C161,'Policy Characteristics'!$C:$C,0)))</f>
        <v>buildings-sector-main.html#distributed-solar-subsidy</v>
      </c>
      <c r="R161" s="321" t="str">
        <f>IF(ISBLANK(INDEX('Policy Characteristics'!L:L,MATCH($C161,'Policy Characteristics'!$C:$C,0))),"",INDEX('Policy Characteristics'!L:L,MATCH($C161,'Policy Characteristics'!$C:$C,0)))</f>
        <v>distributed-solar-subsidy.html</v>
      </c>
    </row>
    <row r="162" spans="1:18" s="5" customFormat="1" x14ac:dyDescent="0.25">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128</v>
      </c>
      <c r="D162" s="50"/>
      <c r="E162" s="50"/>
      <c r="F162" s="50"/>
      <c r="G162" s="50"/>
      <c r="H162" s="51">
        <v>20</v>
      </c>
      <c r="I162" s="50" t="s">
        <v>44</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buildings-sector-main.html#device-labeling</v>
      </c>
      <c r="R162" s="321" t="str">
        <f>IF(ISBLANK(INDEX('Policy Characteristics'!L:L,MATCH($C162,'Policy Characteristics'!$C:$C,0))),"",INDEX('Policy Characteristics'!L:L,MATCH($C162,'Policy Characteristics'!$C:$C,0)))</f>
        <v>improved-labeling.html</v>
      </c>
    </row>
    <row r="163" spans="1:18" s="5" customFormat="1" x14ac:dyDescent="0.25">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2524</v>
      </c>
      <c r="D163" s="50" t="s">
        <v>292</v>
      </c>
      <c r="E163" s="50"/>
      <c r="F163" s="50" t="s">
        <v>296</v>
      </c>
      <c r="G163" s="50"/>
      <c r="H163" s="51">
        <v>378</v>
      </c>
      <c r="I163" s="50" t="s">
        <v>44</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buildings-sector-main.html#retrofitting</v>
      </c>
      <c r="R163" s="321" t="str">
        <f>IF(ISBLANK(INDEX('Policy Characteristics'!L:L,MATCH($C163,'Policy Characteristics'!$C:$C,0))),"",INDEX('Policy Characteristics'!L:L,MATCH($C163,'Policy Characteristics'!$C:$C,0)))</f>
        <v>increased-retrofitting.html</v>
      </c>
    </row>
    <row r="164" spans="1:18" s="5" customFormat="1" x14ac:dyDescent="0.25">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293</v>
      </c>
      <c r="E164" s="50"/>
      <c r="F164" s="50" t="s">
        <v>295</v>
      </c>
      <c r="G164" s="50"/>
      <c r="H164" s="51">
        <v>379</v>
      </c>
      <c r="I164" s="50" t="s">
        <v>44</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buildings-sector-main.html#retrofitting</v>
      </c>
      <c r="R164" s="321" t="str">
        <f>IF(ISBLANK(INDEX('Policy Characteristics'!L:L,MATCH($C164,'Policy Characteristics'!$C:$C,0))),"",INDEX('Policy Characteristics'!L:L,MATCH($C164,'Policy Characteristics'!$C:$C,0)))</f>
        <v>increased-retrofitting.html</v>
      </c>
    </row>
    <row r="165" spans="1:18" s="5" customFormat="1" x14ac:dyDescent="0.25">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294</v>
      </c>
      <c r="E165" s="50"/>
      <c r="F165" s="50" t="s">
        <v>171</v>
      </c>
      <c r="G165" s="50"/>
      <c r="H165" s="51">
        <v>380</v>
      </c>
      <c r="I165" s="50" t="s">
        <v>44</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buildings-sector-main.html#retrofitting</v>
      </c>
      <c r="R165" s="321" t="str">
        <f>IF(ISBLANK(INDEX('Policy Characteristics'!L:L,MATCH($C165,'Policy Characteristics'!$C:$C,0))),"",INDEX('Policy Characteristics'!L:L,MATCH($C165,'Policy Characteristics'!$C:$C,0)))</f>
        <v>increased-retrofitting.html</v>
      </c>
    </row>
    <row r="166" spans="1:18" s="5" customFormat="1" x14ac:dyDescent="0.25">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116</v>
      </c>
      <c r="E166" s="50"/>
      <c r="F166" s="50" t="s">
        <v>122</v>
      </c>
      <c r="G166" s="50"/>
      <c r="H166" s="51">
        <v>27</v>
      </c>
      <c r="I166" s="50" t="s">
        <v>44</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21" t="str">
        <f>IF(ISBLANK(INDEX('Policy Characteristics'!K:K,MATCH($C166,'Policy Characteristics'!$C:$C,0))),"",INDEX('Policy Characteristics'!K:K,MATCH($C166,'Policy Characteristics'!$C:$C,0)))</f>
        <v>buildings-sector-main.html#rebate</v>
      </c>
      <c r="R166" s="321" t="str">
        <f>IF(ISBLANK(INDEX('Policy Characteristics'!L:L,MATCH($C166,'Policy Characteristics'!$C:$C,0))),"",INDEX('Policy Characteristics'!L:L,MATCH($C166,'Policy Characteristics'!$C:$C,0)))</f>
        <v>rebate-for-efficient-products.html</v>
      </c>
    </row>
    <row r="167" spans="1:18" s="5" customFormat="1" x14ac:dyDescent="0.25">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117</v>
      </c>
      <c r="E167" s="50"/>
      <c r="F167" s="50" t="s">
        <v>123</v>
      </c>
      <c r="G167" s="50"/>
      <c r="H167" s="51">
        <v>28</v>
      </c>
      <c r="I167" s="50" t="s">
        <v>44</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21" t="str">
        <f>IF(ISBLANK(INDEX('Policy Characteristics'!K:K,MATCH($C167,'Policy Characteristics'!$C:$C,0))),"",INDEX('Policy Characteristics'!K:K,MATCH($C167,'Policy Characteristics'!$C:$C,0)))</f>
        <v>buildings-sector-main.html#rebate</v>
      </c>
      <c r="R167" s="321" t="str">
        <f>IF(ISBLANK(INDEX('Policy Characteristics'!L:L,MATCH($C167,'Policy Characteristics'!$C:$C,0))),"",INDEX('Policy Characteristics'!L:L,MATCH($C167,'Policy Characteristics'!$C:$C,0)))</f>
        <v>rebate-for-efficient-products.html</v>
      </c>
    </row>
    <row r="168" spans="1:18" s="5" customFormat="1" x14ac:dyDescent="0.25">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118</v>
      </c>
      <c r="E168" s="50"/>
      <c r="F168" s="50" t="s">
        <v>124</v>
      </c>
      <c r="G168" s="50"/>
      <c r="H168" s="51">
        <v>605</v>
      </c>
      <c r="I168" s="50" t="s">
        <v>45</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21" t="str">
        <f>IF(ISBLANK(INDEX('Policy Characteristics'!K:K,MATCH($C168,'Policy Characteristics'!$C:$C,0))),"",INDEX('Policy Characteristics'!K:K,MATCH($C168,'Policy Characteristics'!$C:$C,0)))</f>
        <v>buildings-sector-main.html#rebate</v>
      </c>
      <c r="R168" s="321" t="str">
        <f>IF(ISBLANK(INDEX('Policy Characteristics'!L:L,MATCH($C168,'Policy Characteristics'!$C:$C,0))),"",INDEX('Policy Characteristics'!L:L,MATCH($C168,'Policy Characteristics'!$C:$C,0)))</f>
        <v>rebate-for-efficient-products.html</v>
      </c>
    </row>
    <row r="169" spans="1:18" s="5" customFormat="1" x14ac:dyDescent="0.25">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119</v>
      </c>
      <c r="E169" s="50"/>
      <c r="F169" s="50" t="s">
        <v>125</v>
      </c>
      <c r="G169" s="50"/>
      <c r="H169" s="51">
        <v>606</v>
      </c>
      <c r="I169" s="50" t="s">
        <v>45</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21" t="str">
        <f>IF(ISBLANK(INDEX('Policy Characteristics'!K:K,MATCH($C169,'Policy Characteristics'!$C:$C,0))),"",INDEX('Policy Characteristics'!K:K,MATCH($C169,'Policy Characteristics'!$C:$C,0)))</f>
        <v>buildings-sector-main.html#rebate</v>
      </c>
      <c r="R169" s="321" t="str">
        <f>IF(ISBLANK(INDEX('Policy Characteristics'!L:L,MATCH($C169,'Policy Characteristics'!$C:$C,0))),"",INDEX('Policy Characteristics'!L:L,MATCH($C169,'Policy Characteristics'!$C:$C,0)))</f>
        <v>rebate-for-efficient-products.html</v>
      </c>
    </row>
    <row r="170" spans="1:18" s="5" customFormat="1" x14ac:dyDescent="0.25">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120</v>
      </c>
      <c r="E170" s="50"/>
      <c r="F170" s="50" t="s">
        <v>126</v>
      </c>
      <c r="G170" s="50"/>
      <c r="H170" s="51">
        <v>29</v>
      </c>
      <c r="I170" s="50" t="s">
        <v>44</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21" t="str">
        <f>IF(ISBLANK(INDEX('Policy Characteristics'!K:K,MATCH($C170,'Policy Characteristics'!$C:$C,0))),"",INDEX('Policy Characteristics'!K:K,MATCH($C170,'Policy Characteristics'!$C:$C,0)))</f>
        <v>buildings-sector-main.html#rebate</v>
      </c>
      <c r="R170" s="321" t="str">
        <f>IF(ISBLANK(INDEX('Policy Characteristics'!L:L,MATCH($C170,'Policy Characteristics'!$C:$C,0))),"",INDEX('Policy Characteristics'!L:L,MATCH($C170,'Policy Characteristics'!$C:$C,0)))</f>
        <v>rebate-for-efficient-products.html</v>
      </c>
    </row>
    <row r="171" spans="1:18" s="5" customFormat="1" x14ac:dyDescent="0.25">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121</v>
      </c>
      <c r="E171" s="50"/>
      <c r="F171" s="50" t="s">
        <v>127</v>
      </c>
      <c r="G171" s="50"/>
      <c r="H171" s="51">
        <v>607</v>
      </c>
      <c r="I171" s="50" t="s">
        <v>45</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21" t="str">
        <f>IF(ISBLANK(INDEX('Policy Characteristics'!K:K,MATCH($C171,'Policy Characteristics'!$C:$C,0))),"",INDEX('Policy Characteristics'!K:K,MATCH($C171,'Policy Characteristics'!$C:$C,0)))</f>
        <v>buildings-sector-main.html#rebate</v>
      </c>
      <c r="R171" s="321" t="str">
        <f>IF(ISBLANK(INDEX('Policy Characteristics'!L:L,MATCH($C171,'Policy Characteristics'!$C:$C,0))),"",INDEX('Policy Characteristics'!L:L,MATCH($C171,'Policy Characteristics'!$C:$C,0)))</f>
        <v>rebate-for-efficient-products.html</v>
      </c>
    </row>
    <row r="172" spans="1:18" s="2" customFormat="1" x14ac:dyDescent="0.25">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351</v>
      </c>
      <c r="D172" s="50" t="s">
        <v>472</v>
      </c>
      <c r="E172" s="50"/>
      <c r="F172" s="50" t="s">
        <v>471</v>
      </c>
      <c r="G172" s="9"/>
      <c r="H172" s="53">
        <v>167</v>
      </c>
      <c r="I172" s="9" t="s">
        <v>44</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21" t="str">
        <f>IF(ISBLANK(INDEX('Policy Characteristics'!K:K,MATCH($C172,'Policy Characteristics'!$C:$C,0))),"",INDEX('Policy Characteristics'!K:K,MATCH($C172,'Policy Characteristics'!$C:$C,0)))</f>
        <v>electricity-sector-main.html#ban</v>
      </c>
      <c r="R172" s="321" t="str">
        <f>IF(ISBLANK(INDEX('Policy Characteristics'!L:L,MATCH($C172,'Policy Characteristics'!$C:$C,0))),"",INDEX('Policy Characteristics'!L:L,MATCH($C172,'Policy Characteristics'!$C:$C,0)))</f>
        <v>ban-new-capacity.html</v>
      </c>
    </row>
    <row r="173" spans="1:18" s="5" customFormat="1" x14ac:dyDescent="0.25">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326</v>
      </c>
      <c r="E173" s="50"/>
      <c r="F173" s="9" t="s">
        <v>327</v>
      </c>
      <c r="G173" s="50"/>
      <c r="H173" s="51">
        <v>168</v>
      </c>
      <c r="I173" s="50" t="s">
        <v>44</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21" t="str">
        <f>IF(ISBLANK(INDEX('Policy Characteristics'!K:K,MATCH($C173,'Policy Characteristics'!$C:$C,0))),"",INDEX('Policy Characteristics'!K:K,MATCH($C173,'Policy Characteristics'!$C:$C,0)))</f>
        <v>electricity-sector-main.html#ban</v>
      </c>
      <c r="R173" s="321" t="str">
        <f>IF(ISBLANK(INDEX('Policy Characteristics'!L:L,MATCH($C173,'Policy Characteristics'!$C:$C,0))),"",INDEX('Policy Characteristics'!L:L,MATCH($C173,'Policy Characteristics'!$C:$C,0)))</f>
        <v>ban-new-capacity.html</v>
      </c>
    </row>
    <row r="174" spans="1:18" s="5" customFormat="1" x14ac:dyDescent="0.25">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77</v>
      </c>
      <c r="E174" s="50"/>
      <c r="F174" s="9" t="s">
        <v>89</v>
      </c>
      <c r="G174" s="50"/>
      <c r="H174" s="53">
        <v>169</v>
      </c>
      <c r="I174" s="50" t="s">
        <v>44</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21" t="str">
        <f>IF(ISBLANK(INDEX('Policy Characteristics'!K:K,MATCH($C174,'Policy Characteristics'!$C:$C,0))),"",INDEX('Policy Characteristics'!K:K,MATCH($C174,'Policy Characteristics'!$C:$C,0)))</f>
        <v>electricity-sector-main.html#ban</v>
      </c>
      <c r="R174" s="321" t="str">
        <f>IF(ISBLANK(INDEX('Policy Characteristics'!L:L,MATCH($C174,'Policy Characteristics'!$C:$C,0))),"",INDEX('Policy Characteristics'!L:L,MATCH($C174,'Policy Characteristics'!$C:$C,0)))</f>
        <v>ban-new-capacity.html</v>
      </c>
    </row>
    <row r="175" spans="1:18" s="5" customFormat="1" x14ac:dyDescent="0.25">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78</v>
      </c>
      <c r="E175" s="50"/>
      <c r="F175" s="9" t="s">
        <v>90</v>
      </c>
      <c r="G175" s="50"/>
      <c r="H175" s="51">
        <v>170</v>
      </c>
      <c r="I175" s="50" t="s">
        <v>44</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21" t="str">
        <f>IF(ISBLANK(INDEX('Policy Characteristics'!K:K,MATCH($C175,'Policy Characteristics'!$C:$C,0))),"",INDEX('Policy Characteristics'!K:K,MATCH($C175,'Policy Characteristics'!$C:$C,0)))</f>
        <v>electricity-sector-main.html#ban</v>
      </c>
      <c r="R175" s="321" t="str">
        <f>IF(ISBLANK(INDEX('Policy Characteristics'!L:L,MATCH($C175,'Policy Characteristics'!$C:$C,0))),"",INDEX('Policy Characteristics'!L:L,MATCH($C175,'Policy Characteristics'!$C:$C,0)))</f>
        <v>ban-new-capacity.html</v>
      </c>
    </row>
    <row r="176" spans="1:18" s="5" customFormat="1" x14ac:dyDescent="0.25">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473</v>
      </c>
      <c r="E176" s="50"/>
      <c r="F176" s="9" t="s">
        <v>476</v>
      </c>
      <c r="G176" s="50"/>
      <c r="H176" s="51">
        <v>608</v>
      </c>
      <c r="I176" s="50" t="s">
        <v>45</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21" t="str">
        <f>IF(ISBLANK(INDEX('Policy Characteristics'!K:K,MATCH($C176,'Policy Characteristics'!$C:$C,0))),"",INDEX('Policy Characteristics'!K:K,MATCH($C176,'Policy Characteristics'!$C:$C,0)))</f>
        <v>electricity-sector-main.html#ban</v>
      </c>
      <c r="R176" s="321" t="str">
        <f>IF(ISBLANK(INDEX('Policy Characteristics'!L:L,MATCH($C176,'Policy Characteristics'!$C:$C,0))),"",INDEX('Policy Characteristics'!L:L,MATCH($C176,'Policy Characteristics'!$C:$C,0)))</f>
        <v>ban-new-capacity.html</v>
      </c>
    </row>
    <row r="177" spans="1:18" s="5" customFormat="1" x14ac:dyDescent="0.25">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79</v>
      </c>
      <c r="E177" s="50"/>
      <c r="F177" s="9" t="s">
        <v>91</v>
      </c>
      <c r="G177" s="50"/>
      <c r="H177" s="51">
        <v>609</v>
      </c>
      <c r="I177" s="50" t="s">
        <v>45</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21" t="str">
        <f>IF(ISBLANK(INDEX('Policy Characteristics'!K:K,MATCH($C177,'Policy Characteristics'!$C:$C,0))),"",INDEX('Policy Characteristics'!K:K,MATCH($C177,'Policy Characteristics'!$C:$C,0)))</f>
        <v>electricity-sector-main.html#ban</v>
      </c>
      <c r="R177" s="321" t="str">
        <f>IF(ISBLANK(INDEX('Policy Characteristics'!L:L,MATCH($C177,'Policy Characteristics'!$C:$C,0))),"",INDEX('Policy Characteristics'!L:L,MATCH($C177,'Policy Characteristics'!$C:$C,0)))</f>
        <v>ban-new-capacity.html</v>
      </c>
    </row>
    <row r="178" spans="1:18" s="5" customFormat="1" x14ac:dyDescent="0.25">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80</v>
      </c>
      <c r="E178" s="50"/>
      <c r="F178" s="9" t="s">
        <v>92</v>
      </c>
      <c r="G178" s="50"/>
      <c r="H178" s="51">
        <v>610</v>
      </c>
      <c r="I178" s="50" t="s">
        <v>45</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21" t="str">
        <f>IF(ISBLANK(INDEX('Policy Characteristics'!K:K,MATCH($C178,'Policy Characteristics'!$C:$C,0))),"",INDEX('Policy Characteristics'!K:K,MATCH($C178,'Policy Characteristics'!$C:$C,0)))</f>
        <v>electricity-sector-main.html#ban</v>
      </c>
      <c r="R178" s="321" t="str">
        <f>IF(ISBLANK(INDEX('Policy Characteristics'!L:L,MATCH($C178,'Policy Characteristics'!$C:$C,0))),"",INDEX('Policy Characteristics'!L:L,MATCH($C178,'Policy Characteristics'!$C:$C,0)))</f>
        <v>ban-new-capacity.html</v>
      </c>
    </row>
    <row r="179" spans="1:18" s="5" customFormat="1" x14ac:dyDescent="0.25">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81</v>
      </c>
      <c r="E179" s="50"/>
      <c r="F179" s="9" t="s">
        <v>93</v>
      </c>
      <c r="G179" s="50"/>
      <c r="H179" s="51">
        <v>611</v>
      </c>
      <c r="I179" s="50" t="s">
        <v>45</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21" t="str">
        <f>IF(ISBLANK(INDEX('Policy Characteristics'!K:K,MATCH($C179,'Policy Characteristics'!$C:$C,0))),"",INDEX('Policy Characteristics'!K:K,MATCH($C179,'Policy Characteristics'!$C:$C,0)))</f>
        <v>electricity-sector-main.html#ban</v>
      </c>
      <c r="R179" s="321" t="str">
        <f>IF(ISBLANK(INDEX('Policy Characteristics'!L:L,MATCH($C179,'Policy Characteristics'!$C:$C,0))),"",INDEX('Policy Characteristics'!L:L,MATCH($C179,'Policy Characteristics'!$C:$C,0)))</f>
        <v>ban-new-capacity.html</v>
      </c>
    </row>
    <row r="180" spans="1:18" s="5" customFormat="1" x14ac:dyDescent="0.25">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2483</v>
      </c>
      <c r="E180" s="50"/>
      <c r="F180" s="9" t="s">
        <v>461</v>
      </c>
      <c r="G180" s="50"/>
      <c r="H180" s="51">
        <v>612</v>
      </c>
      <c r="I180" s="50" t="s">
        <v>45</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21" t="str">
        <f>IF(ISBLANK(INDEX('Policy Characteristics'!K:K,MATCH($C180,'Policy Characteristics'!$C:$C,0))),"",INDEX('Policy Characteristics'!K:K,MATCH($C180,'Policy Characteristics'!$C:$C,0)))</f>
        <v>electricity-sector-main.html#ban</v>
      </c>
      <c r="R180" s="321" t="str">
        <f>IF(ISBLANK(INDEX('Policy Characteristics'!L:L,MATCH($C180,'Policy Characteristics'!$C:$C,0))),"",INDEX('Policy Characteristics'!L:L,MATCH($C180,'Policy Characteristics'!$C:$C,0)))</f>
        <v>ban-new-capacity.html</v>
      </c>
    </row>
    <row r="181" spans="1:18" s="5" customFormat="1" x14ac:dyDescent="0.25">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328</v>
      </c>
      <c r="E181" s="50"/>
      <c r="F181" s="9" t="s">
        <v>330</v>
      </c>
      <c r="G181" s="50"/>
      <c r="H181" s="51">
        <v>613</v>
      </c>
      <c r="I181" s="50" t="s">
        <v>45</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21" t="str">
        <f>IF(ISBLANK(INDEX('Policy Characteristics'!K:K,MATCH($C181,'Policy Characteristics'!$C:$C,0))),"",INDEX('Policy Characteristics'!K:K,MATCH($C181,'Policy Characteristics'!$C:$C,0)))</f>
        <v>electricity-sector-main.html#ban</v>
      </c>
      <c r="R181" s="321" t="str">
        <f>IF(ISBLANK(INDEX('Policy Characteristics'!L:L,MATCH($C181,'Policy Characteristics'!$C:$C,0))),"",INDEX('Policy Characteristics'!L:L,MATCH($C181,'Policy Characteristics'!$C:$C,0)))</f>
        <v>ban-new-capacity.html</v>
      </c>
    </row>
    <row r="182" spans="1:18" s="5" customFormat="1" x14ac:dyDescent="0.25">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329</v>
      </c>
      <c r="E182" s="50"/>
      <c r="F182" s="9" t="s">
        <v>331</v>
      </c>
      <c r="G182" s="50"/>
      <c r="H182" s="51">
        <v>614</v>
      </c>
      <c r="I182" s="50" t="s">
        <v>45</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21" t="str">
        <f>IF(ISBLANK(INDEX('Policy Characteristics'!K:K,MATCH($C182,'Policy Characteristics'!$C:$C,0))),"",INDEX('Policy Characteristics'!K:K,MATCH($C182,'Policy Characteristics'!$C:$C,0)))</f>
        <v>electricity-sector-main.html#ban</v>
      </c>
      <c r="R182" s="321" t="str">
        <f>IF(ISBLANK(INDEX('Policy Characteristics'!L:L,MATCH($C182,'Policy Characteristics'!$C:$C,0))),"",INDEX('Policy Characteristics'!L:L,MATCH($C182,'Policy Characteristics'!$C:$C,0)))</f>
        <v>ban-new-capacity.html</v>
      </c>
    </row>
    <row r="183" spans="1:18" s="5" customFormat="1" x14ac:dyDescent="0.25">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469</v>
      </c>
      <c r="E183" s="50"/>
      <c r="F183" s="9" t="s">
        <v>468</v>
      </c>
      <c r="G183" s="50"/>
      <c r="H183" s="51">
        <v>116</v>
      </c>
      <c r="I183" s="50" t="s">
        <v>44</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21" t="str">
        <f>IF(ISBLANK(INDEX('Policy Characteristics'!K:K,MATCH($C183,'Policy Characteristics'!$C:$C,0))),"",INDEX('Policy Characteristics'!K:K,MATCH($C183,'Policy Characteristics'!$C:$C,0)))</f>
        <v>electricity-sector-main.html#ban</v>
      </c>
      <c r="R183" s="321" t="str">
        <f>IF(ISBLANK(INDEX('Policy Characteristics'!L:L,MATCH($C183,'Policy Characteristics'!$C:$C,0))),"",INDEX('Policy Characteristics'!L:L,MATCH($C183,'Policy Characteristics'!$C:$C,0)))</f>
        <v>ban-new-capacity.html</v>
      </c>
    </row>
    <row r="184" spans="1:18" s="5" customFormat="1" x14ac:dyDescent="0.25">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478</v>
      </c>
      <c r="E184" s="50"/>
      <c r="F184" s="9" t="s">
        <v>479</v>
      </c>
      <c r="G184" s="50"/>
      <c r="H184" s="51">
        <v>615</v>
      </c>
      <c r="I184" s="50" t="s">
        <v>45</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21" t="str">
        <f>IF(ISBLANK(INDEX('Policy Characteristics'!K:K,MATCH($C184,'Policy Characteristics'!$C:$C,0))),"",INDEX('Policy Characteristics'!K:K,MATCH($C184,'Policy Characteristics'!$C:$C,0)))</f>
        <v>electricity-sector-main.html#ban</v>
      </c>
      <c r="R184" s="321" t="str">
        <f>IF(ISBLANK(INDEX('Policy Characteristics'!L:L,MATCH($C184,'Policy Characteristics'!$C:$C,0))),"",INDEX('Policy Characteristics'!L:L,MATCH($C184,'Policy Characteristics'!$C:$C,0)))</f>
        <v>ban-new-capacity.html</v>
      </c>
    </row>
    <row r="185" spans="1:18" s="5" customFormat="1" x14ac:dyDescent="0.25">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2851</v>
      </c>
      <c r="E185" s="50"/>
      <c r="F185" s="9" t="s">
        <v>2533</v>
      </c>
      <c r="G185" s="50"/>
      <c r="H185" s="51">
        <v>616</v>
      </c>
      <c r="I185" s="50" t="s">
        <v>45</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21" t="str">
        <f>IF(ISBLANK(INDEX('Policy Characteristics'!K:K,MATCH($C185,'Policy Characteristics'!$C:$C,0))),"",INDEX('Policy Characteristics'!K:K,MATCH($C185,'Policy Characteristics'!$C:$C,0)))</f>
        <v>electricity-sector-main.html#ban</v>
      </c>
      <c r="R185" s="321" t="str">
        <f>IF(ISBLANK(INDEX('Policy Characteristics'!L:L,MATCH($C185,'Policy Characteristics'!$C:$C,0))),"",INDEX('Policy Characteristics'!L:L,MATCH($C185,'Policy Characteristics'!$C:$C,0)))</f>
        <v>ban-new-capacity.html</v>
      </c>
    </row>
    <row r="186" spans="1:18" s="5" customFormat="1" x14ac:dyDescent="0.25">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2852</v>
      </c>
      <c r="E186" s="50"/>
      <c r="F186" s="9" t="s">
        <v>2682</v>
      </c>
      <c r="G186" s="50"/>
      <c r="H186" s="51">
        <v>617</v>
      </c>
      <c r="I186" s="50" t="s">
        <v>45</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21" t="str">
        <f>IF(ISBLANK(INDEX('Policy Characteristics'!K:K,MATCH($C186,'Policy Characteristics'!$C:$C,0))),"",INDEX('Policy Characteristics'!K:K,MATCH($C186,'Policy Characteristics'!$C:$C,0)))</f>
        <v>electricity-sector-main.html#ban</v>
      </c>
      <c r="R186" s="321" t="str">
        <f>IF(ISBLANK(INDEX('Policy Characteristics'!L:L,MATCH($C186,'Policy Characteristics'!$C:$C,0))),"",INDEX('Policy Characteristics'!L:L,MATCH($C186,'Policy Characteristics'!$C:$C,0)))</f>
        <v>ban-new-capacity.html</v>
      </c>
    </row>
    <row r="187" spans="1:18" s="5" customFormat="1" x14ac:dyDescent="0.25">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2853</v>
      </c>
      <c r="E187" s="50"/>
      <c r="F187" s="9" t="s">
        <v>2535</v>
      </c>
      <c r="G187" s="50"/>
      <c r="H187" s="51">
        <v>618</v>
      </c>
      <c r="I187" s="50" t="s">
        <v>45</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21" t="str">
        <f>IF(ISBLANK(INDEX('Policy Characteristics'!K:K,MATCH($C187,'Policy Characteristics'!$C:$C,0))),"",INDEX('Policy Characteristics'!K:K,MATCH($C187,'Policy Characteristics'!$C:$C,0)))</f>
        <v>electricity-sector-main.html#ban</v>
      </c>
      <c r="R187" s="321" t="str">
        <f>IF(ISBLANK(INDEX('Policy Characteristics'!L:L,MATCH($C187,'Policy Characteristics'!$C:$C,0))),"",INDEX('Policy Characteristics'!L:L,MATCH($C187,'Policy Characteristics'!$C:$C,0)))</f>
        <v>ban-new-capacity.html</v>
      </c>
    </row>
    <row r="188" spans="1:18" s="2" customFormat="1" x14ac:dyDescent="0.25">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3157</v>
      </c>
      <c r="D188" s="50" t="s">
        <v>472</v>
      </c>
      <c r="E188" s="50"/>
      <c r="F188" s="50" t="s">
        <v>471</v>
      </c>
      <c r="G188" s="9"/>
      <c r="H188" s="53">
        <v>876</v>
      </c>
      <c r="I188" s="9" t="s">
        <v>44</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ccs.html#ccs</v>
      </c>
      <c r="R188" s="321" t="str">
        <f>IF(ISBLANK(INDEX('Policy Characteristics'!L:L,MATCH($C188,'Policy Characteristics'!$C:$C,0))),"",INDEX('Policy Characteristics'!L:L,MATCH($C188,'Policy Characteristics'!$C:$C,0)))</f>
        <v>carbon-capture-and-sequestration.html</v>
      </c>
    </row>
    <row r="189" spans="1:18" s="5" customFormat="1" x14ac:dyDescent="0.25">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326</v>
      </c>
      <c r="E189" s="50"/>
      <c r="F189" s="9" t="s">
        <v>327</v>
      </c>
      <c r="G189" s="50"/>
      <c r="H189" s="53">
        <v>877</v>
      </c>
      <c r="I189" s="9" t="s">
        <v>44</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ccs.html#ccs</v>
      </c>
      <c r="R189" s="321" t="str">
        <f>IF(ISBLANK(INDEX('Policy Characteristics'!L:L,MATCH($C189,'Policy Characteristics'!$C:$C,0))),"",INDEX('Policy Characteristics'!L:L,MATCH($C189,'Policy Characteristics'!$C:$C,0)))</f>
        <v>carbon-capture-and-sequestration.html</v>
      </c>
    </row>
    <row r="190" spans="1:18" s="5" customFormat="1" x14ac:dyDescent="0.25">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77</v>
      </c>
      <c r="E190" s="50"/>
      <c r="F190" s="9" t="s">
        <v>89</v>
      </c>
      <c r="G190" s="50"/>
      <c r="H190" s="53">
        <v>878</v>
      </c>
      <c r="I190" s="50" t="s">
        <v>45</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ccs.html#ccs</v>
      </c>
      <c r="R190" s="321" t="str">
        <f>IF(ISBLANK(INDEX('Policy Characteristics'!L:L,MATCH($C190,'Policy Characteristics'!$C:$C,0))),"",INDEX('Policy Characteristics'!L:L,MATCH($C190,'Policy Characteristics'!$C:$C,0)))</f>
        <v>carbon-capture-and-sequestration.html</v>
      </c>
    </row>
    <row r="191" spans="1:18" s="5" customFormat="1" x14ac:dyDescent="0.25">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78</v>
      </c>
      <c r="E191" s="50"/>
      <c r="F191" s="9" t="s">
        <v>90</v>
      </c>
      <c r="G191" s="50"/>
      <c r="H191" s="53">
        <v>879</v>
      </c>
      <c r="I191" s="50" t="s">
        <v>45</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ccs.html#ccs</v>
      </c>
      <c r="R191" s="321" t="str">
        <f>IF(ISBLANK(INDEX('Policy Characteristics'!L:L,MATCH($C191,'Policy Characteristics'!$C:$C,0))),"",INDEX('Policy Characteristics'!L:L,MATCH($C191,'Policy Characteristics'!$C:$C,0)))</f>
        <v>carbon-capture-and-sequestration.html</v>
      </c>
    </row>
    <row r="192" spans="1:18" s="5" customFormat="1" x14ac:dyDescent="0.25">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473</v>
      </c>
      <c r="E192" s="50"/>
      <c r="F192" s="9" t="s">
        <v>476</v>
      </c>
      <c r="G192" s="50"/>
      <c r="H192" s="53">
        <v>880</v>
      </c>
      <c r="I192" s="50" t="s">
        <v>45</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ccs.html#ccs</v>
      </c>
      <c r="R192" s="321" t="str">
        <f>IF(ISBLANK(INDEX('Policy Characteristics'!L:L,MATCH($C192,'Policy Characteristics'!$C:$C,0))),"",INDEX('Policy Characteristics'!L:L,MATCH($C192,'Policy Characteristics'!$C:$C,0)))</f>
        <v>carbon-capture-and-sequestration.html</v>
      </c>
    </row>
    <row r="193" spans="1:18" s="5" customFormat="1" x14ac:dyDescent="0.25">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79</v>
      </c>
      <c r="E193" s="50"/>
      <c r="F193" s="9" t="s">
        <v>91</v>
      </c>
      <c r="G193" s="50"/>
      <c r="H193" s="53">
        <v>881</v>
      </c>
      <c r="I193" s="50" t="s">
        <v>45</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ccs.html#ccs</v>
      </c>
      <c r="R193" s="321" t="str">
        <f>IF(ISBLANK(INDEX('Policy Characteristics'!L:L,MATCH($C193,'Policy Characteristics'!$C:$C,0))),"",INDEX('Policy Characteristics'!L:L,MATCH($C193,'Policy Characteristics'!$C:$C,0)))</f>
        <v>carbon-capture-and-sequestration.html</v>
      </c>
    </row>
    <row r="194" spans="1:18" s="5" customFormat="1" x14ac:dyDescent="0.25">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80</v>
      </c>
      <c r="E194" s="50"/>
      <c r="F194" s="9" t="s">
        <v>92</v>
      </c>
      <c r="G194" s="50"/>
      <c r="H194" s="53">
        <v>882</v>
      </c>
      <c r="I194" s="50" t="s">
        <v>45</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ccs.html#ccs</v>
      </c>
      <c r="R194" s="321" t="str">
        <f>IF(ISBLANK(INDEX('Policy Characteristics'!L:L,MATCH($C194,'Policy Characteristics'!$C:$C,0))),"",INDEX('Policy Characteristics'!L:L,MATCH($C194,'Policy Characteristics'!$C:$C,0)))</f>
        <v>carbon-capture-and-sequestration.html</v>
      </c>
    </row>
    <row r="195" spans="1:18" s="5" customFormat="1" x14ac:dyDescent="0.25">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81</v>
      </c>
      <c r="E195" s="50"/>
      <c r="F195" s="9" t="s">
        <v>93</v>
      </c>
      <c r="G195" s="50"/>
      <c r="H195" s="53">
        <v>883</v>
      </c>
      <c r="I195" s="9" t="s">
        <v>44</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ccs.html#ccs</v>
      </c>
      <c r="R195" s="321" t="str">
        <f>IF(ISBLANK(INDEX('Policy Characteristics'!L:L,MATCH($C195,'Policy Characteristics'!$C:$C,0))),"",INDEX('Policy Characteristics'!L:L,MATCH($C195,'Policy Characteristics'!$C:$C,0)))</f>
        <v>carbon-capture-and-sequestration.html</v>
      </c>
    </row>
    <row r="196" spans="1:18" s="5" customFormat="1" x14ac:dyDescent="0.25">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2483</v>
      </c>
      <c r="E196" s="50"/>
      <c r="F196" s="9" t="s">
        <v>461</v>
      </c>
      <c r="G196" s="50"/>
      <c r="H196" s="53">
        <v>884</v>
      </c>
      <c r="I196" s="50" t="s">
        <v>45</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ccs.html#ccs</v>
      </c>
      <c r="R196" s="321" t="str">
        <f>IF(ISBLANK(INDEX('Policy Characteristics'!L:L,MATCH($C196,'Policy Characteristics'!$C:$C,0))),"",INDEX('Policy Characteristics'!L:L,MATCH($C196,'Policy Characteristics'!$C:$C,0)))</f>
        <v>carbon-capture-and-sequestration.html</v>
      </c>
    </row>
    <row r="197" spans="1:18" s="5" customFormat="1" x14ac:dyDescent="0.25">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328</v>
      </c>
      <c r="E197" s="50"/>
      <c r="F197" s="9" t="s">
        <v>330</v>
      </c>
      <c r="G197" s="50"/>
      <c r="H197" s="53">
        <v>885</v>
      </c>
      <c r="I197" s="9" t="s">
        <v>44</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ccs.html#ccs</v>
      </c>
      <c r="R197" s="321" t="str">
        <f>IF(ISBLANK(INDEX('Policy Characteristics'!L:L,MATCH($C197,'Policy Characteristics'!$C:$C,0))),"",INDEX('Policy Characteristics'!L:L,MATCH($C197,'Policy Characteristics'!$C:$C,0)))</f>
        <v>carbon-capture-and-sequestration.html</v>
      </c>
    </row>
    <row r="198" spans="1:18" s="5" customFormat="1" x14ac:dyDescent="0.25">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329</v>
      </c>
      <c r="E198" s="50"/>
      <c r="F198" s="9" t="s">
        <v>331</v>
      </c>
      <c r="G198" s="50"/>
      <c r="H198" s="53">
        <v>886</v>
      </c>
      <c r="I198" s="9" t="s">
        <v>44</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ccs.html#ccs</v>
      </c>
      <c r="R198" s="321" t="str">
        <f>IF(ISBLANK(INDEX('Policy Characteristics'!L:L,MATCH($C198,'Policy Characteristics'!$C:$C,0))),"",INDEX('Policy Characteristics'!L:L,MATCH($C198,'Policy Characteristics'!$C:$C,0)))</f>
        <v>carbon-capture-and-sequestration.html</v>
      </c>
    </row>
    <row r="199" spans="1:18" s="5" customFormat="1" x14ac:dyDescent="0.25">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469</v>
      </c>
      <c r="E199" s="50"/>
      <c r="F199" s="9" t="s">
        <v>468</v>
      </c>
      <c r="G199" s="50"/>
      <c r="H199" s="53">
        <v>887</v>
      </c>
      <c r="I199" s="9" t="s">
        <v>44</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ccs.html#ccs</v>
      </c>
      <c r="R199" s="321" t="str">
        <f>IF(ISBLANK(INDEX('Policy Characteristics'!L:L,MATCH($C199,'Policy Characteristics'!$C:$C,0))),"",INDEX('Policy Characteristics'!L:L,MATCH($C199,'Policy Characteristics'!$C:$C,0)))</f>
        <v>carbon-capture-and-sequestration.html</v>
      </c>
    </row>
    <row r="200" spans="1:18" s="5" customFormat="1" x14ac:dyDescent="0.25">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478</v>
      </c>
      <c r="E200" s="50"/>
      <c r="F200" s="9" t="s">
        <v>479</v>
      </c>
      <c r="G200" s="50"/>
      <c r="H200" s="53">
        <v>888</v>
      </c>
      <c r="I200" s="50" t="s">
        <v>45</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ccs.html#ccs</v>
      </c>
      <c r="R200" s="321" t="str">
        <f>IF(ISBLANK(INDEX('Policy Characteristics'!L:L,MATCH($C200,'Policy Characteristics'!$C:$C,0))),"",INDEX('Policy Characteristics'!L:L,MATCH($C200,'Policy Characteristics'!$C:$C,0)))</f>
        <v>carbon-capture-and-sequestration.html</v>
      </c>
    </row>
    <row r="201" spans="1:18" s="5" customFormat="1" x14ac:dyDescent="0.25">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2851</v>
      </c>
      <c r="E201" s="50"/>
      <c r="F201" s="9" t="s">
        <v>2533</v>
      </c>
      <c r="G201" s="50"/>
      <c r="H201" s="53">
        <v>889</v>
      </c>
      <c r="I201" s="50" t="s">
        <v>45</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ccs.html#ccs</v>
      </c>
      <c r="R201" s="321" t="str">
        <f>IF(ISBLANK(INDEX('Policy Characteristics'!L:L,MATCH($C201,'Policy Characteristics'!$C:$C,0))),"",INDEX('Policy Characteristics'!L:L,MATCH($C201,'Policy Characteristics'!$C:$C,0)))</f>
        <v>carbon-capture-and-sequestration.html</v>
      </c>
    </row>
    <row r="202" spans="1:18" s="5" customFormat="1" x14ac:dyDescent="0.25">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2852</v>
      </c>
      <c r="E202" s="50"/>
      <c r="F202" s="9" t="s">
        <v>2682</v>
      </c>
      <c r="G202" s="50"/>
      <c r="H202" s="53">
        <v>890</v>
      </c>
      <c r="I202" s="50" t="s">
        <v>45</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ccs.html#ccs</v>
      </c>
      <c r="R202" s="321" t="str">
        <f>IF(ISBLANK(INDEX('Policy Characteristics'!L:L,MATCH($C202,'Policy Characteristics'!$C:$C,0))),"",INDEX('Policy Characteristics'!L:L,MATCH($C202,'Policy Characteristics'!$C:$C,0)))</f>
        <v>carbon-capture-and-sequestration.html</v>
      </c>
    </row>
    <row r="203" spans="1:18" s="5" customFormat="1" x14ac:dyDescent="0.25">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2853</v>
      </c>
      <c r="E203" s="50"/>
      <c r="F203" s="9" t="s">
        <v>2535</v>
      </c>
      <c r="G203" s="50"/>
      <c r="H203" s="53">
        <v>891</v>
      </c>
      <c r="I203" s="9" t="s">
        <v>44</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ccs.html#ccs</v>
      </c>
      <c r="R203" s="321" t="str">
        <f>IF(ISBLANK(INDEX('Policy Characteristics'!L:L,MATCH($C203,'Policy Characteristics'!$C:$C,0))),"",INDEX('Policy Characteristics'!L:L,MATCH($C203,'Policy Characteristics'!$C:$C,0)))</f>
        <v>carbon-capture-and-sequestration.html</v>
      </c>
    </row>
    <row r="204" spans="1:18" s="5" customFormat="1" x14ac:dyDescent="0.25">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2841</v>
      </c>
      <c r="D204" s="50"/>
      <c r="E204" s="50"/>
      <c r="F204" s="50"/>
      <c r="G204" s="50"/>
      <c r="H204" s="51">
        <v>508</v>
      </c>
      <c r="I204" s="50" t="s">
        <v>44</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21" t="str">
        <f>IF(ISBLANK(INDEX('Policy Characteristics'!K:K,MATCH($C204,'Policy Characteristics'!$C:$C,0))),"",INDEX('Policy Characteristics'!K:K,MATCH($C204,'Policy Characteristics'!$C:$C,0)))</f>
        <v>electricity-sector-main.html#ces</v>
      </c>
      <c r="R204" s="321" t="str">
        <f>IF(ISBLANK(INDEX('Policy Characteristics'!L:L,MATCH($C204,'Policy Characteristics'!$C:$C,0))),"",INDEX('Policy Characteristics'!L:L,MATCH($C204,'Policy Characteristics'!$C:$C,0)))</f>
        <v>clean-energy-standard.html</v>
      </c>
    </row>
    <row r="205" spans="1:18" s="2" customFormat="1" x14ac:dyDescent="0.25">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286</v>
      </c>
      <c r="D205" s="9"/>
      <c r="E205" s="9"/>
      <c r="F205" s="9"/>
      <c r="G205" s="9"/>
      <c r="H205" s="53">
        <v>148</v>
      </c>
      <c r="I205" s="50" t="s">
        <v>44</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21" t="str">
        <f>IF(ISBLANK(INDEX('Policy Characteristics'!K:K,MATCH($C205,'Policy Characteristics'!$C:$C,0))),"",INDEX('Policy Characteristics'!K:K,MATCH($C205,'Policy Characteristics'!$C:$C,0)))</f>
        <v>electricity-sector-main.html#elec-exports</v>
      </c>
      <c r="R205" s="321" t="str">
        <f>IF(ISBLANK(INDEX('Policy Characteristics'!L:L,MATCH($C205,'Policy Characteristics'!$C:$C,0))),"",INDEX('Policy Characteristics'!L:L,MATCH($C205,'Policy Characteristics'!$C:$C,0)))</f>
        <v>electricity-imports-exports.html</v>
      </c>
    </row>
    <row r="206" spans="1:18" s="2" customFormat="1" x14ac:dyDescent="0.25">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285</v>
      </c>
      <c r="D206" s="50" t="s">
        <v>472</v>
      </c>
      <c r="E206" s="50"/>
      <c r="F206" s="50" t="s">
        <v>471</v>
      </c>
      <c r="G206" s="9"/>
      <c r="H206" s="53">
        <v>149</v>
      </c>
      <c r="I206" s="50" t="s">
        <v>44</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-0.5</v>
      </c>
      <c r="M206" s="339">
        <f>IF(ISBLANK(INDEX('Policy Characteristics'!G:G,MATCH($C206,'Policy Characteristics'!$C:$C,0))),"",INDEX('Policy Characteristics'!G:G,MATCH($C206,'Policy Characteristics'!$C:$C,0)))</f>
        <v>1</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21" t="str">
        <f>IF(ISBLANK(INDEX('Policy Characteristics'!K:K,MATCH($C206,'Policy Characteristics'!$C:$C,0))),"",INDEX('Policy Characteristics'!K:K,MATCH($C206,'Policy Characteristics'!$C:$C,0)))</f>
        <v>electricity-sector-main.html#elec-imports</v>
      </c>
      <c r="R206" s="321" t="str">
        <f>IF(ISBLANK(INDEX('Policy Characteristics'!L:L,MATCH($C206,'Policy Characteristics'!$C:$C,0))),"",INDEX('Policy Characteristics'!L:L,MATCH($C206,'Policy Characteristics'!$C:$C,0)))</f>
        <v>electricity-imports-exports.html</v>
      </c>
    </row>
    <row r="207" spans="1:18" s="2" customFormat="1" x14ac:dyDescent="0.25">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326</v>
      </c>
      <c r="E207" s="50"/>
      <c r="F207" s="9" t="s">
        <v>327</v>
      </c>
      <c r="G207" s="9"/>
      <c r="H207" s="53">
        <v>526</v>
      </c>
      <c r="I207" s="50" t="s">
        <v>44</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-0.5</v>
      </c>
      <c r="M207" s="339">
        <f>IF(ISBLANK(INDEX('Policy Characteristics'!G:G,MATCH($C207,'Policy Characteristics'!$C:$C,0))),"",INDEX('Policy Characteristics'!G:G,MATCH($C207,'Policy Characteristics'!$C:$C,0)))</f>
        <v>1</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21" t="str">
        <f>IF(ISBLANK(INDEX('Policy Characteristics'!K:K,MATCH($C207,'Policy Characteristics'!$C:$C,0))),"",INDEX('Policy Characteristics'!K:K,MATCH($C207,'Policy Characteristics'!$C:$C,0)))</f>
        <v>electricity-sector-main.html#elec-imports</v>
      </c>
      <c r="R207" s="321" t="str">
        <f>IF(ISBLANK(INDEX('Policy Characteristics'!L:L,MATCH($C207,'Policy Characteristics'!$C:$C,0))),"",INDEX('Policy Characteristics'!L:L,MATCH($C207,'Policy Characteristics'!$C:$C,0)))</f>
        <v>electricity-imports-exports.html</v>
      </c>
    </row>
    <row r="208" spans="1:18" s="2" customFormat="1" x14ac:dyDescent="0.25">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77</v>
      </c>
      <c r="E208" s="50"/>
      <c r="F208" s="9" t="s">
        <v>89</v>
      </c>
      <c r="G208" s="9"/>
      <c r="H208" s="53">
        <v>527</v>
      </c>
      <c r="I208" s="50" t="s">
        <v>44</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-0.5</v>
      </c>
      <c r="M208" s="339">
        <f>IF(ISBLANK(INDEX('Policy Characteristics'!G:G,MATCH($C208,'Policy Characteristics'!$C:$C,0))),"",INDEX('Policy Characteristics'!G:G,MATCH($C208,'Policy Characteristics'!$C:$C,0)))</f>
        <v>1</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21" t="str">
        <f>IF(ISBLANK(INDEX('Policy Characteristics'!K:K,MATCH($C208,'Policy Characteristics'!$C:$C,0))),"",INDEX('Policy Characteristics'!K:K,MATCH($C208,'Policy Characteristics'!$C:$C,0)))</f>
        <v>electricity-sector-main.html#elec-imports</v>
      </c>
      <c r="R208" s="321" t="str">
        <f>IF(ISBLANK(INDEX('Policy Characteristics'!L:L,MATCH($C208,'Policy Characteristics'!$C:$C,0))),"",INDEX('Policy Characteristics'!L:L,MATCH($C208,'Policy Characteristics'!$C:$C,0)))</f>
        <v>electricity-imports-exports.html</v>
      </c>
    </row>
    <row r="209" spans="1:18" s="2" customFormat="1" x14ac:dyDescent="0.25">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78</v>
      </c>
      <c r="E209" s="50"/>
      <c r="F209" s="9" t="s">
        <v>90</v>
      </c>
      <c r="G209" s="9"/>
      <c r="H209" s="53">
        <v>528</v>
      </c>
      <c r="I209" s="50" t="s">
        <v>44</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-0.5</v>
      </c>
      <c r="M209" s="339">
        <f>IF(ISBLANK(INDEX('Policy Characteristics'!G:G,MATCH($C209,'Policy Characteristics'!$C:$C,0))),"",INDEX('Policy Characteristics'!G:G,MATCH($C209,'Policy Characteristics'!$C:$C,0)))</f>
        <v>1</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21" t="str">
        <f>IF(ISBLANK(INDEX('Policy Characteristics'!K:K,MATCH($C209,'Policy Characteristics'!$C:$C,0))),"",INDEX('Policy Characteristics'!K:K,MATCH($C209,'Policy Characteristics'!$C:$C,0)))</f>
        <v>electricity-sector-main.html#elec-imports</v>
      </c>
      <c r="R209" s="321" t="str">
        <f>IF(ISBLANK(INDEX('Policy Characteristics'!L:L,MATCH($C209,'Policy Characteristics'!$C:$C,0))),"",INDEX('Policy Characteristics'!L:L,MATCH($C209,'Policy Characteristics'!$C:$C,0)))</f>
        <v>electricity-imports-exports.html</v>
      </c>
    </row>
    <row r="210" spans="1:18" s="2" customFormat="1" x14ac:dyDescent="0.25">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473</v>
      </c>
      <c r="E210" s="50"/>
      <c r="F210" s="9" t="s">
        <v>476</v>
      </c>
      <c r="G210" s="9"/>
      <c r="H210" s="53">
        <v>529</v>
      </c>
      <c r="I210" s="50" t="s">
        <v>44</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-0.5</v>
      </c>
      <c r="M210" s="339">
        <f>IF(ISBLANK(INDEX('Policy Characteristics'!G:G,MATCH($C210,'Policy Characteristics'!$C:$C,0))),"",INDEX('Policy Characteristics'!G:G,MATCH($C210,'Policy Characteristics'!$C:$C,0)))</f>
        <v>1</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21" t="str">
        <f>IF(ISBLANK(INDEX('Policy Characteristics'!K:K,MATCH($C210,'Policy Characteristics'!$C:$C,0))),"",INDEX('Policy Characteristics'!K:K,MATCH($C210,'Policy Characteristics'!$C:$C,0)))</f>
        <v>electricity-sector-main.html#elec-imports</v>
      </c>
      <c r="R210" s="321" t="str">
        <f>IF(ISBLANK(INDEX('Policy Characteristics'!L:L,MATCH($C210,'Policy Characteristics'!$C:$C,0))),"",INDEX('Policy Characteristics'!L:L,MATCH($C210,'Policy Characteristics'!$C:$C,0)))</f>
        <v>electricity-imports-exports.html</v>
      </c>
    </row>
    <row r="211" spans="1:18" s="2" customFormat="1" x14ac:dyDescent="0.25">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79</v>
      </c>
      <c r="E211" s="50"/>
      <c r="F211" s="9" t="s">
        <v>91</v>
      </c>
      <c r="G211" s="9"/>
      <c r="H211" s="53">
        <v>530</v>
      </c>
      <c r="I211" s="50" t="s">
        <v>44</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-0.5</v>
      </c>
      <c r="M211" s="339">
        <f>IF(ISBLANK(INDEX('Policy Characteristics'!G:G,MATCH($C211,'Policy Characteristics'!$C:$C,0))),"",INDEX('Policy Characteristics'!G:G,MATCH($C211,'Policy Characteristics'!$C:$C,0)))</f>
        <v>1</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21" t="str">
        <f>IF(ISBLANK(INDEX('Policy Characteristics'!K:K,MATCH($C211,'Policy Characteristics'!$C:$C,0))),"",INDEX('Policy Characteristics'!K:K,MATCH($C211,'Policy Characteristics'!$C:$C,0)))</f>
        <v>electricity-sector-main.html#elec-imports</v>
      </c>
      <c r="R211" s="321" t="str">
        <f>IF(ISBLANK(INDEX('Policy Characteristics'!L:L,MATCH($C211,'Policy Characteristics'!$C:$C,0))),"",INDEX('Policy Characteristics'!L:L,MATCH($C211,'Policy Characteristics'!$C:$C,0)))</f>
        <v>electricity-imports-exports.html</v>
      </c>
    </row>
    <row r="212" spans="1:18" s="2" customFormat="1" x14ac:dyDescent="0.25">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80</v>
      </c>
      <c r="E212" s="50"/>
      <c r="F212" s="9" t="s">
        <v>92</v>
      </c>
      <c r="G212" s="9"/>
      <c r="H212" s="53">
        <v>531</v>
      </c>
      <c r="I212" s="50" t="s">
        <v>45</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-0.5</v>
      </c>
      <c r="M212" s="339">
        <f>IF(ISBLANK(INDEX('Policy Characteristics'!G:G,MATCH($C212,'Policy Characteristics'!$C:$C,0))),"",INDEX('Policy Characteristics'!G:G,MATCH($C212,'Policy Characteristics'!$C:$C,0)))</f>
        <v>1</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21" t="str">
        <f>IF(ISBLANK(INDEX('Policy Characteristics'!K:K,MATCH($C212,'Policy Characteristics'!$C:$C,0))),"",INDEX('Policy Characteristics'!K:K,MATCH($C212,'Policy Characteristics'!$C:$C,0)))</f>
        <v>electricity-sector-main.html#elec-imports</v>
      </c>
      <c r="R212" s="321" t="str">
        <f>IF(ISBLANK(INDEX('Policy Characteristics'!L:L,MATCH($C212,'Policy Characteristics'!$C:$C,0))),"",INDEX('Policy Characteristics'!L:L,MATCH($C212,'Policy Characteristics'!$C:$C,0)))</f>
        <v>electricity-imports-exports.html</v>
      </c>
    </row>
    <row r="213" spans="1:18" s="2" customFormat="1" x14ac:dyDescent="0.25">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81</v>
      </c>
      <c r="E213" s="50"/>
      <c r="F213" s="9" t="s">
        <v>93</v>
      </c>
      <c r="G213" s="9"/>
      <c r="H213" s="53">
        <v>532</v>
      </c>
      <c r="I213" s="50" t="s">
        <v>44</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-0.5</v>
      </c>
      <c r="M213" s="339">
        <f>IF(ISBLANK(INDEX('Policy Characteristics'!G:G,MATCH($C213,'Policy Characteristics'!$C:$C,0))),"",INDEX('Policy Characteristics'!G:G,MATCH($C213,'Policy Characteristics'!$C:$C,0)))</f>
        <v>1</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21" t="str">
        <f>IF(ISBLANK(INDEX('Policy Characteristics'!K:K,MATCH($C213,'Policy Characteristics'!$C:$C,0))),"",INDEX('Policy Characteristics'!K:K,MATCH($C213,'Policy Characteristics'!$C:$C,0)))</f>
        <v>electricity-sector-main.html#elec-imports</v>
      </c>
      <c r="R213" s="321" t="str">
        <f>IF(ISBLANK(INDEX('Policy Characteristics'!L:L,MATCH($C213,'Policy Characteristics'!$C:$C,0))),"",INDEX('Policy Characteristics'!L:L,MATCH($C213,'Policy Characteristics'!$C:$C,0)))</f>
        <v>electricity-imports-exports.html</v>
      </c>
    </row>
    <row r="214" spans="1:18" s="2" customFormat="1" x14ac:dyDescent="0.25">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2483</v>
      </c>
      <c r="E214" s="50"/>
      <c r="F214" s="9" t="s">
        <v>461</v>
      </c>
      <c r="G214" s="9"/>
      <c r="H214" s="53">
        <v>533</v>
      </c>
      <c r="I214" s="50" t="s">
        <v>45</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-0.5</v>
      </c>
      <c r="M214" s="339">
        <f>IF(ISBLANK(INDEX('Policy Characteristics'!G:G,MATCH($C214,'Policy Characteristics'!$C:$C,0))),"",INDEX('Policy Characteristics'!G:G,MATCH($C214,'Policy Characteristics'!$C:$C,0)))</f>
        <v>1</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21" t="str">
        <f>IF(ISBLANK(INDEX('Policy Characteristics'!K:K,MATCH($C214,'Policy Characteristics'!$C:$C,0))),"",INDEX('Policy Characteristics'!K:K,MATCH($C214,'Policy Characteristics'!$C:$C,0)))</f>
        <v>electricity-sector-main.html#elec-imports</v>
      </c>
      <c r="R214" s="321" t="str">
        <f>IF(ISBLANK(INDEX('Policy Characteristics'!L:L,MATCH($C214,'Policy Characteristics'!$C:$C,0))),"",INDEX('Policy Characteristics'!L:L,MATCH($C214,'Policy Characteristics'!$C:$C,0)))</f>
        <v>electricity-imports-exports.html</v>
      </c>
    </row>
    <row r="215" spans="1:18" s="2" customFormat="1" x14ac:dyDescent="0.25">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328</v>
      </c>
      <c r="E215" s="50"/>
      <c r="F215" s="9" t="s">
        <v>330</v>
      </c>
      <c r="G215" s="9"/>
      <c r="H215" s="53">
        <v>534</v>
      </c>
      <c r="I215" s="50" t="s">
        <v>44</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-0.5</v>
      </c>
      <c r="M215" s="339">
        <f>IF(ISBLANK(INDEX('Policy Characteristics'!G:G,MATCH($C215,'Policy Characteristics'!$C:$C,0))),"",INDEX('Policy Characteristics'!G:G,MATCH($C215,'Policy Characteristics'!$C:$C,0)))</f>
        <v>1</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21" t="str">
        <f>IF(ISBLANK(INDEX('Policy Characteristics'!K:K,MATCH($C215,'Policy Characteristics'!$C:$C,0))),"",INDEX('Policy Characteristics'!K:K,MATCH($C215,'Policy Characteristics'!$C:$C,0)))</f>
        <v>electricity-sector-main.html#elec-imports</v>
      </c>
      <c r="R215" s="321" t="str">
        <f>IF(ISBLANK(INDEX('Policy Characteristics'!L:L,MATCH($C215,'Policy Characteristics'!$C:$C,0))),"",INDEX('Policy Characteristics'!L:L,MATCH($C215,'Policy Characteristics'!$C:$C,0)))</f>
        <v>electricity-imports-exports.html</v>
      </c>
    </row>
    <row r="216" spans="1:18" s="2" customFormat="1" x14ac:dyDescent="0.25">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329</v>
      </c>
      <c r="E216" s="50"/>
      <c r="F216" s="9" t="s">
        <v>331</v>
      </c>
      <c r="G216" s="9"/>
      <c r="H216" s="53">
        <v>535</v>
      </c>
      <c r="I216" s="50" t="s">
        <v>45</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-0.5</v>
      </c>
      <c r="M216" s="339">
        <f>IF(ISBLANK(INDEX('Policy Characteristics'!G:G,MATCH($C216,'Policy Characteristics'!$C:$C,0))),"",INDEX('Policy Characteristics'!G:G,MATCH($C216,'Policy Characteristics'!$C:$C,0)))</f>
        <v>1</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21" t="str">
        <f>IF(ISBLANK(INDEX('Policy Characteristics'!K:K,MATCH($C216,'Policy Characteristics'!$C:$C,0))),"",INDEX('Policy Characteristics'!K:K,MATCH($C216,'Policy Characteristics'!$C:$C,0)))</f>
        <v>electricity-sector-main.html#elec-imports</v>
      </c>
      <c r="R216" s="321" t="str">
        <f>IF(ISBLANK(INDEX('Policy Characteristics'!L:L,MATCH($C216,'Policy Characteristics'!$C:$C,0))),"",INDEX('Policy Characteristics'!L:L,MATCH($C216,'Policy Characteristics'!$C:$C,0)))</f>
        <v>electricity-imports-exports.html</v>
      </c>
    </row>
    <row r="217" spans="1:18" s="2" customFormat="1" x14ac:dyDescent="0.25">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469</v>
      </c>
      <c r="E217" s="50"/>
      <c r="F217" s="9" t="s">
        <v>468</v>
      </c>
      <c r="G217" s="9"/>
      <c r="H217" s="53">
        <v>536</v>
      </c>
      <c r="I217" s="50" t="s">
        <v>45</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-0.5</v>
      </c>
      <c r="M217" s="339">
        <f>IF(ISBLANK(INDEX('Policy Characteristics'!G:G,MATCH($C217,'Policy Characteristics'!$C:$C,0))),"",INDEX('Policy Characteristics'!G:G,MATCH($C217,'Policy Characteristics'!$C:$C,0)))</f>
        <v>1</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21" t="str">
        <f>IF(ISBLANK(INDEX('Policy Characteristics'!K:K,MATCH($C217,'Policy Characteristics'!$C:$C,0))),"",INDEX('Policy Characteristics'!K:K,MATCH($C217,'Policy Characteristics'!$C:$C,0)))</f>
        <v>electricity-sector-main.html#elec-imports</v>
      </c>
      <c r="R217" s="321" t="str">
        <f>IF(ISBLANK(INDEX('Policy Characteristics'!L:L,MATCH($C217,'Policy Characteristics'!$C:$C,0))),"",INDEX('Policy Characteristics'!L:L,MATCH($C217,'Policy Characteristics'!$C:$C,0)))</f>
        <v>electricity-imports-exports.html</v>
      </c>
    </row>
    <row r="218" spans="1:18" s="2" customFormat="1" x14ac:dyDescent="0.25">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478</v>
      </c>
      <c r="E218" s="50"/>
      <c r="F218" s="9" t="s">
        <v>479</v>
      </c>
      <c r="G218" s="9"/>
      <c r="H218" s="53">
        <v>537</v>
      </c>
      <c r="I218" s="50" t="s">
        <v>45</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-0.5</v>
      </c>
      <c r="M218" s="339">
        <f>IF(ISBLANK(INDEX('Policy Characteristics'!G:G,MATCH($C218,'Policy Characteristics'!$C:$C,0))),"",INDEX('Policy Characteristics'!G:G,MATCH($C218,'Policy Characteristics'!$C:$C,0)))</f>
        <v>1</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21" t="str">
        <f>IF(ISBLANK(INDEX('Policy Characteristics'!K:K,MATCH($C218,'Policy Characteristics'!$C:$C,0))),"",INDEX('Policy Characteristics'!K:K,MATCH($C218,'Policy Characteristics'!$C:$C,0)))</f>
        <v>electricity-sector-main.html#elec-imports</v>
      </c>
      <c r="R218" s="321" t="str">
        <f>IF(ISBLANK(INDEX('Policy Characteristics'!L:L,MATCH($C218,'Policy Characteristics'!$C:$C,0))),"",INDEX('Policy Characteristics'!L:L,MATCH($C218,'Policy Characteristics'!$C:$C,0)))</f>
        <v>electricity-imports-exports.html</v>
      </c>
    </row>
    <row r="219" spans="1:18" s="2" customFormat="1" x14ac:dyDescent="0.25">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2851</v>
      </c>
      <c r="E219" s="50"/>
      <c r="F219" s="9" t="s">
        <v>2533</v>
      </c>
      <c r="G219" s="9"/>
      <c r="H219" s="53">
        <v>538</v>
      </c>
      <c r="I219" s="50" t="s">
        <v>45</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-0.5</v>
      </c>
      <c r="M219" s="339">
        <f>IF(ISBLANK(INDEX('Policy Characteristics'!G:G,MATCH($C219,'Policy Characteristics'!$C:$C,0))),"",INDEX('Policy Characteristics'!G:G,MATCH($C219,'Policy Characteristics'!$C:$C,0)))</f>
        <v>1</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21" t="str">
        <f>IF(ISBLANK(INDEX('Policy Characteristics'!K:K,MATCH($C219,'Policy Characteristics'!$C:$C,0))),"",INDEX('Policy Characteristics'!K:K,MATCH($C219,'Policy Characteristics'!$C:$C,0)))</f>
        <v>electricity-sector-main.html#elec-imports</v>
      </c>
      <c r="R219" s="321" t="str">
        <f>IF(ISBLANK(INDEX('Policy Characteristics'!L:L,MATCH($C219,'Policy Characteristics'!$C:$C,0))),"",INDEX('Policy Characteristics'!L:L,MATCH($C219,'Policy Characteristics'!$C:$C,0)))</f>
        <v>electricity-imports-exports.html</v>
      </c>
    </row>
    <row r="220" spans="1:18" s="2" customFormat="1" x14ac:dyDescent="0.25">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2852</v>
      </c>
      <c r="E220" s="50"/>
      <c r="F220" s="9" t="s">
        <v>2682</v>
      </c>
      <c r="G220" s="9"/>
      <c r="H220" s="53">
        <v>539</v>
      </c>
      <c r="I220" s="50" t="s">
        <v>45</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-0.5</v>
      </c>
      <c r="M220" s="339">
        <f>IF(ISBLANK(INDEX('Policy Characteristics'!G:G,MATCH($C220,'Policy Characteristics'!$C:$C,0))),"",INDEX('Policy Characteristics'!G:G,MATCH($C220,'Policy Characteristics'!$C:$C,0)))</f>
        <v>1</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21" t="str">
        <f>IF(ISBLANK(INDEX('Policy Characteristics'!K:K,MATCH($C220,'Policy Characteristics'!$C:$C,0))),"",INDEX('Policy Characteristics'!K:K,MATCH($C220,'Policy Characteristics'!$C:$C,0)))</f>
        <v>electricity-sector-main.html#elec-imports</v>
      </c>
      <c r="R220" s="321" t="str">
        <f>IF(ISBLANK(INDEX('Policy Characteristics'!L:L,MATCH($C220,'Policy Characteristics'!$C:$C,0))),"",INDEX('Policy Characteristics'!L:L,MATCH($C220,'Policy Characteristics'!$C:$C,0)))</f>
        <v>electricity-imports-exports.html</v>
      </c>
    </row>
    <row r="221" spans="1:18" s="2" customFormat="1" x14ac:dyDescent="0.25">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2853</v>
      </c>
      <c r="E221" s="50"/>
      <c r="F221" s="9" t="s">
        <v>2535</v>
      </c>
      <c r="G221" s="9"/>
      <c r="H221" s="53">
        <v>540</v>
      </c>
      <c r="I221" s="50" t="s">
        <v>45</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-0.5</v>
      </c>
      <c r="M221" s="339">
        <f>IF(ISBLANK(INDEX('Policy Characteristics'!G:G,MATCH($C221,'Policy Characteristics'!$C:$C,0))),"",INDEX('Policy Characteristics'!G:G,MATCH($C221,'Policy Characteristics'!$C:$C,0)))</f>
        <v>1</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21" t="str">
        <f>IF(ISBLANK(INDEX('Policy Characteristics'!K:K,MATCH($C221,'Policy Characteristics'!$C:$C,0))),"",INDEX('Policy Characteristics'!K:K,MATCH($C221,'Policy Characteristics'!$C:$C,0)))</f>
        <v>electricity-sector-main.html#elec-imports</v>
      </c>
      <c r="R221" s="321" t="str">
        <f>IF(ISBLANK(INDEX('Policy Characteristics'!L:L,MATCH($C221,'Policy Characteristics'!$C:$C,0))),"",INDEX('Policy Characteristics'!L:L,MATCH($C221,'Policy Characteristics'!$C:$C,0)))</f>
        <v>electricity-imports-exports.html</v>
      </c>
    </row>
    <row r="222" spans="1:18" x14ac:dyDescent="0.25">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318</v>
      </c>
      <c r="D222" s="50"/>
      <c r="E222" s="50"/>
      <c r="F222" s="50"/>
      <c r="G222" s="50"/>
      <c r="H222" s="51">
        <v>619</v>
      </c>
      <c r="I222" s="50" t="s">
        <v>45</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1</v>
      </c>
      <c r="N222" s="321">
        <f>IF(ISBLANK(INDEX('Policy Characteristics'!H:H,MATCH($C222,'Policy Characteristics'!$C:$C,0))),"",INDEX('Policy Characteristics'!H:H,MATCH($C222,'Policy Characteristics'!$C:$C,0)))</f>
        <v>1</v>
      </c>
      <c r="O222" s="321" t="str">
        <f>IF(ISBLANK(INDEX('Policy Characteristics'!I:I,MATCH($C222,'Policy Characteristics'!$C:$C,0))),"",INDEX('Policy Characteristics'!I:I,MATCH($C222,'Policy Characteristics'!$C:$C,0)))</f>
        <v>on/off</v>
      </c>
      <c r="P222" s="321" t="str">
        <f>IF(ISBLANK(INDEX('Policy Characteristics'!J:J,MATCH($C222,'Policy Characteristics'!$C:$C,0))),"",INDEX('Policy Characteristics'!J:J,MATCH($C222,'Policy Characteristics'!$C:$C,0)))</f>
        <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x14ac:dyDescent="0.25">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28</v>
      </c>
      <c r="D223" s="50"/>
      <c r="E223" s="50"/>
      <c r="F223" s="50"/>
      <c r="G223" s="50"/>
      <c r="H223" s="51">
        <v>30</v>
      </c>
      <c r="I223" s="50" t="s">
        <v>44</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 The shift type of demand response, involving sustained efforts to shift loads away from peak times, is understood to be a cost-effective and large potential resource. The additional potential for demand response of the shift variety is estimated to reach 6500 MW in 2025, drawing on the California Demand Response Potential Study led by Lawrence Berkeley National Laboratory.</v>
      </c>
      <c r="Q223" s="321" t="str">
        <f>IF(ISBLANK(INDEX('Policy Characteristics'!K:K,MATCH($C223,'Policy Characteristics'!$C:$C,0))),"",INDEX('Policy Characteristics'!K:K,MATCH($C223,'Policy Characteristics'!$C:$C,0)))</f>
        <v>electricity-sector-main.html#dr</v>
      </c>
      <c r="R223" s="321" t="str">
        <f>IF(ISBLANK(INDEX('Policy Characteristics'!L:L,MATCH($C223,'Policy Characteristics'!$C:$C,0))),"",INDEX('Policy Characteristics'!L:L,MATCH($C223,'Policy Characteristics'!$C:$C,0)))</f>
        <v>demand-response.html</v>
      </c>
    </row>
    <row r="224" spans="1:18" x14ac:dyDescent="0.25">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129</v>
      </c>
      <c r="D224" s="50" t="s">
        <v>472</v>
      </c>
      <c r="E224" s="50"/>
      <c r="F224" s="50" t="s">
        <v>471</v>
      </c>
      <c r="G224" s="50"/>
      <c r="H224" s="51">
        <v>31</v>
      </c>
      <c r="I224" s="50" t="s">
        <v>44</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21" t="str">
        <f>IF(ISBLANK(INDEX('Policy Characteristics'!K:K,MATCH($C224,'Policy Characteristics'!$C:$C,0))),"",INDEX('Policy Characteristics'!K:K,MATCH($C224,'Policy Characteristics'!$C:$C,0)))</f>
        <v>electricity-sector-main.html#early-ret</v>
      </c>
      <c r="R224" s="321" t="str">
        <f>IF(ISBLANK(INDEX('Policy Characteristics'!L:L,MATCH($C224,'Policy Characteristics'!$C:$C,0))),"",INDEX('Policy Characteristics'!L:L,MATCH($C224,'Policy Characteristics'!$C:$C,0)))</f>
        <v>early-retirement-of-power-plants.html</v>
      </c>
    </row>
    <row r="225" spans="1:18" x14ac:dyDescent="0.25">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326</v>
      </c>
      <c r="E225" s="50"/>
      <c r="F225" s="9" t="s">
        <v>327</v>
      </c>
      <c r="G225" s="50"/>
      <c r="H225" s="51">
        <v>620</v>
      </c>
      <c r="I225" s="50" t="s">
        <v>44</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21" t="str">
        <f>IF(ISBLANK(INDEX('Policy Characteristics'!K:K,MATCH($C225,'Policy Characteristics'!$C:$C,0))),"",INDEX('Policy Characteristics'!K:K,MATCH($C225,'Policy Characteristics'!$C:$C,0)))</f>
        <v>electricity-sector-main.html#early-ret</v>
      </c>
      <c r="R225" s="321" t="str">
        <f>IF(ISBLANK(INDEX('Policy Characteristics'!L:L,MATCH($C225,'Policy Characteristics'!$C:$C,0))),"",INDEX('Policy Characteristics'!L:L,MATCH($C225,'Policy Characteristics'!$C:$C,0)))</f>
        <v>early-retirement-of-power-plants.html</v>
      </c>
    </row>
    <row r="226" spans="1:18" x14ac:dyDescent="0.25">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77</v>
      </c>
      <c r="E226" s="50"/>
      <c r="F226" s="9" t="s">
        <v>89</v>
      </c>
      <c r="G226" s="50"/>
      <c r="H226" s="51">
        <v>32</v>
      </c>
      <c r="I226" s="50" t="s">
        <v>44</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21" t="str">
        <f>IF(ISBLANK(INDEX('Policy Characteristics'!K:K,MATCH($C226,'Policy Characteristics'!$C:$C,0))),"",INDEX('Policy Characteristics'!K:K,MATCH($C226,'Policy Characteristics'!$C:$C,0)))</f>
        <v>electricity-sector-main.html#early-ret</v>
      </c>
      <c r="R226" s="321" t="str">
        <f>IF(ISBLANK(INDEX('Policy Characteristics'!L:L,MATCH($C226,'Policy Characteristics'!$C:$C,0))),"",INDEX('Policy Characteristics'!L:L,MATCH($C226,'Policy Characteristics'!$C:$C,0)))</f>
        <v>early-retirement-of-power-plants.html</v>
      </c>
    </row>
    <row r="227" spans="1:18" x14ac:dyDescent="0.25">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78</v>
      </c>
      <c r="E227" s="50"/>
      <c r="F227" s="9" t="s">
        <v>90</v>
      </c>
      <c r="G227" s="50"/>
      <c r="H227" s="51">
        <v>621</v>
      </c>
      <c r="I227" s="50" t="s">
        <v>45</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21" t="str">
        <f>IF(ISBLANK(INDEX('Policy Characteristics'!K:K,MATCH($C227,'Policy Characteristics'!$C:$C,0))),"",INDEX('Policy Characteristics'!K:K,MATCH($C227,'Policy Characteristics'!$C:$C,0)))</f>
        <v>electricity-sector-main.html#early-ret</v>
      </c>
      <c r="R227" s="321" t="str">
        <f>IF(ISBLANK(INDEX('Policy Characteristics'!L:L,MATCH($C227,'Policy Characteristics'!$C:$C,0))),"",INDEX('Policy Characteristics'!L:L,MATCH($C227,'Policy Characteristics'!$C:$C,0)))</f>
        <v>early-retirement-of-power-plants.html</v>
      </c>
    </row>
    <row r="228" spans="1:18" x14ac:dyDescent="0.25">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473</v>
      </c>
      <c r="E228" s="50"/>
      <c r="F228" s="9" t="s">
        <v>476</v>
      </c>
      <c r="G228" s="50"/>
      <c r="H228" s="51">
        <v>622</v>
      </c>
      <c r="I228" s="50" t="s">
        <v>45</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21" t="str">
        <f>IF(ISBLANK(INDEX('Policy Characteristics'!K:K,MATCH($C228,'Policy Characteristics'!$C:$C,0))),"",INDEX('Policy Characteristics'!K:K,MATCH($C228,'Policy Characteristics'!$C:$C,0)))</f>
        <v>electricity-sector-main.html#early-ret</v>
      </c>
      <c r="R228" s="321" t="str">
        <f>IF(ISBLANK(INDEX('Policy Characteristics'!L:L,MATCH($C228,'Policy Characteristics'!$C:$C,0))),"",INDEX('Policy Characteristics'!L:L,MATCH($C228,'Policy Characteristics'!$C:$C,0)))</f>
        <v>early-retirement-of-power-plants.html</v>
      </c>
    </row>
    <row r="229" spans="1:18" x14ac:dyDescent="0.25">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79</v>
      </c>
      <c r="E229" s="50"/>
      <c r="F229" s="9" t="s">
        <v>91</v>
      </c>
      <c r="G229" s="50"/>
      <c r="H229" s="51">
        <v>623</v>
      </c>
      <c r="I229" s="50" t="s">
        <v>45</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21" t="str">
        <f>IF(ISBLANK(INDEX('Policy Characteristics'!K:K,MATCH($C229,'Policy Characteristics'!$C:$C,0))),"",INDEX('Policy Characteristics'!K:K,MATCH($C229,'Policy Characteristics'!$C:$C,0)))</f>
        <v>electricity-sector-main.html#early-ret</v>
      </c>
      <c r="R229" s="321" t="str">
        <f>IF(ISBLANK(INDEX('Policy Characteristics'!L:L,MATCH($C229,'Policy Characteristics'!$C:$C,0))),"",INDEX('Policy Characteristics'!L:L,MATCH($C229,'Policy Characteristics'!$C:$C,0)))</f>
        <v>early-retirement-of-power-plants.html</v>
      </c>
    </row>
    <row r="230" spans="1:18" x14ac:dyDescent="0.25">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80</v>
      </c>
      <c r="E230" s="50"/>
      <c r="F230" s="9" t="s">
        <v>92</v>
      </c>
      <c r="G230" s="50"/>
      <c r="H230" s="51">
        <v>624</v>
      </c>
      <c r="I230" s="50" t="s">
        <v>45</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21" t="str">
        <f>IF(ISBLANK(INDEX('Policy Characteristics'!K:K,MATCH($C230,'Policy Characteristics'!$C:$C,0))),"",INDEX('Policy Characteristics'!K:K,MATCH($C230,'Policy Characteristics'!$C:$C,0)))</f>
        <v>electricity-sector-main.html#early-ret</v>
      </c>
      <c r="R230" s="321" t="str">
        <f>IF(ISBLANK(INDEX('Policy Characteristics'!L:L,MATCH($C230,'Policy Characteristics'!$C:$C,0))),"",INDEX('Policy Characteristics'!L:L,MATCH($C230,'Policy Characteristics'!$C:$C,0)))</f>
        <v>early-retirement-of-power-plants.html</v>
      </c>
    </row>
    <row r="231" spans="1:18" x14ac:dyDescent="0.25">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81</v>
      </c>
      <c r="E231" s="50"/>
      <c r="F231" s="9" t="s">
        <v>93</v>
      </c>
      <c r="G231" s="50"/>
      <c r="H231" s="51">
        <v>625</v>
      </c>
      <c r="I231" s="50" t="s">
        <v>45</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21" t="str">
        <f>IF(ISBLANK(INDEX('Policy Characteristics'!K:K,MATCH($C231,'Policy Characteristics'!$C:$C,0))),"",INDEX('Policy Characteristics'!K:K,MATCH($C231,'Policy Characteristics'!$C:$C,0)))</f>
        <v>electricity-sector-main.html#early-ret</v>
      </c>
      <c r="R231" s="321" t="str">
        <f>IF(ISBLANK(INDEX('Policy Characteristics'!L:L,MATCH($C231,'Policy Characteristics'!$C:$C,0))),"",INDEX('Policy Characteristics'!L:L,MATCH($C231,'Policy Characteristics'!$C:$C,0)))</f>
        <v>early-retirement-of-power-plants.html</v>
      </c>
    </row>
    <row r="232" spans="1:18" x14ac:dyDescent="0.25">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2483</v>
      </c>
      <c r="E232" s="50"/>
      <c r="F232" s="9" t="s">
        <v>461</v>
      </c>
      <c r="G232" s="50"/>
      <c r="H232" s="51">
        <v>626</v>
      </c>
      <c r="I232" s="50" t="s">
        <v>45</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21" t="str">
        <f>IF(ISBLANK(INDEX('Policy Characteristics'!K:K,MATCH($C232,'Policy Characteristics'!$C:$C,0))),"",INDEX('Policy Characteristics'!K:K,MATCH($C232,'Policy Characteristics'!$C:$C,0)))</f>
        <v>electricity-sector-main.html#early-ret</v>
      </c>
      <c r="R232" s="321" t="str">
        <f>IF(ISBLANK(INDEX('Policy Characteristics'!L:L,MATCH($C232,'Policy Characteristics'!$C:$C,0))),"",INDEX('Policy Characteristics'!L:L,MATCH($C232,'Policy Characteristics'!$C:$C,0)))</f>
        <v>early-retirement-of-power-plants.html</v>
      </c>
    </row>
    <row r="233" spans="1:18" x14ac:dyDescent="0.25">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328</v>
      </c>
      <c r="E233" s="50"/>
      <c r="F233" s="9" t="s">
        <v>330</v>
      </c>
      <c r="G233" s="50"/>
      <c r="H233" s="51">
        <v>627</v>
      </c>
      <c r="I233" s="50" t="s">
        <v>45</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21" t="str">
        <f>IF(ISBLANK(INDEX('Policy Characteristics'!K:K,MATCH($C233,'Policy Characteristics'!$C:$C,0))),"",INDEX('Policy Characteristics'!K:K,MATCH($C233,'Policy Characteristics'!$C:$C,0)))</f>
        <v>electricity-sector-main.html#early-ret</v>
      </c>
      <c r="R233" s="321" t="str">
        <f>IF(ISBLANK(INDEX('Policy Characteristics'!L:L,MATCH($C233,'Policy Characteristics'!$C:$C,0))),"",INDEX('Policy Characteristics'!L:L,MATCH($C233,'Policy Characteristics'!$C:$C,0)))</f>
        <v>early-retirement-of-power-plants.html</v>
      </c>
    </row>
    <row r="234" spans="1:18" x14ac:dyDescent="0.25">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329</v>
      </c>
      <c r="E234" s="50"/>
      <c r="F234" s="9" t="s">
        <v>331</v>
      </c>
      <c r="G234" s="50"/>
      <c r="H234" s="51">
        <v>628</v>
      </c>
      <c r="I234" s="50" t="s">
        <v>44</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21" t="str">
        <f>IF(ISBLANK(INDEX('Policy Characteristics'!K:K,MATCH($C234,'Policy Characteristics'!$C:$C,0))),"",INDEX('Policy Characteristics'!K:K,MATCH($C234,'Policy Characteristics'!$C:$C,0)))</f>
        <v>electricity-sector-main.html#early-ret</v>
      </c>
      <c r="R234" s="321" t="str">
        <f>IF(ISBLANK(INDEX('Policy Characteristics'!L:L,MATCH($C234,'Policy Characteristics'!$C:$C,0))),"",INDEX('Policy Characteristics'!L:L,MATCH($C234,'Policy Characteristics'!$C:$C,0)))</f>
        <v>early-retirement-of-power-plants.html</v>
      </c>
    </row>
    <row r="235" spans="1:18" x14ac:dyDescent="0.25">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469</v>
      </c>
      <c r="E235" s="50"/>
      <c r="F235" s="9" t="s">
        <v>468</v>
      </c>
      <c r="G235" s="50"/>
      <c r="H235" s="51">
        <v>590</v>
      </c>
      <c r="I235" s="50" t="s">
        <v>44</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21" t="str">
        <f>IF(ISBLANK(INDEX('Policy Characteristics'!K:K,MATCH($C235,'Policy Characteristics'!$C:$C,0))),"",INDEX('Policy Characteristics'!K:K,MATCH($C235,'Policy Characteristics'!$C:$C,0)))</f>
        <v>electricity-sector-main.html#early-ret</v>
      </c>
      <c r="R235" s="321" t="str">
        <f>IF(ISBLANK(INDEX('Policy Characteristics'!L:L,MATCH($C235,'Policy Characteristics'!$C:$C,0))),"",INDEX('Policy Characteristics'!L:L,MATCH($C235,'Policy Characteristics'!$C:$C,0)))</f>
        <v>early-retirement-of-power-plants.html</v>
      </c>
    </row>
    <row r="236" spans="1:18" x14ac:dyDescent="0.25">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478</v>
      </c>
      <c r="E236" s="50"/>
      <c r="F236" s="9" t="s">
        <v>479</v>
      </c>
      <c r="G236" s="50"/>
      <c r="H236" s="51">
        <v>629</v>
      </c>
      <c r="I236" s="50" t="s">
        <v>45</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21" t="str">
        <f>IF(ISBLANK(INDEX('Policy Characteristics'!K:K,MATCH($C236,'Policy Characteristics'!$C:$C,0))),"",INDEX('Policy Characteristics'!K:K,MATCH($C236,'Policy Characteristics'!$C:$C,0)))</f>
        <v>electricity-sector-main.html#early-ret</v>
      </c>
      <c r="R236" s="321" t="str">
        <f>IF(ISBLANK(INDEX('Policy Characteristics'!L:L,MATCH($C236,'Policy Characteristics'!$C:$C,0))),"",INDEX('Policy Characteristics'!L:L,MATCH($C236,'Policy Characteristics'!$C:$C,0)))</f>
        <v>early-retirement-of-power-plants.html</v>
      </c>
    </row>
    <row r="237" spans="1:18" x14ac:dyDescent="0.25">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2851</v>
      </c>
      <c r="E237" s="50"/>
      <c r="F237" s="9" t="s">
        <v>2533</v>
      </c>
      <c r="G237" s="50"/>
      <c r="H237" s="51">
        <v>630</v>
      </c>
      <c r="I237" s="50" t="s">
        <v>45</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21" t="str">
        <f>IF(ISBLANK(INDEX('Policy Characteristics'!K:K,MATCH($C237,'Policy Characteristics'!$C:$C,0))),"",INDEX('Policy Characteristics'!K:K,MATCH($C237,'Policy Characteristics'!$C:$C,0)))</f>
        <v>electricity-sector-main.html#early-ret</v>
      </c>
      <c r="R237" s="321" t="str">
        <f>IF(ISBLANK(INDEX('Policy Characteristics'!L:L,MATCH($C237,'Policy Characteristics'!$C:$C,0))),"",INDEX('Policy Characteristics'!L:L,MATCH($C237,'Policy Characteristics'!$C:$C,0)))</f>
        <v>early-retirement-of-power-plants.html</v>
      </c>
    </row>
    <row r="238" spans="1:18" x14ac:dyDescent="0.25">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2852</v>
      </c>
      <c r="E238" s="50"/>
      <c r="F238" s="9" t="s">
        <v>2682</v>
      </c>
      <c r="G238" s="50"/>
      <c r="H238" s="51">
        <v>631</v>
      </c>
      <c r="I238" s="50" t="s">
        <v>45</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21" t="str">
        <f>IF(ISBLANK(INDEX('Policy Characteristics'!K:K,MATCH($C238,'Policy Characteristics'!$C:$C,0))),"",INDEX('Policy Characteristics'!K:K,MATCH($C238,'Policy Characteristics'!$C:$C,0)))</f>
        <v>electricity-sector-main.html#early-ret</v>
      </c>
      <c r="R238" s="321" t="str">
        <f>IF(ISBLANK(INDEX('Policy Characteristics'!L:L,MATCH($C238,'Policy Characteristics'!$C:$C,0))),"",INDEX('Policy Characteristics'!L:L,MATCH($C238,'Policy Characteristics'!$C:$C,0)))</f>
        <v>early-retirement-of-power-plants.html</v>
      </c>
    </row>
    <row r="239" spans="1:18" x14ac:dyDescent="0.25">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2853</v>
      </c>
      <c r="E239" s="50"/>
      <c r="F239" s="9" t="s">
        <v>2535</v>
      </c>
      <c r="G239" s="50"/>
      <c r="H239" s="51">
        <v>632</v>
      </c>
      <c r="I239" s="50" t="s">
        <v>45</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21" t="str">
        <f>IF(ISBLANK(INDEX('Policy Characteristics'!K:K,MATCH($C239,'Policy Characteristics'!$C:$C,0))),"",INDEX('Policy Characteristics'!K:K,MATCH($C239,'Policy Characteristics'!$C:$C,0)))</f>
        <v>electricity-sector-main.html#early-ret</v>
      </c>
      <c r="R239" s="321" t="str">
        <f>IF(ISBLANK(INDEX('Policy Characteristics'!L:L,MATCH($C239,'Policy Characteristics'!$C:$C,0))),"",INDEX('Policy Characteristics'!L:L,MATCH($C239,'Policy Characteristics'!$C:$C,0)))</f>
        <v>early-retirement-of-power-plants.html</v>
      </c>
    </row>
    <row r="240" spans="1:18" x14ac:dyDescent="0.25">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3102</v>
      </c>
      <c r="D240" s="50"/>
      <c r="E240" s="50"/>
      <c r="F240" s="50"/>
      <c r="G240" s="50"/>
      <c r="H240" s="51">
        <v>33</v>
      </c>
      <c r="I240" s="50" t="s">
        <v>44</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is based on NREL's Renewable Electricity Futures Study (80% RE-ITI (2014) scenario) and suggests California could reach 32792 of grid battery storage by 2050.</v>
      </c>
      <c r="Q240" s="321" t="str">
        <f>IF(ISBLANK(INDEX('Policy Characteristics'!K:K,MATCH($C240,'Policy Characteristics'!$C:$C,0))),"",INDEX('Policy Characteristics'!K:K,MATCH($C240,'Policy Characteristics'!$C:$C,0)))</f>
        <v>electricity-sector-main.html#storage</v>
      </c>
      <c r="R240" s="321" t="str">
        <f>IF(ISBLANK(INDEX('Policy Characteristics'!L:L,MATCH($C240,'Policy Characteristics'!$C:$C,0))),"",INDEX('Policy Characteristics'!L:L,MATCH($C240,'Policy Characteristics'!$C:$C,0)))</f>
        <v>grid-scale-electricity-storage.html</v>
      </c>
    </row>
    <row r="241" spans="1:18" x14ac:dyDescent="0.25">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297</v>
      </c>
      <c r="D241" s="50"/>
      <c r="E241" s="50"/>
      <c r="F241" s="50"/>
      <c r="G241" s="50"/>
      <c r="H241" s="51">
        <v>34</v>
      </c>
      <c r="I241" s="50" t="s">
        <v>44</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21" t="str">
        <f>IF(ISBLANK(INDEX('Policy Characteristics'!K:K,MATCH($C241,'Policy Characteristics'!$C:$C,0))),"",INDEX('Policy Characteristics'!K:K,MATCH($C241,'Policy Characteristics'!$C:$C,0)))</f>
        <v>electricity-sector-main.html#transmission</v>
      </c>
      <c r="R241" s="321" t="str">
        <f>IF(ISBLANK(INDEX('Policy Characteristics'!L:L,MATCH($C241,'Policy Characteristics'!$C:$C,0))),"",INDEX('Policy Characteristics'!L:L,MATCH($C241,'Policy Characteristics'!$C:$C,0)))</f>
        <v>increase-transmission.html</v>
      </c>
    </row>
    <row r="242" spans="1:18" x14ac:dyDescent="0.25">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3156</v>
      </c>
      <c r="D242" s="50" t="s">
        <v>472</v>
      </c>
      <c r="E242" s="50"/>
      <c r="F242" s="50" t="s">
        <v>471</v>
      </c>
      <c r="G242" s="50"/>
      <c r="H242" s="51">
        <v>860</v>
      </c>
      <c r="I242" s="50" t="s">
        <v>45</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f>IF(ISBLANK(INDEX('Policy Characteristics'!H:H,MATCH($C242,'Policy Characteristics'!$C:$C,0))),"",INDEX('Policy Characteristics'!H:H,MATCH($C242,'Policy Characteristics'!$C:$C,0)))</f>
        <v>1</v>
      </c>
      <c r="O242" s="321" t="str">
        <f>IF(ISBLANK(INDEX('Policy Characteristics'!I:I,MATCH($C242,'Policy Characteristics'!$C:$C,0))),"",INDEX('Policy Characteristics'!I:I,MATCH($C242,'Policy Characteristics'!$C:$C,0)))</f>
        <v>on/off</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x14ac:dyDescent="0.25">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326</v>
      </c>
      <c r="E243" s="50"/>
      <c r="F243" s="9" t="s">
        <v>327</v>
      </c>
      <c r="G243" s="50"/>
      <c r="H243" s="51">
        <v>861</v>
      </c>
      <c r="I243" s="50" t="s">
        <v>45</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f>IF(ISBLANK(INDEX('Policy Characteristics'!H:H,MATCH($C243,'Policy Characteristics'!$C:$C,0))),"",INDEX('Policy Characteristics'!H:H,MATCH($C243,'Policy Characteristics'!$C:$C,0)))</f>
        <v>1</v>
      </c>
      <c r="O243" s="321" t="str">
        <f>IF(ISBLANK(INDEX('Policy Characteristics'!I:I,MATCH($C243,'Policy Characteristics'!$C:$C,0))),"",INDEX('Policy Characteristics'!I:I,MATCH($C243,'Policy Characteristics'!$C:$C,0)))</f>
        <v>on/off</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x14ac:dyDescent="0.25">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77</v>
      </c>
      <c r="E244" s="50"/>
      <c r="F244" s="9" t="s">
        <v>89</v>
      </c>
      <c r="G244" s="50"/>
      <c r="H244" s="51">
        <v>862</v>
      </c>
      <c r="I244" s="50" t="s">
        <v>44</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f>IF(ISBLANK(INDEX('Policy Characteristics'!H:H,MATCH($C244,'Policy Characteristics'!$C:$C,0))),"",INDEX('Policy Characteristics'!H:H,MATCH($C244,'Policy Characteristics'!$C:$C,0)))</f>
        <v>1</v>
      </c>
      <c r="O244" s="321" t="str">
        <f>IF(ISBLANK(INDEX('Policy Characteristics'!I:I,MATCH($C244,'Policy Characteristics'!$C:$C,0))),"",INDEX('Policy Characteristics'!I:I,MATCH($C244,'Policy Characteristics'!$C:$C,0)))</f>
        <v>on/off</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x14ac:dyDescent="0.25">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78</v>
      </c>
      <c r="E245" s="50"/>
      <c r="F245" s="9" t="s">
        <v>90</v>
      </c>
      <c r="G245" s="50"/>
      <c r="H245" s="51">
        <v>863</v>
      </c>
      <c r="I245" s="50" t="s">
        <v>45</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f>IF(ISBLANK(INDEX('Policy Characteristics'!H:H,MATCH($C245,'Policy Characteristics'!$C:$C,0))),"",INDEX('Policy Characteristics'!H:H,MATCH($C245,'Policy Characteristics'!$C:$C,0)))</f>
        <v>1</v>
      </c>
      <c r="O245" s="321" t="str">
        <f>IF(ISBLANK(INDEX('Policy Characteristics'!I:I,MATCH($C245,'Policy Characteristics'!$C:$C,0))),"",INDEX('Policy Characteristics'!I:I,MATCH($C245,'Policy Characteristics'!$C:$C,0)))</f>
        <v>on/off</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x14ac:dyDescent="0.25">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473</v>
      </c>
      <c r="E246" s="50"/>
      <c r="F246" s="9" t="s">
        <v>476</v>
      </c>
      <c r="G246" s="50"/>
      <c r="H246" s="51">
        <v>864</v>
      </c>
      <c r="I246" s="50" t="s">
        <v>45</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f>IF(ISBLANK(INDEX('Policy Characteristics'!H:H,MATCH($C246,'Policy Characteristics'!$C:$C,0))),"",INDEX('Policy Characteristics'!H:H,MATCH($C246,'Policy Characteristics'!$C:$C,0)))</f>
        <v>1</v>
      </c>
      <c r="O246" s="321" t="str">
        <f>IF(ISBLANK(INDEX('Policy Characteristics'!I:I,MATCH($C246,'Policy Characteristics'!$C:$C,0))),"",INDEX('Policy Characteristics'!I:I,MATCH($C246,'Policy Characteristics'!$C:$C,0)))</f>
        <v>on/off</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x14ac:dyDescent="0.25">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79</v>
      </c>
      <c r="E247" s="50"/>
      <c r="F247" s="9" t="s">
        <v>91</v>
      </c>
      <c r="G247" s="50"/>
      <c r="H247" s="51">
        <v>865</v>
      </c>
      <c r="I247" s="50" t="s">
        <v>45</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f>IF(ISBLANK(INDEX('Policy Characteristics'!H:H,MATCH($C247,'Policy Characteristics'!$C:$C,0))),"",INDEX('Policy Characteristics'!H:H,MATCH($C247,'Policy Characteristics'!$C:$C,0)))</f>
        <v>1</v>
      </c>
      <c r="O247" s="321" t="str">
        <f>IF(ISBLANK(INDEX('Policy Characteristics'!I:I,MATCH($C247,'Policy Characteristics'!$C:$C,0))),"",INDEX('Policy Characteristics'!I:I,MATCH($C247,'Policy Characteristics'!$C:$C,0)))</f>
        <v>on/off</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x14ac:dyDescent="0.25">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80</v>
      </c>
      <c r="E248" s="50"/>
      <c r="F248" s="9" t="s">
        <v>92</v>
      </c>
      <c r="G248" s="50"/>
      <c r="H248" s="51">
        <v>866</v>
      </c>
      <c r="I248" s="50" t="s">
        <v>45</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f>IF(ISBLANK(INDEX('Policy Characteristics'!H:H,MATCH($C248,'Policy Characteristics'!$C:$C,0))),"",INDEX('Policy Characteristics'!H:H,MATCH($C248,'Policy Characteristics'!$C:$C,0)))</f>
        <v>1</v>
      </c>
      <c r="O248" s="321" t="str">
        <f>IF(ISBLANK(INDEX('Policy Characteristics'!I:I,MATCH($C248,'Policy Characteristics'!$C:$C,0))),"",INDEX('Policy Characteristics'!I:I,MATCH($C248,'Policy Characteristics'!$C:$C,0)))</f>
        <v>on/off</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x14ac:dyDescent="0.25">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81</v>
      </c>
      <c r="E249" s="50"/>
      <c r="F249" s="9" t="s">
        <v>93</v>
      </c>
      <c r="G249" s="50"/>
      <c r="H249" s="51">
        <v>867</v>
      </c>
      <c r="I249" s="50" t="s">
        <v>45</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f>IF(ISBLANK(INDEX('Policy Characteristics'!H:H,MATCH($C249,'Policy Characteristics'!$C:$C,0))),"",INDEX('Policy Characteristics'!H:H,MATCH($C249,'Policy Characteristics'!$C:$C,0)))</f>
        <v>1</v>
      </c>
      <c r="O249" s="321" t="str">
        <f>IF(ISBLANK(INDEX('Policy Characteristics'!I:I,MATCH($C249,'Policy Characteristics'!$C:$C,0))),"",INDEX('Policy Characteristics'!I:I,MATCH($C249,'Policy Characteristics'!$C:$C,0)))</f>
        <v>on/off</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x14ac:dyDescent="0.25">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2483</v>
      </c>
      <c r="E250" s="50"/>
      <c r="F250" s="9" t="s">
        <v>461</v>
      </c>
      <c r="G250" s="50"/>
      <c r="H250" s="51">
        <v>868</v>
      </c>
      <c r="I250" s="50" t="s">
        <v>45</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f>IF(ISBLANK(INDEX('Policy Characteristics'!H:H,MATCH($C250,'Policy Characteristics'!$C:$C,0))),"",INDEX('Policy Characteristics'!H:H,MATCH($C250,'Policy Characteristics'!$C:$C,0)))</f>
        <v>1</v>
      </c>
      <c r="O250" s="321" t="str">
        <f>IF(ISBLANK(INDEX('Policy Characteristics'!I:I,MATCH($C250,'Policy Characteristics'!$C:$C,0))),"",INDEX('Policy Characteristics'!I:I,MATCH($C250,'Policy Characteristics'!$C:$C,0)))</f>
        <v>on/off</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x14ac:dyDescent="0.25">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328</v>
      </c>
      <c r="E251" s="50"/>
      <c r="F251" s="9" t="s">
        <v>330</v>
      </c>
      <c r="G251" s="50"/>
      <c r="H251" s="51">
        <v>869</v>
      </c>
      <c r="I251" s="50" t="s">
        <v>45</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f>IF(ISBLANK(INDEX('Policy Characteristics'!H:H,MATCH($C251,'Policy Characteristics'!$C:$C,0))),"",INDEX('Policy Characteristics'!H:H,MATCH($C251,'Policy Characteristics'!$C:$C,0)))</f>
        <v>1</v>
      </c>
      <c r="O251" s="321" t="str">
        <f>IF(ISBLANK(INDEX('Policy Characteristics'!I:I,MATCH($C251,'Policy Characteristics'!$C:$C,0))),"",INDEX('Policy Characteristics'!I:I,MATCH($C251,'Policy Characteristics'!$C:$C,0)))</f>
        <v>on/off</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x14ac:dyDescent="0.25">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329</v>
      </c>
      <c r="E252" s="50"/>
      <c r="F252" s="9" t="s">
        <v>331</v>
      </c>
      <c r="G252" s="50"/>
      <c r="H252" s="51">
        <v>870</v>
      </c>
      <c r="I252" s="50" t="s">
        <v>45</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f>IF(ISBLANK(INDEX('Policy Characteristics'!H:H,MATCH($C252,'Policy Characteristics'!$C:$C,0))),"",INDEX('Policy Characteristics'!H:H,MATCH($C252,'Policy Characteristics'!$C:$C,0)))</f>
        <v>1</v>
      </c>
      <c r="O252" s="321" t="str">
        <f>IF(ISBLANK(INDEX('Policy Characteristics'!I:I,MATCH($C252,'Policy Characteristics'!$C:$C,0))),"",INDEX('Policy Characteristics'!I:I,MATCH($C252,'Policy Characteristics'!$C:$C,0)))</f>
        <v>on/off</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x14ac:dyDescent="0.25">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469</v>
      </c>
      <c r="E253" s="50"/>
      <c r="F253" s="9" t="s">
        <v>468</v>
      </c>
      <c r="G253" s="50"/>
      <c r="H253" s="51">
        <v>871</v>
      </c>
      <c r="I253" s="50" t="s">
        <v>45</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f>IF(ISBLANK(INDEX('Policy Characteristics'!H:H,MATCH($C253,'Policy Characteristics'!$C:$C,0))),"",INDEX('Policy Characteristics'!H:H,MATCH($C253,'Policy Characteristics'!$C:$C,0)))</f>
        <v>1</v>
      </c>
      <c r="O253" s="321" t="str">
        <f>IF(ISBLANK(INDEX('Policy Characteristics'!I:I,MATCH($C253,'Policy Characteristics'!$C:$C,0))),"",INDEX('Policy Characteristics'!I:I,MATCH($C253,'Policy Characteristics'!$C:$C,0)))</f>
        <v>on/off</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x14ac:dyDescent="0.25">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478</v>
      </c>
      <c r="E254" s="50"/>
      <c r="F254" s="9" t="s">
        <v>479</v>
      </c>
      <c r="G254" s="50"/>
      <c r="H254" s="51">
        <v>872</v>
      </c>
      <c r="I254" s="50" t="s">
        <v>45</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f>IF(ISBLANK(INDEX('Policy Characteristics'!H:H,MATCH($C254,'Policy Characteristics'!$C:$C,0))),"",INDEX('Policy Characteristics'!H:H,MATCH($C254,'Policy Characteristics'!$C:$C,0)))</f>
        <v>1</v>
      </c>
      <c r="O254" s="321" t="str">
        <f>IF(ISBLANK(INDEX('Policy Characteristics'!I:I,MATCH($C254,'Policy Characteristics'!$C:$C,0))),"",INDEX('Policy Characteristics'!I:I,MATCH($C254,'Policy Characteristics'!$C:$C,0)))</f>
        <v>on/off</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x14ac:dyDescent="0.25">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2851</v>
      </c>
      <c r="E255" s="50"/>
      <c r="F255" s="9" t="s">
        <v>2533</v>
      </c>
      <c r="G255" s="50"/>
      <c r="H255" s="51">
        <v>873</v>
      </c>
      <c r="I255" s="50" t="s">
        <v>45</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f>IF(ISBLANK(INDEX('Policy Characteristics'!H:H,MATCH($C255,'Policy Characteristics'!$C:$C,0))),"",INDEX('Policy Characteristics'!H:H,MATCH($C255,'Policy Characteristics'!$C:$C,0)))</f>
        <v>1</v>
      </c>
      <c r="O255" s="321" t="str">
        <f>IF(ISBLANK(INDEX('Policy Characteristics'!I:I,MATCH($C255,'Policy Characteristics'!$C:$C,0))),"",INDEX('Policy Characteristics'!I:I,MATCH($C255,'Policy Characteristics'!$C:$C,0)))</f>
        <v>on/off</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x14ac:dyDescent="0.25">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2852</v>
      </c>
      <c r="E256" s="50"/>
      <c r="F256" s="9" t="s">
        <v>2682</v>
      </c>
      <c r="G256" s="50"/>
      <c r="H256" s="51">
        <v>874</v>
      </c>
      <c r="I256" s="50" t="s">
        <v>45</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f>IF(ISBLANK(INDEX('Policy Characteristics'!H:H,MATCH($C256,'Policy Characteristics'!$C:$C,0))),"",INDEX('Policy Characteristics'!H:H,MATCH($C256,'Policy Characteristics'!$C:$C,0)))</f>
        <v>1</v>
      </c>
      <c r="O256" s="321" t="str">
        <f>IF(ISBLANK(INDEX('Policy Characteristics'!I:I,MATCH($C256,'Policy Characteristics'!$C:$C,0))),"",INDEX('Policy Characteristics'!I:I,MATCH($C256,'Policy Characteristics'!$C:$C,0)))</f>
        <v>on/off</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x14ac:dyDescent="0.25">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2853</v>
      </c>
      <c r="E257" s="50"/>
      <c r="F257" s="9" t="s">
        <v>2535</v>
      </c>
      <c r="G257" s="50"/>
      <c r="H257" s="51">
        <v>875</v>
      </c>
      <c r="I257" s="50" t="s">
        <v>45</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f>IF(ISBLANK(INDEX('Policy Characteristics'!H:H,MATCH($C257,'Policy Characteristics'!$C:$C,0))),"",INDEX('Policy Characteristics'!H:H,MATCH($C257,'Policy Characteristics'!$C:$C,0)))</f>
        <v>1</v>
      </c>
      <c r="O257" s="321" t="str">
        <f>IF(ISBLANK(INDEX('Policy Characteristics'!I:I,MATCH($C257,'Policy Characteristics'!$C:$C,0))),"",INDEX('Policy Characteristics'!I:I,MATCH($C257,'Policy Characteristics'!$C:$C,0)))</f>
        <v>on/off</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x14ac:dyDescent="0.25">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131</v>
      </c>
      <c r="D258" s="50" t="s">
        <v>472</v>
      </c>
      <c r="E258" s="50"/>
      <c r="F258" s="50" t="s">
        <v>471</v>
      </c>
      <c r="G258" s="50"/>
      <c r="H258" s="51">
        <v>633</v>
      </c>
      <c r="I258" s="50" t="s">
        <v>45</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f>IF(ISBLANK(INDEX('Policy Characteristics'!H:H,MATCH($C258,'Policy Characteristics'!$C:$C,0))),"",INDEX('Policy Characteristics'!H:H,MATCH($C258,'Policy Characteristics'!$C:$C,0)))</f>
        <v>1</v>
      </c>
      <c r="O258" s="321" t="str">
        <f>IF(ISBLANK(INDEX('Policy Characteristics'!I:I,MATCH($C258,'Policy Characteristics'!$C:$C,0))),"",INDEX('Policy Characteristics'!I:I,MATCH($C258,'Policy Characteristics'!$C:$C,0)))</f>
        <v>on/off</v>
      </c>
      <c r="P258" s="32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x14ac:dyDescent="0.25">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326</v>
      </c>
      <c r="E259" s="50"/>
      <c r="F259" s="9" t="s">
        <v>327</v>
      </c>
      <c r="G259" s="50"/>
      <c r="H259" s="51">
        <v>634</v>
      </c>
      <c r="I259" s="50" t="s">
        <v>44</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f>IF(ISBLANK(INDEX('Policy Characteristics'!H:H,MATCH($C259,'Policy Characteristics'!$C:$C,0))),"",INDEX('Policy Characteristics'!H:H,MATCH($C259,'Policy Characteristics'!$C:$C,0)))</f>
        <v>1</v>
      </c>
      <c r="O259" s="321" t="str">
        <f>IF(ISBLANK(INDEX('Policy Characteristics'!I:I,MATCH($C259,'Policy Characteristics'!$C:$C,0))),"",INDEX('Policy Characteristics'!I:I,MATCH($C259,'Policy Characteristics'!$C:$C,0)))</f>
        <v>on/off</v>
      </c>
      <c r="P259" s="32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x14ac:dyDescent="0.25">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77</v>
      </c>
      <c r="E260" s="50"/>
      <c r="F260" s="9" t="s">
        <v>89</v>
      </c>
      <c r="G260" s="50"/>
      <c r="H260" s="51">
        <v>635</v>
      </c>
      <c r="I260" s="50" t="s">
        <v>45</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f>IF(ISBLANK(INDEX('Policy Characteristics'!H:H,MATCH($C260,'Policy Characteristics'!$C:$C,0))),"",INDEX('Policy Characteristics'!H:H,MATCH($C260,'Policy Characteristics'!$C:$C,0)))</f>
        <v>1</v>
      </c>
      <c r="O260" s="321" t="str">
        <f>IF(ISBLANK(INDEX('Policy Characteristics'!I:I,MATCH($C260,'Policy Characteristics'!$C:$C,0))),"",INDEX('Policy Characteristics'!I:I,MATCH($C260,'Policy Characteristics'!$C:$C,0)))</f>
        <v>on/off</v>
      </c>
      <c r="P260" s="32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x14ac:dyDescent="0.25">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78</v>
      </c>
      <c r="E261" s="50"/>
      <c r="F261" s="9" t="s">
        <v>90</v>
      </c>
      <c r="G261" s="50"/>
      <c r="H261" s="51">
        <v>636</v>
      </c>
      <c r="I261" s="50" t="s">
        <v>45</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f>IF(ISBLANK(INDEX('Policy Characteristics'!H:H,MATCH($C261,'Policy Characteristics'!$C:$C,0))),"",INDEX('Policy Characteristics'!H:H,MATCH($C261,'Policy Characteristics'!$C:$C,0)))</f>
        <v>1</v>
      </c>
      <c r="O261" s="321" t="str">
        <f>IF(ISBLANK(INDEX('Policy Characteristics'!I:I,MATCH($C261,'Policy Characteristics'!$C:$C,0))),"",INDEX('Policy Characteristics'!I:I,MATCH($C261,'Policy Characteristics'!$C:$C,0)))</f>
        <v>on/off</v>
      </c>
      <c r="P261" s="32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x14ac:dyDescent="0.25">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473</v>
      </c>
      <c r="E262" s="50"/>
      <c r="F262" s="9" t="s">
        <v>476</v>
      </c>
      <c r="G262" s="50"/>
      <c r="H262" s="51">
        <v>637</v>
      </c>
      <c r="I262" s="50" t="s">
        <v>45</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f>IF(ISBLANK(INDEX('Policy Characteristics'!H:H,MATCH($C262,'Policy Characteristics'!$C:$C,0))),"",INDEX('Policy Characteristics'!H:H,MATCH($C262,'Policy Characteristics'!$C:$C,0)))</f>
        <v>1</v>
      </c>
      <c r="O262" s="321" t="str">
        <f>IF(ISBLANK(INDEX('Policy Characteristics'!I:I,MATCH($C262,'Policy Characteristics'!$C:$C,0))),"",INDEX('Policy Characteristics'!I:I,MATCH($C262,'Policy Characteristics'!$C:$C,0)))</f>
        <v>on/off</v>
      </c>
      <c r="P262" s="32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x14ac:dyDescent="0.25">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79</v>
      </c>
      <c r="E263" s="50"/>
      <c r="F263" s="9" t="s">
        <v>91</v>
      </c>
      <c r="G263" s="50"/>
      <c r="H263" s="51">
        <v>638</v>
      </c>
      <c r="I263" s="50" t="s">
        <v>45</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f>IF(ISBLANK(INDEX('Policy Characteristics'!H:H,MATCH($C263,'Policy Characteristics'!$C:$C,0))),"",INDEX('Policy Characteristics'!H:H,MATCH($C263,'Policy Characteristics'!$C:$C,0)))</f>
        <v>1</v>
      </c>
      <c r="O263" s="321" t="str">
        <f>IF(ISBLANK(INDEX('Policy Characteristics'!I:I,MATCH($C263,'Policy Characteristics'!$C:$C,0))),"",INDEX('Policy Characteristics'!I:I,MATCH($C263,'Policy Characteristics'!$C:$C,0)))</f>
        <v>on/off</v>
      </c>
      <c r="P263" s="32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x14ac:dyDescent="0.25">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80</v>
      </c>
      <c r="E264" s="50"/>
      <c r="F264" s="9" t="s">
        <v>92</v>
      </c>
      <c r="G264" s="50"/>
      <c r="H264" s="51">
        <v>639</v>
      </c>
      <c r="I264" s="50" t="s">
        <v>45</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f>IF(ISBLANK(INDEX('Policy Characteristics'!H:H,MATCH($C264,'Policy Characteristics'!$C:$C,0))),"",INDEX('Policy Characteristics'!H:H,MATCH($C264,'Policy Characteristics'!$C:$C,0)))</f>
        <v>1</v>
      </c>
      <c r="O264" s="321" t="str">
        <f>IF(ISBLANK(INDEX('Policy Characteristics'!I:I,MATCH($C264,'Policy Characteristics'!$C:$C,0))),"",INDEX('Policy Characteristics'!I:I,MATCH($C264,'Policy Characteristics'!$C:$C,0)))</f>
        <v>on/off</v>
      </c>
      <c r="P264" s="32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x14ac:dyDescent="0.25">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81</v>
      </c>
      <c r="E265" s="50"/>
      <c r="F265" s="9" t="s">
        <v>93</v>
      </c>
      <c r="G265" s="50"/>
      <c r="H265" s="51">
        <v>640</v>
      </c>
      <c r="I265" s="50" t="s">
        <v>45</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f>IF(ISBLANK(INDEX('Policy Characteristics'!H:H,MATCH($C265,'Policy Characteristics'!$C:$C,0))),"",INDEX('Policy Characteristics'!H:H,MATCH($C265,'Policy Characteristics'!$C:$C,0)))</f>
        <v>1</v>
      </c>
      <c r="O265" s="321" t="str">
        <f>IF(ISBLANK(INDEX('Policy Characteristics'!I:I,MATCH($C265,'Policy Characteristics'!$C:$C,0))),"",INDEX('Policy Characteristics'!I:I,MATCH($C265,'Policy Characteristics'!$C:$C,0)))</f>
        <v>on/off</v>
      </c>
      <c r="P265" s="32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x14ac:dyDescent="0.25">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2483</v>
      </c>
      <c r="E266" s="50"/>
      <c r="F266" s="9" t="s">
        <v>461</v>
      </c>
      <c r="G266" s="50"/>
      <c r="H266" s="51">
        <v>641</v>
      </c>
      <c r="I266" s="50" t="s">
        <v>45</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f>IF(ISBLANK(INDEX('Policy Characteristics'!H:H,MATCH($C266,'Policy Characteristics'!$C:$C,0))),"",INDEX('Policy Characteristics'!H:H,MATCH($C266,'Policy Characteristics'!$C:$C,0)))</f>
        <v>1</v>
      </c>
      <c r="O266" s="321" t="str">
        <f>IF(ISBLANK(INDEX('Policy Characteristics'!I:I,MATCH($C266,'Policy Characteristics'!$C:$C,0))),"",INDEX('Policy Characteristics'!I:I,MATCH($C266,'Policy Characteristics'!$C:$C,0)))</f>
        <v>on/off</v>
      </c>
      <c r="P266" s="32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x14ac:dyDescent="0.25">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328</v>
      </c>
      <c r="E267" s="50"/>
      <c r="F267" s="9" t="s">
        <v>330</v>
      </c>
      <c r="G267" s="50"/>
      <c r="H267" s="51">
        <v>642</v>
      </c>
      <c r="I267" s="50" t="s">
        <v>45</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f>IF(ISBLANK(INDEX('Policy Characteristics'!H:H,MATCH($C267,'Policy Characteristics'!$C:$C,0))),"",INDEX('Policy Characteristics'!H:H,MATCH($C267,'Policy Characteristics'!$C:$C,0)))</f>
        <v>1</v>
      </c>
      <c r="O267" s="321" t="str">
        <f>IF(ISBLANK(INDEX('Policy Characteristics'!I:I,MATCH($C267,'Policy Characteristics'!$C:$C,0))),"",INDEX('Policy Characteristics'!I:I,MATCH($C267,'Policy Characteristics'!$C:$C,0)))</f>
        <v>on/off</v>
      </c>
      <c r="P267" s="32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x14ac:dyDescent="0.25">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329</v>
      </c>
      <c r="E268" s="50"/>
      <c r="F268" s="9" t="s">
        <v>331</v>
      </c>
      <c r="G268" s="50"/>
      <c r="H268" s="51">
        <v>643</v>
      </c>
      <c r="I268" s="50" t="s">
        <v>45</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f>IF(ISBLANK(INDEX('Policy Characteristics'!H:H,MATCH($C268,'Policy Characteristics'!$C:$C,0))),"",INDEX('Policy Characteristics'!H:H,MATCH($C268,'Policy Characteristics'!$C:$C,0)))</f>
        <v>1</v>
      </c>
      <c r="O268" s="321" t="str">
        <f>IF(ISBLANK(INDEX('Policy Characteristics'!I:I,MATCH($C268,'Policy Characteristics'!$C:$C,0))),"",INDEX('Policy Characteristics'!I:I,MATCH($C268,'Policy Characteristics'!$C:$C,0)))</f>
        <v>on/off</v>
      </c>
      <c r="P268" s="32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x14ac:dyDescent="0.25">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469</v>
      </c>
      <c r="E269" s="50"/>
      <c r="F269" s="9" t="s">
        <v>468</v>
      </c>
      <c r="G269" s="50"/>
      <c r="H269" s="51">
        <v>644</v>
      </c>
      <c r="I269" s="50" t="s">
        <v>45</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f>IF(ISBLANK(INDEX('Policy Characteristics'!H:H,MATCH($C269,'Policy Characteristics'!$C:$C,0))),"",INDEX('Policy Characteristics'!H:H,MATCH($C269,'Policy Characteristics'!$C:$C,0)))</f>
        <v>1</v>
      </c>
      <c r="O269" s="321" t="str">
        <f>IF(ISBLANK(INDEX('Policy Characteristics'!I:I,MATCH($C269,'Policy Characteristics'!$C:$C,0))),"",INDEX('Policy Characteristics'!I:I,MATCH($C269,'Policy Characteristics'!$C:$C,0)))</f>
        <v>on/off</v>
      </c>
      <c r="P269" s="32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x14ac:dyDescent="0.25">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478</v>
      </c>
      <c r="E270" s="50"/>
      <c r="F270" s="9" t="s">
        <v>479</v>
      </c>
      <c r="G270" s="50"/>
      <c r="H270" s="51">
        <v>645</v>
      </c>
      <c r="I270" s="50" t="s">
        <v>45</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f>IF(ISBLANK(INDEX('Policy Characteristics'!H:H,MATCH($C270,'Policy Characteristics'!$C:$C,0))),"",INDEX('Policy Characteristics'!H:H,MATCH($C270,'Policy Characteristics'!$C:$C,0)))</f>
        <v>1</v>
      </c>
      <c r="O270" s="321" t="str">
        <f>IF(ISBLANK(INDEX('Policy Characteristics'!I:I,MATCH($C270,'Policy Characteristics'!$C:$C,0))),"",INDEX('Policy Characteristics'!I:I,MATCH($C270,'Policy Characteristics'!$C:$C,0)))</f>
        <v>on/off</v>
      </c>
      <c r="P270" s="32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x14ac:dyDescent="0.25">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2851</v>
      </c>
      <c r="E271" s="50"/>
      <c r="F271" s="9" t="s">
        <v>2533</v>
      </c>
      <c r="G271" s="50"/>
      <c r="H271" s="51">
        <v>646</v>
      </c>
      <c r="I271" s="50" t="s">
        <v>45</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f>IF(ISBLANK(INDEX('Policy Characteristics'!H:H,MATCH($C271,'Policy Characteristics'!$C:$C,0))),"",INDEX('Policy Characteristics'!H:H,MATCH($C271,'Policy Characteristics'!$C:$C,0)))</f>
        <v>1</v>
      </c>
      <c r="O271" s="321" t="str">
        <f>IF(ISBLANK(INDEX('Policy Characteristics'!I:I,MATCH($C271,'Policy Characteristics'!$C:$C,0))),"",INDEX('Policy Characteristics'!I:I,MATCH($C271,'Policy Characteristics'!$C:$C,0)))</f>
        <v>on/off</v>
      </c>
      <c r="P271" s="32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x14ac:dyDescent="0.25">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2852</v>
      </c>
      <c r="E272" s="50"/>
      <c r="F272" s="9" t="s">
        <v>2682</v>
      </c>
      <c r="G272" s="50"/>
      <c r="H272" s="51">
        <v>647</v>
      </c>
      <c r="I272" s="50" t="s">
        <v>45</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f>IF(ISBLANK(INDEX('Policy Characteristics'!H:H,MATCH($C272,'Policy Characteristics'!$C:$C,0))),"",INDEX('Policy Characteristics'!H:H,MATCH($C272,'Policy Characteristics'!$C:$C,0)))</f>
        <v>1</v>
      </c>
      <c r="O272" s="321" t="str">
        <f>IF(ISBLANK(INDEX('Policy Characteristics'!I:I,MATCH($C272,'Policy Characteristics'!$C:$C,0))),"",INDEX('Policy Characteristics'!I:I,MATCH($C272,'Policy Characteristics'!$C:$C,0)))</f>
        <v>on/off</v>
      </c>
      <c r="P272" s="32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x14ac:dyDescent="0.25">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2853</v>
      </c>
      <c r="E273" s="50"/>
      <c r="F273" s="9" t="s">
        <v>2535</v>
      </c>
      <c r="G273" s="50"/>
      <c r="H273" s="51">
        <v>648</v>
      </c>
      <c r="I273" s="50" t="s">
        <v>45</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f>IF(ISBLANK(INDEX('Policy Characteristics'!H:H,MATCH($C273,'Policy Characteristics'!$C:$C,0))),"",INDEX('Policy Characteristics'!H:H,MATCH($C273,'Policy Characteristics'!$C:$C,0)))</f>
        <v>1</v>
      </c>
      <c r="O273" s="321" t="str">
        <f>IF(ISBLANK(INDEX('Policy Characteristics'!I:I,MATCH($C273,'Policy Characteristics'!$C:$C,0))),"",INDEX('Policy Characteristics'!I:I,MATCH($C273,'Policy Characteristics'!$C:$C,0)))</f>
        <v>on/off</v>
      </c>
      <c r="P273" s="32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x14ac:dyDescent="0.25">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380</v>
      </c>
      <c r="D274" s="50"/>
      <c r="E274" s="50"/>
      <c r="F274" s="50"/>
      <c r="G274" s="50"/>
      <c r="H274" s="51">
        <v>649</v>
      </c>
      <c r="I274" s="50" t="s">
        <v>45</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x14ac:dyDescent="0.25">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2291</v>
      </c>
      <c r="D275" s="9"/>
      <c r="E275" s="52"/>
      <c r="F275" s="9"/>
      <c r="G275" s="52"/>
      <c r="H275" s="51">
        <v>35</v>
      </c>
      <c r="I275" s="9" t="s">
        <v>45</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electricity-sector-main.html#life-ext</v>
      </c>
      <c r="R275" s="321" t="str">
        <f>IF(ISBLANK(INDEX('Policy Characteristics'!L:L,MATCH($C275,'Policy Characteristics'!$C:$C,0))),"",INDEX('Policy Characteristics'!L:L,MATCH($C275,'Policy Characteristics'!$C:$C,0)))</f>
        <v>nuclear-lifetime-extension.html</v>
      </c>
    </row>
    <row r="276" spans="1:18" s="2" customFormat="1" x14ac:dyDescent="0.25">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267</v>
      </c>
      <c r="D276" s="9" t="s">
        <v>472</v>
      </c>
      <c r="E276" s="9" t="s">
        <v>268</v>
      </c>
      <c r="F276" s="50"/>
      <c r="G276" s="9"/>
      <c r="H276" s="53">
        <v>650</v>
      </c>
      <c r="I276" s="9" t="s">
        <v>45</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f>IF(ISBLANK(INDEX('Policy Characteristics'!H:H,MATCH($C276,'Policy Characteristics'!$C:$C,0))),"",INDEX('Policy Characteristics'!H:H,MATCH($C276,'Policy Characteristics'!$C:$C,0)))</f>
        <v>0.01</v>
      </c>
      <c r="O276" s="321" t="str">
        <f>IF(ISBLANK(INDEX('Policy Characteristics'!I:I,MATCH($C276,'Policy Characteristics'!$C:$C,0))),"",INDEX('Policy Characteristics'!I:I,MATCH($C276,'Policy Characteristics'!$C:$C,0)))</f>
        <v>% reduction in downtime</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21" t="str">
        <f>IF(ISBLANK(INDEX('Policy Characteristics'!K:K,MATCH($C276,'Policy Characteristics'!$C:$C,0))),"",INDEX('Policy Characteristics'!K:K,MATCH($C276,'Policy Characteristics'!$C:$C,0)))</f>
        <v>electricity-sector-main.html#red-downtime</v>
      </c>
      <c r="R276" s="321" t="str">
        <f>IF(ISBLANK(INDEX('Policy Characteristics'!L:L,MATCH($C276,'Policy Characteristics'!$C:$C,0))),"",INDEX('Policy Characteristics'!L:L,MATCH($C276,'Policy Characteristics'!$C:$C,0)))</f>
        <v>reduce-downtime.html</v>
      </c>
    </row>
    <row r="277" spans="1:18" s="2" customFormat="1" x14ac:dyDescent="0.25">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472</v>
      </c>
      <c r="E277" s="9" t="s">
        <v>269</v>
      </c>
      <c r="F277" s="50"/>
      <c r="G277" s="9"/>
      <c r="H277" s="53">
        <v>651</v>
      </c>
      <c r="I277" s="9" t="s">
        <v>45</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f>IF(ISBLANK(INDEX('Policy Characteristics'!H:H,MATCH($C277,'Policy Characteristics'!$C:$C,0))),"",INDEX('Policy Characteristics'!H:H,MATCH($C277,'Policy Characteristics'!$C:$C,0)))</f>
        <v>0.01</v>
      </c>
      <c r="O277" s="321" t="str">
        <f>IF(ISBLANK(INDEX('Policy Characteristics'!I:I,MATCH($C277,'Policy Characteristics'!$C:$C,0))),"",INDEX('Policy Characteristics'!I:I,MATCH($C277,'Policy Characteristics'!$C:$C,0)))</f>
        <v>% reduction in downtime</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21" t="str">
        <f>IF(ISBLANK(INDEX('Policy Characteristics'!K:K,MATCH($C277,'Policy Characteristics'!$C:$C,0))),"",INDEX('Policy Characteristics'!K:K,MATCH($C277,'Policy Characteristics'!$C:$C,0)))</f>
        <v>electricity-sector-main.html#red-downtime</v>
      </c>
      <c r="R277" s="321" t="str">
        <f>IF(ISBLANK(INDEX('Policy Characteristics'!L:L,MATCH($C277,'Policy Characteristics'!$C:$C,0))),"",INDEX('Policy Characteristics'!L:L,MATCH($C277,'Policy Characteristics'!$C:$C,0)))</f>
        <v>reduce-downtime.html</v>
      </c>
    </row>
    <row r="278" spans="1:18" s="2" customFormat="1" x14ac:dyDescent="0.25">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472</v>
      </c>
      <c r="E278" s="9" t="s">
        <v>270</v>
      </c>
      <c r="F278" s="50"/>
      <c r="G278" s="9"/>
      <c r="H278" s="53">
        <v>652</v>
      </c>
      <c r="I278" s="9" t="s">
        <v>45</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f>IF(ISBLANK(INDEX('Policy Characteristics'!H:H,MATCH($C278,'Policy Characteristics'!$C:$C,0))),"",INDEX('Policy Characteristics'!H:H,MATCH($C278,'Policy Characteristics'!$C:$C,0)))</f>
        <v>0.01</v>
      </c>
      <c r="O278" s="321" t="str">
        <f>IF(ISBLANK(INDEX('Policy Characteristics'!I:I,MATCH($C278,'Policy Characteristics'!$C:$C,0))),"",INDEX('Policy Characteristics'!I:I,MATCH($C278,'Policy Characteristics'!$C:$C,0)))</f>
        <v>% reduction in downtime</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21" t="str">
        <f>IF(ISBLANK(INDEX('Policy Characteristics'!K:K,MATCH($C278,'Policy Characteristics'!$C:$C,0))),"",INDEX('Policy Characteristics'!K:K,MATCH($C278,'Policy Characteristics'!$C:$C,0)))</f>
        <v>electricity-sector-main.html#red-downtime</v>
      </c>
      <c r="R278" s="321" t="str">
        <f>IF(ISBLANK(INDEX('Policy Characteristics'!L:L,MATCH($C278,'Policy Characteristics'!$C:$C,0))),"",INDEX('Policy Characteristics'!L:L,MATCH($C278,'Policy Characteristics'!$C:$C,0)))</f>
        <v>reduce-downtime.html</v>
      </c>
    </row>
    <row r="279" spans="1:18" s="2" customFormat="1" x14ac:dyDescent="0.25">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326</v>
      </c>
      <c r="E279" s="9" t="s">
        <v>268</v>
      </c>
      <c r="F279" s="9" t="s">
        <v>327</v>
      </c>
      <c r="G279" s="9" t="s">
        <v>321</v>
      </c>
      <c r="H279" s="53">
        <v>141</v>
      </c>
      <c r="I279" s="9" t="s">
        <v>44</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f>IF(ISBLANK(INDEX('Policy Characteristics'!H:H,MATCH($C279,'Policy Characteristics'!$C:$C,0))),"",INDEX('Policy Characteristics'!H:H,MATCH($C279,'Policy Characteristics'!$C:$C,0)))</f>
        <v>0.01</v>
      </c>
      <c r="O279" s="321" t="str">
        <f>IF(ISBLANK(INDEX('Policy Characteristics'!I:I,MATCH($C279,'Policy Characteristics'!$C:$C,0))),"",INDEX('Policy Characteristics'!I:I,MATCH($C279,'Policy Characteristics'!$C:$C,0)))</f>
        <v>% reduction in downtime</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21" t="str">
        <f>IF(ISBLANK(INDEX('Policy Characteristics'!K:K,MATCH($C279,'Policy Characteristics'!$C:$C,0))),"",INDEX('Policy Characteristics'!K:K,MATCH($C279,'Policy Characteristics'!$C:$C,0)))</f>
        <v>electricity-sector-main.html#red-downtime</v>
      </c>
      <c r="R279" s="321" t="str">
        <f>IF(ISBLANK(INDEX('Policy Characteristics'!L:L,MATCH($C279,'Policy Characteristics'!$C:$C,0))),"",INDEX('Policy Characteristics'!L:L,MATCH($C279,'Policy Characteristics'!$C:$C,0)))</f>
        <v>reduce-downtime.html</v>
      </c>
    </row>
    <row r="280" spans="1:18" s="2" customFormat="1" x14ac:dyDescent="0.25">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326</v>
      </c>
      <c r="E280" s="9" t="s">
        <v>269</v>
      </c>
      <c r="F280" s="9"/>
      <c r="G280" s="9"/>
      <c r="H280" s="53">
        <v>653</v>
      </c>
      <c r="I280" s="9" t="s">
        <v>45</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f>IF(ISBLANK(INDEX('Policy Characteristics'!H:H,MATCH($C280,'Policy Characteristics'!$C:$C,0))),"",INDEX('Policy Characteristics'!H:H,MATCH($C280,'Policy Characteristics'!$C:$C,0)))</f>
        <v>0.01</v>
      </c>
      <c r="O280" s="321" t="str">
        <f>IF(ISBLANK(INDEX('Policy Characteristics'!I:I,MATCH($C280,'Policy Characteristics'!$C:$C,0))),"",INDEX('Policy Characteristics'!I:I,MATCH($C280,'Policy Characteristics'!$C:$C,0)))</f>
        <v>% reduction in downtime</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21" t="str">
        <f>IF(ISBLANK(INDEX('Policy Characteristics'!K:K,MATCH($C280,'Policy Characteristics'!$C:$C,0))),"",INDEX('Policy Characteristics'!K:K,MATCH($C280,'Policy Characteristics'!$C:$C,0)))</f>
        <v>electricity-sector-main.html#red-downtime</v>
      </c>
      <c r="R280" s="321" t="str">
        <f>IF(ISBLANK(INDEX('Policy Characteristics'!L:L,MATCH($C280,'Policy Characteristics'!$C:$C,0))),"",INDEX('Policy Characteristics'!L:L,MATCH($C280,'Policy Characteristics'!$C:$C,0)))</f>
        <v>reduce-downtime.html</v>
      </c>
    </row>
    <row r="281" spans="1:18" s="2" customFormat="1" x14ac:dyDescent="0.25">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326</v>
      </c>
      <c r="E281" s="9" t="s">
        <v>270</v>
      </c>
      <c r="F281" s="9"/>
      <c r="G281" s="9"/>
      <c r="H281" s="53">
        <v>654</v>
      </c>
      <c r="I281" s="9" t="s">
        <v>45</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f>IF(ISBLANK(INDEX('Policy Characteristics'!H:H,MATCH($C281,'Policy Characteristics'!$C:$C,0))),"",INDEX('Policy Characteristics'!H:H,MATCH($C281,'Policy Characteristics'!$C:$C,0)))</f>
        <v>0.01</v>
      </c>
      <c r="O281" s="321" t="str">
        <f>IF(ISBLANK(INDEX('Policy Characteristics'!I:I,MATCH($C281,'Policy Characteristics'!$C:$C,0))),"",INDEX('Policy Characteristics'!I:I,MATCH($C281,'Policy Characteristics'!$C:$C,0)))</f>
        <v>% reduction in downtime</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21" t="str">
        <f>IF(ISBLANK(INDEX('Policy Characteristics'!K:K,MATCH($C281,'Policy Characteristics'!$C:$C,0))),"",INDEX('Policy Characteristics'!K:K,MATCH($C281,'Policy Characteristics'!$C:$C,0)))</f>
        <v>electricity-sector-main.html#red-downtime</v>
      </c>
      <c r="R281" s="321" t="str">
        <f>IF(ISBLANK(INDEX('Policy Characteristics'!L:L,MATCH($C281,'Policy Characteristics'!$C:$C,0))),"",INDEX('Policy Characteristics'!L:L,MATCH($C281,'Policy Characteristics'!$C:$C,0)))</f>
        <v>reduce-downtime.html</v>
      </c>
    </row>
    <row r="282" spans="1:18" s="2" customFormat="1" x14ac:dyDescent="0.25">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77</v>
      </c>
      <c r="E282" s="9" t="s">
        <v>268</v>
      </c>
      <c r="F282" s="9"/>
      <c r="G282" s="9"/>
      <c r="H282" s="53">
        <v>655</v>
      </c>
      <c r="I282" s="9" t="s">
        <v>45</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f>IF(ISBLANK(INDEX('Policy Characteristics'!H:H,MATCH($C282,'Policy Characteristics'!$C:$C,0))),"",INDEX('Policy Characteristics'!H:H,MATCH($C282,'Policy Characteristics'!$C:$C,0)))</f>
        <v>0.01</v>
      </c>
      <c r="O282" s="321" t="str">
        <f>IF(ISBLANK(INDEX('Policy Characteristics'!I:I,MATCH($C282,'Policy Characteristics'!$C:$C,0))),"",INDEX('Policy Characteristics'!I:I,MATCH($C282,'Policy Characteristics'!$C:$C,0)))</f>
        <v>% reduction in downtime</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21" t="str">
        <f>IF(ISBLANK(INDEX('Policy Characteristics'!K:K,MATCH($C282,'Policy Characteristics'!$C:$C,0))),"",INDEX('Policy Characteristics'!K:K,MATCH($C282,'Policy Characteristics'!$C:$C,0)))</f>
        <v>electricity-sector-main.html#red-downtime</v>
      </c>
      <c r="R282" s="321" t="str">
        <f>IF(ISBLANK(INDEX('Policy Characteristics'!L:L,MATCH($C282,'Policy Characteristics'!$C:$C,0))),"",INDEX('Policy Characteristics'!L:L,MATCH($C282,'Policy Characteristics'!$C:$C,0)))</f>
        <v>reduce-downtime.html</v>
      </c>
    </row>
    <row r="283" spans="1:18" s="2" customFormat="1" x14ac:dyDescent="0.25">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77</v>
      </c>
      <c r="E283" s="9" t="s">
        <v>269</v>
      </c>
      <c r="F283" s="9"/>
      <c r="G283" s="9"/>
      <c r="H283" s="53">
        <v>656</v>
      </c>
      <c r="I283" s="9" t="s">
        <v>45</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f>IF(ISBLANK(INDEX('Policy Characteristics'!H:H,MATCH($C283,'Policy Characteristics'!$C:$C,0))),"",INDEX('Policy Characteristics'!H:H,MATCH($C283,'Policy Characteristics'!$C:$C,0)))</f>
        <v>0.01</v>
      </c>
      <c r="O283" s="321" t="str">
        <f>IF(ISBLANK(INDEX('Policy Characteristics'!I:I,MATCH($C283,'Policy Characteristics'!$C:$C,0))),"",INDEX('Policy Characteristics'!I:I,MATCH($C283,'Policy Characteristics'!$C:$C,0)))</f>
        <v>% reduction in downtime</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21" t="str">
        <f>IF(ISBLANK(INDEX('Policy Characteristics'!K:K,MATCH($C283,'Policy Characteristics'!$C:$C,0))),"",INDEX('Policy Characteristics'!K:K,MATCH($C283,'Policy Characteristics'!$C:$C,0)))</f>
        <v>electricity-sector-main.html#red-downtime</v>
      </c>
      <c r="R283" s="321" t="str">
        <f>IF(ISBLANK(INDEX('Policy Characteristics'!L:L,MATCH($C283,'Policy Characteristics'!$C:$C,0))),"",INDEX('Policy Characteristics'!L:L,MATCH($C283,'Policy Characteristics'!$C:$C,0)))</f>
        <v>reduce-downtime.html</v>
      </c>
    </row>
    <row r="284" spans="1:18" s="2" customFormat="1" x14ac:dyDescent="0.25">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77</v>
      </c>
      <c r="E284" s="9" t="s">
        <v>270</v>
      </c>
      <c r="F284" s="9"/>
      <c r="G284" s="9"/>
      <c r="H284" s="53">
        <v>657</v>
      </c>
      <c r="I284" s="9" t="s">
        <v>45</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f>IF(ISBLANK(INDEX('Policy Characteristics'!H:H,MATCH($C284,'Policy Characteristics'!$C:$C,0))),"",INDEX('Policy Characteristics'!H:H,MATCH($C284,'Policy Characteristics'!$C:$C,0)))</f>
        <v>0.01</v>
      </c>
      <c r="O284" s="321" t="str">
        <f>IF(ISBLANK(INDEX('Policy Characteristics'!I:I,MATCH($C284,'Policy Characteristics'!$C:$C,0))),"",INDEX('Policy Characteristics'!I:I,MATCH($C284,'Policy Characteristics'!$C:$C,0)))</f>
        <v>% reduction in downtime</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21" t="str">
        <f>IF(ISBLANK(INDEX('Policy Characteristics'!K:K,MATCH($C284,'Policy Characteristics'!$C:$C,0))),"",INDEX('Policy Characteristics'!K:K,MATCH($C284,'Policy Characteristics'!$C:$C,0)))</f>
        <v>electricity-sector-main.html#red-downtime</v>
      </c>
      <c r="R284" s="321" t="str">
        <f>IF(ISBLANK(INDEX('Policy Characteristics'!L:L,MATCH($C284,'Policy Characteristics'!$C:$C,0))),"",INDEX('Policy Characteristics'!L:L,MATCH($C284,'Policy Characteristics'!$C:$C,0)))</f>
        <v>reduce-downtime.html</v>
      </c>
    </row>
    <row r="285" spans="1:18" s="2" customFormat="1" x14ac:dyDescent="0.25">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78</v>
      </c>
      <c r="E285" s="9" t="s">
        <v>268</v>
      </c>
      <c r="F285" s="9"/>
      <c r="G285" s="9"/>
      <c r="H285" s="53">
        <v>658</v>
      </c>
      <c r="I285" s="9" t="s">
        <v>45</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f>IF(ISBLANK(INDEX('Policy Characteristics'!H:H,MATCH($C285,'Policy Characteristics'!$C:$C,0))),"",INDEX('Policy Characteristics'!H:H,MATCH($C285,'Policy Characteristics'!$C:$C,0)))</f>
        <v>0.01</v>
      </c>
      <c r="O285" s="321" t="str">
        <f>IF(ISBLANK(INDEX('Policy Characteristics'!I:I,MATCH($C285,'Policy Characteristics'!$C:$C,0))),"",INDEX('Policy Characteristics'!I:I,MATCH($C285,'Policy Characteristics'!$C:$C,0)))</f>
        <v>% reduction in downtime</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21" t="str">
        <f>IF(ISBLANK(INDEX('Policy Characteristics'!K:K,MATCH($C285,'Policy Characteristics'!$C:$C,0))),"",INDEX('Policy Characteristics'!K:K,MATCH($C285,'Policy Characteristics'!$C:$C,0)))</f>
        <v>electricity-sector-main.html#red-downtime</v>
      </c>
      <c r="R285" s="321" t="str">
        <f>IF(ISBLANK(INDEX('Policy Characteristics'!L:L,MATCH($C285,'Policy Characteristics'!$C:$C,0))),"",INDEX('Policy Characteristics'!L:L,MATCH($C285,'Policy Characteristics'!$C:$C,0)))</f>
        <v>reduce-downtime.html</v>
      </c>
    </row>
    <row r="286" spans="1:18" s="2" customFormat="1" x14ac:dyDescent="0.25">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78</v>
      </c>
      <c r="E286" s="9" t="s">
        <v>269</v>
      </c>
      <c r="F286" s="9"/>
      <c r="G286" s="9"/>
      <c r="H286" s="53">
        <v>659</v>
      </c>
      <c r="I286" s="9" t="s">
        <v>45</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f>IF(ISBLANK(INDEX('Policy Characteristics'!H:H,MATCH($C286,'Policy Characteristics'!$C:$C,0))),"",INDEX('Policy Characteristics'!H:H,MATCH($C286,'Policy Characteristics'!$C:$C,0)))</f>
        <v>0.01</v>
      </c>
      <c r="O286" s="321" t="str">
        <f>IF(ISBLANK(INDEX('Policy Characteristics'!I:I,MATCH($C286,'Policy Characteristics'!$C:$C,0))),"",INDEX('Policy Characteristics'!I:I,MATCH($C286,'Policy Characteristics'!$C:$C,0)))</f>
        <v>% reduction in downtime</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21" t="str">
        <f>IF(ISBLANK(INDEX('Policy Characteristics'!K:K,MATCH($C286,'Policy Characteristics'!$C:$C,0))),"",INDEX('Policy Characteristics'!K:K,MATCH($C286,'Policy Characteristics'!$C:$C,0)))</f>
        <v>electricity-sector-main.html#red-downtime</v>
      </c>
      <c r="R286" s="321" t="str">
        <f>IF(ISBLANK(INDEX('Policy Characteristics'!L:L,MATCH($C286,'Policy Characteristics'!$C:$C,0))),"",INDEX('Policy Characteristics'!L:L,MATCH($C286,'Policy Characteristics'!$C:$C,0)))</f>
        <v>reduce-downtime.html</v>
      </c>
    </row>
    <row r="287" spans="1:18" s="2" customFormat="1" x14ac:dyDescent="0.25">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78</v>
      </c>
      <c r="E287" s="9" t="s">
        <v>270</v>
      </c>
      <c r="F287" s="9"/>
      <c r="G287" s="9"/>
      <c r="H287" s="53">
        <v>660</v>
      </c>
      <c r="I287" s="9" t="s">
        <v>45</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f>IF(ISBLANK(INDEX('Policy Characteristics'!H:H,MATCH($C287,'Policy Characteristics'!$C:$C,0))),"",INDEX('Policy Characteristics'!H:H,MATCH($C287,'Policy Characteristics'!$C:$C,0)))</f>
        <v>0.01</v>
      </c>
      <c r="O287" s="321" t="str">
        <f>IF(ISBLANK(INDEX('Policy Characteristics'!I:I,MATCH($C287,'Policy Characteristics'!$C:$C,0))),"",INDEX('Policy Characteristics'!I:I,MATCH($C287,'Policy Characteristics'!$C:$C,0)))</f>
        <v>% reduction in downtime</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21" t="str">
        <f>IF(ISBLANK(INDEX('Policy Characteristics'!K:K,MATCH($C287,'Policy Characteristics'!$C:$C,0))),"",INDEX('Policy Characteristics'!K:K,MATCH($C287,'Policy Characteristics'!$C:$C,0)))</f>
        <v>electricity-sector-main.html#red-downtime</v>
      </c>
      <c r="R287" s="321" t="str">
        <f>IF(ISBLANK(INDEX('Policy Characteristics'!L:L,MATCH($C287,'Policy Characteristics'!$C:$C,0))),"",INDEX('Policy Characteristics'!L:L,MATCH($C287,'Policy Characteristics'!$C:$C,0)))</f>
        <v>reduce-downtime.html</v>
      </c>
    </row>
    <row r="288" spans="1:18" s="2" customFormat="1" x14ac:dyDescent="0.25">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473</v>
      </c>
      <c r="E288" s="9" t="s">
        <v>268</v>
      </c>
      <c r="F288" s="9"/>
      <c r="G288" s="9"/>
      <c r="H288" s="53">
        <v>661</v>
      </c>
      <c r="I288" s="9" t="s">
        <v>45</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f>IF(ISBLANK(INDEX('Policy Characteristics'!H:H,MATCH($C288,'Policy Characteristics'!$C:$C,0))),"",INDEX('Policy Characteristics'!H:H,MATCH($C288,'Policy Characteristics'!$C:$C,0)))</f>
        <v>0.01</v>
      </c>
      <c r="O288" s="321" t="str">
        <f>IF(ISBLANK(INDEX('Policy Characteristics'!I:I,MATCH($C288,'Policy Characteristics'!$C:$C,0))),"",INDEX('Policy Characteristics'!I:I,MATCH($C288,'Policy Characteristics'!$C:$C,0)))</f>
        <v>% reduction in downtime</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21" t="str">
        <f>IF(ISBLANK(INDEX('Policy Characteristics'!K:K,MATCH($C288,'Policy Characteristics'!$C:$C,0))),"",INDEX('Policy Characteristics'!K:K,MATCH($C288,'Policy Characteristics'!$C:$C,0)))</f>
        <v>electricity-sector-main.html#red-downtime</v>
      </c>
      <c r="R288" s="321" t="str">
        <f>IF(ISBLANK(INDEX('Policy Characteristics'!L:L,MATCH($C288,'Policy Characteristics'!$C:$C,0))),"",INDEX('Policy Characteristics'!L:L,MATCH($C288,'Policy Characteristics'!$C:$C,0)))</f>
        <v>reduce-downtime.html</v>
      </c>
    </row>
    <row r="289" spans="1:18" s="2" customFormat="1" x14ac:dyDescent="0.25">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473</v>
      </c>
      <c r="E289" s="9" t="s">
        <v>269</v>
      </c>
      <c r="F289" s="9"/>
      <c r="G289" s="9"/>
      <c r="H289" s="53">
        <v>662</v>
      </c>
      <c r="I289" s="9" t="s">
        <v>45</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f>IF(ISBLANK(INDEX('Policy Characteristics'!H:H,MATCH($C289,'Policy Characteristics'!$C:$C,0))),"",INDEX('Policy Characteristics'!H:H,MATCH($C289,'Policy Characteristics'!$C:$C,0)))</f>
        <v>0.01</v>
      </c>
      <c r="O289" s="321" t="str">
        <f>IF(ISBLANK(INDEX('Policy Characteristics'!I:I,MATCH($C289,'Policy Characteristics'!$C:$C,0))),"",INDEX('Policy Characteristics'!I:I,MATCH($C289,'Policy Characteristics'!$C:$C,0)))</f>
        <v>% reduction in downtime</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21" t="str">
        <f>IF(ISBLANK(INDEX('Policy Characteristics'!K:K,MATCH($C289,'Policy Characteristics'!$C:$C,0))),"",INDEX('Policy Characteristics'!K:K,MATCH($C289,'Policy Characteristics'!$C:$C,0)))</f>
        <v>electricity-sector-main.html#red-downtime</v>
      </c>
      <c r="R289" s="321" t="str">
        <f>IF(ISBLANK(INDEX('Policy Characteristics'!L:L,MATCH($C289,'Policy Characteristics'!$C:$C,0))),"",INDEX('Policy Characteristics'!L:L,MATCH($C289,'Policy Characteristics'!$C:$C,0)))</f>
        <v>reduce-downtime.html</v>
      </c>
    </row>
    <row r="290" spans="1:18" s="2" customFormat="1" x14ac:dyDescent="0.25">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473</v>
      </c>
      <c r="E290" s="9" t="s">
        <v>270</v>
      </c>
      <c r="F290" s="9" t="s">
        <v>476</v>
      </c>
      <c r="G290" s="9" t="s">
        <v>332</v>
      </c>
      <c r="H290" s="53">
        <v>143</v>
      </c>
      <c r="I290" s="9" t="s">
        <v>44</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f>IF(ISBLANK(INDEX('Policy Characteristics'!H:H,MATCH($C290,'Policy Characteristics'!$C:$C,0))),"",INDEX('Policy Characteristics'!H:H,MATCH($C290,'Policy Characteristics'!$C:$C,0)))</f>
        <v>0.01</v>
      </c>
      <c r="O290" s="321" t="str">
        <f>IF(ISBLANK(INDEX('Policy Characteristics'!I:I,MATCH($C290,'Policy Characteristics'!$C:$C,0))),"",INDEX('Policy Characteristics'!I:I,MATCH($C290,'Policy Characteristics'!$C:$C,0)))</f>
        <v>% reduction in downtime</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21" t="str">
        <f>IF(ISBLANK(INDEX('Policy Characteristics'!K:K,MATCH($C290,'Policy Characteristics'!$C:$C,0))),"",INDEX('Policy Characteristics'!K:K,MATCH($C290,'Policy Characteristics'!$C:$C,0)))</f>
        <v>electricity-sector-main.html#red-downtime</v>
      </c>
      <c r="R290" s="321" t="str">
        <f>IF(ISBLANK(INDEX('Policy Characteristics'!L:L,MATCH($C290,'Policy Characteristics'!$C:$C,0))),"",INDEX('Policy Characteristics'!L:L,MATCH($C290,'Policy Characteristics'!$C:$C,0)))</f>
        <v>reduce-downtime.html</v>
      </c>
    </row>
    <row r="291" spans="1:18" s="2" customFormat="1" x14ac:dyDescent="0.25">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79</v>
      </c>
      <c r="E291" s="9" t="s">
        <v>268</v>
      </c>
      <c r="F291" s="9"/>
      <c r="G291" s="9"/>
      <c r="H291" s="53">
        <v>663</v>
      </c>
      <c r="I291" s="9" t="s">
        <v>45</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f>IF(ISBLANK(INDEX('Policy Characteristics'!H:H,MATCH($C291,'Policy Characteristics'!$C:$C,0))),"",INDEX('Policy Characteristics'!H:H,MATCH($C291,'Policy Characteristics'!$C:$C,0)))</f>
        <v>0.01</v>
      </c>
      <c r="O291" s="321" t="str">
        <f>IF(ISBLANK(INDEX('Policy Characteristics'!I:I,MATCH($C291,'Policy Characteristics'!$C:$C,0))),"",INDEX('Policy Characteristics'!I:I,MATCH($C291,'Policy Characteristics'!$C:$C,0)))</f>
        <v>% reduction in downtime</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21" t="str">
        <f>IF(ISBLANK(INDEX('Policy Characteristics'!K:K,MATCH($C291,'Policy Characteristics'!$C:$C,0))),"",INDEX('Policy Characteristics'!K:K,MATCH($C291,'Policy Characteristics'!$C:$C,0)))</f>
        <v>electricity-sector-main.html#red-downtime</v>
      </c>
      <c r="R291" s="321" t="str">
        <f>IF(ISBLANK(INDEX('Policy Characteristics'!L:L,MATCH($C291,'Policy Characteristics'!$C:$C,0))),"",INDEX('Policy Characteristics'!L:L,MATCH($C291,'Policy Characteristics'!$C:$C,0)))</f>
        <v>reduce-downtime.html</v>
      </c>
    </row>
    <row r="292" spans="1:18" s="2" customFormat="1" x14ac:dyDescent="0.25">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79</v>
      </c>
      <c r="E292" s="9" t="s">
        <v>269</v>
      </c>
      <c r="F292" s="9"/>
      <c r="G292" s="9"/>
      <c r="H292" s="53">
        <v>664</v>
      </c>
      <c r="I292" s="9" t="s">
        <v>45</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f>IF(ISBLANK(INDEX('Policy Characteristics'!H:H,MATCH($C292,'Policy Characteristics'!$C:$C,0))),"",INDEX('Policy Characteristics'!H:H,MATCH($C292,'Policy Characteristics'!$C:$C,0)))</f>
        <v>0.01</v>
      </c>
      <c r="O292" s="321" t="str">
        <f>IF(ISBLANK(INDEX('Policy Characteristics'!I:I,MATCH($C292,'Policy Characteristics'!$C:$C,0))),"",INDEX('Policy Characteristics'!I:I,MATCH($C292,'Policy Characteristics'!$C:$C,0)))</f>
        <v>% reduction in downtime</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21" t="str">
        <f>IF(ISBLANK(INDEX('Policy Characteristics'!K:K,MATCH($C292,'Policy Characteristics'!$C:$C,0))),"",INDEX('Policy Characteristics'!K:K,MATCH($C292,'Policy Characteristics'!$C:$C,0)))</f>
        <v>electricity-sector-main.html#red-downtime</v>
      </c>
      <c r="R292" s="321" t="str">
        <f>IF(ISBLANK(INDEX('Policy Characteristics'!L:L,MATCH($C292,'Policy Characteristics'!$C:$C,0))),"",INDEX('Policy Characteristics'!L:L,MATCH($C292,'Policy Characteristics'!$C:$C,0)))</f>
        <v>reduce-downtime.html</v>
      </c>
    </row>
    <row r="293" spans="1:18" s="2" customFormat="1" x14ac:dyDescent="0.25">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79</v>
      </c>
      <c r="E293" s="9" t="s">
        <v>270</v>
      </c>
      <c r="F293" s="9" t="s">
        <v>91</v>
      </c>
      <c r="G293" s="9" t="s">
        <v>332</v>
      </c>
      <c r="H293" s="53">
        <v>144</v>
      </c>
      <c r="I293" s="9" t="s">
        <v>44</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f>IF(ISBLANK(INDEX('Policy Characteristics'!H:H,MATCH($C293,'Policy Characteristics'!$C:$C,0))),"",INDEX('Policy Characteristics'!H:H,MATCH($C293,'Policy Characteristics'!$C:$C,0)))</f>
        <v>0.01</v>
      </c>
      <c r="O293" s="321" t="str">
        <f>IF(ISBLANK(INDEX('Policy Characteristics'!I:I,MATCH($C293,'Policy Characteristics'!$C:$C,0))),"",INDEX('Policy Characteristics'!I:I,MATCH($C293,'Policy Characteristics'!$C:$C,0)))</f>
        <v>% reduction in downtime</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21" t="str">
        <f>IF(ISBLANK(INDEX('Policy Characteristics'!K:K,MATCH($C293,'Policy Characteristics'!$C:$C,0))),"",INDEX('Policy Characteristics'!K:K,MATCH($C293,'Policy Characteristics'!$C:$C,0)))</f>
        <v>electricity-sector-main.html#red-downtime</v>
      </c>
      <c r="R293" s="321" t="str">
        <f>IF(ISBLANK(INDEX('Policy Characteristics'!L:L,MATCH($C293,'Policy Characteristics'!$C:$C,0))),"",INDEX('Policy Characteristics'!L:L,MATCH($C293,'Policy Characteristics'!$C:$C,0)))</f>
        <v>reduce-downtime.html</v>
      </c>
    </row>
    <row r="294" spans="1:18" s="2" customFormat="1" x14ac:dyDescent="0.25">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80</v>
      </c>
      <c r="E294" s="9" t="s">
        <v>268</v>
      </c>
      <c r="F294" s="9"/>
      <c r="G294" s="9"/>
      <c r="H294" s="53">
        <v>665</v>
      </c>
      <c r="I294" s="9" t="s">
        <v>45</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f>IF(ISBLANK(INDEX('Policy Characteristics'!H:H,MATCH($C294,'Policy Characteristics'!$C:$C,0))),"",INDEX('Policy Characteristics'!H:H,MATCH($C294,'Policy Characteristics'!$C:$C,0)))</f>
        <v>0.01</v>
      </c>
      <c r="O294" s="321" t="str">
        <f>IF(ISBLANK(INDEX('Policy Characteristics'!I:I,MATCH($C294,'Policy Characteristics'!$C:$C,0))),"",INDEX('Policy Characteristics'!I:I,MATCH($C294,'Policy Characteristics'!$C:$C,0)))</f>
        <v>% reduction in downtime</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21" t="str">
        <f>IF(ISBLANK(INDEX('Policy Characteristics'!K:K,MATCH($C294,'Policy Characteristics'!$C:$C,0))),"",INDEX('Policy Characteristics'!K:K,MATCH($C294,'Policy Characteristics'!$C:$C,0)))</f>
        <v>electricity-sector-main.html#red-downtime</v>
      </c>
      <c r="R294" s="321" t="str">
        <f>IF(ISBLANK(INDEX('Policy Characteristics'!L:L,MATCH($C294,'Policy Characteristics'!$C:$C,0))),"",INDEX('Policy Characteristics'!L:L,MATCH($C294,'Policy Characteristics'!$C:$C,0)))</f>
        <v>reduce-downtime.html</v>
      </c>
    </row>
    <row r="295" spans="1:18" s="2" customFormat="1" x14ac:dyDescent="0.25">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80</v>
      </c>
      <c r="E295" s="9" t="s">
        <v>269</v>
      </c>
      <c r="F295" s="9"/>
      <c r="G295" s="9"/>
      <c r="H295" s="53">
        <v>666</v>
      </c>
      <c r="I295" s="9" t="s">
        <v>45</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f>IF(ISBLANK(INDEX('Policy Characteristics'!H:H,MATCH($C295,'Policy Characteristics'!$C:$C,0))),"",INDEX('Policy Characteristics'!H:H,MATCH($C295,'Policy Characteristics'!$C:$C,0)))</f>
        <v>0.01</v>
      </c>
      <c r="O295" s="321" t="str">
        <f>IF(ISBLANK(INDEX('Policy Characteristics'!I:I,MATCH($C295,'Policy Characteristics'!$C:$C,0))),"",INDEX('Policy Characteristics'!I:I,MATCH($C295,'Policy Characteristics'!$C:$C,0)))</f>
        <v>% reduction in downtime</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21" t="str">
        <f>IF(ISBLANK(INDEX('Policy Characteristics'!K:K,MATCH($C295,'Policy Characteristics'!$C:$C,0))),"",INDEX('Policy Characteristics'!K:K,MATCH($C295,'Policy Characteristics'!$C:$C,0)))</f>
        <v>electricity-sector-main.html#red-downtime</v>
      </c>
      <c r="R295" s="321" t="str">
        <f>IF(ISBLANK(INDEX('Policy Characteristics'!L:L,MATCH($C295,'Policy Characteristics'!$C:$C,0))),"",INDEX('Policy Characteristics'!L:L,MATCH($C295,'Policy Characteristics'!$C:$C,0)))</f>
        <v>reduce-downtime.html</v>
      </c>
    </row>
    <row r="296" spans="1:18" s="2" customFormat="1" x14ac:dyDescent="0.25">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80</v>
      </c>
      <c r="E296" s="9" t="s">
        <v>270</v>
      </c>
      <c r="F296" s="9"/>
      <c r="G296" s="9"/>
      <c r="H296" s="53">
        <v>667</v>
      </c>
      <c r="I296" s="9" t="s">
        <v>45</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f>IF(ISBLANK(INDEX('Policy Characteristics'!H:H,MATCH($C296,'Policy Characteristics'!$C:$C,0))),"",INDEX('Policy Characteristics'!H:H,MATCH($C296,'Policy Characteristics'!$C:$C,0)))</f>
        <v>0.01</v>
      </c>
      <c r="O296" s="321" t="str">
        <f>IF(ISBLANK(INDEX('Policy Characteristics'!I:I,MATCH($C296,'Policy Characteristics'!$C:$C,0))),"",INDEX('Policy Characteristics'!I:I,MATCH($C296,'Policy Characteristics'!$C:$C,0)))</f>
        <v>% reduction in downtime</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21" t="str">
        <f>IF(ISBLANK(INDEX('Policy Characteristics'!K:K,MATCH($C296,'Policy Characteristics'!$C:$C,0))),"",INDEX('Policy Characteristics'!K:K,MATCH($C296,'Policy Characteristics'!$C:$C,0)))</f>
        <v>electricity-sector-main.html#red-downtime</v>
      </c>
      <c r="R296" s="321" t="str">
        <f>IF(ISBLANK(INDEX('Policy Characteristics'!L:L,MATCH($C296,'Policy Characteristics'!$C:$C,0))),"",INDEX('Policy Characteristics'!L:L,MATCH($C296,'Policy Characteristics'!$C:$C,0)))</f>
        <v>reduce-downtime.html</v>
      </c>
    </row>
    <row r="297" spans="1:18" s="2" customFormat="1" x14ac:dyDescent="0.25">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81</v>
      </c>
      <c r="E297" s="9" t="s">
        <v>268</v>
      </c>
      <c r="F297" s="9"/>
      <c r="G297" s="9"/>
      <c r="H297" s="53">
        <v>668</v>
      </c>
      <c r="I297" s="9" t="s">
        <v>45</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f>IF(ISBLANK(INDEX('Policy Characteristics'!H:H,MATCH($C297,'Policy Characteristics'!$C:$C,0))),"",INDEX('Policy Characteristics'!H:H,MATCH($C297,'Policy Characteristics'!$C:$C,0)))</f>
        <v>0.01</v>
      </c>
      <c r="O297" s="321" t="str">
        <f>IF(ISBLANK(INDEX('Policy Characteristics'!I:I,MATCH($C297,'Policy Characteristics'!$C:$C,0))),"",INDEX('Policy Characteristics'!I:I,MATCH($C297,'Policy Characteristics'!$C:$C,0)))</f>
        <v>% reduction in downtime</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21" t="str">
        <f>IF(ISBLANK(INDEX('Policy Characteristics'!K:K,MATCH($C297,'Policy Characteristics'!$C:$C,0))),"",INDEX('Policy Characteristics'!K:K,MATCH($C297,'Policy Characteristics'!$C:$C,0)))</f>
        <v>electricity-sector-main.html#red-downtime</v>
      </c>
      <c r="R297" s="321" t="str">
        <f>IF(ISBLANK(INDEX('Policy Characteristics'!L:L,MATCH($C297,'Policy Characteristics'!$C:$C,0))),"",INDEX('Policy Characteristics'!L:L,MATCH($C297,'Policy Characteristics'!$C:$C,0)))</f>
        <v>reduce-downtime.html</v>
      </c>
    </row>
    <row r="298" spans="1:18" s="2" customFormat="1" x14ac:dyDescent="0.25">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81</v>
      </c>
      <c r="E298" s="9" t="s">
        <v>269</v>
      </c>
      <c r="F298" s="9"/>
      <c r="G298" s="9"/>
      <c r="H298" s="53">
        <v>669</v>
      </c>
      <c r="I298" s="9" t="s">
        <v>45</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f>IF(ISBLANK(INDEX('Policy Characteristics'!H:H,MATCH($C298,'Policy Characteristics'!$C:$C,0))),"",INDEX('Policy Characteristics'!H:H,MATCH($C298,'Policy Characteristics'!$C:$C,0)))</f>
        <v>0.01</v>
      </c>
      <c r="O298" s="321" t="str">
        <f>IF(ISBLANK(INDEX('Policy Characteristics'!I:I,MATCH($C298,'Policy Characteristics'!$C:$C,0))),"",INDEX('Policy Characteristics'!I:I,MATCH($C298,'Policy Characteristics'!$C:$C,0)))</f>
        <v>% reduction in downtime</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21" t="str">
        <f>IF(ISBLANK(INDEX('Policy Characteristics'!K:K,MATCH($C298,'Policy Characteristics'!$C:$C,0))),"",INDEX('Policy Characteristics'!K:K,MATCH($C298,'Policy Characteristics'!$C:$C,0)))</f>
        <v>electricity-sector-main.html#red-downtime</v>
      </c>
      <c r="R298" s="321" t="str">
        <f>IF(ISBLANK(INDEX('Policy Characteristics'!L:L,MATCH($C298,'Policy Characteristics'!$C:$C,0))),"",INDEX('Policy Characteristics'!L:L,MATCH($C298,'Policy Characteristics'!$C:$C,0)))</f>
        <v>reduce-downtime.html</v>
      </c>
    </row>
    <row r="299" spans="1:18" s="2" customFormat="1" x14ac:dyDescent="0.25">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81</v>
      </c>
      <c r="E299" s="9" t="s">
        <v>270</v>
      </c>
      <c r="F299" s="9"/>
      <c r="G299" s="9"/>
      <c r="H299" s="53">
        <v>670</v>
      </c>
      <c r="I299" s="9" t="s">
        <v>45</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f>IF(ISBLANK(INDEX('Policy Characteristics'!H:H,MATCH($C299,'Policy Characteristics'!$C:$C,0))),"",INDEX('Policy Characteristics'!H:H,MATCH($C299,'Policy Characteristics'!$C:$C,0)))</f>
        <v>0.01</v>
      </c>
      <c r="O299" s="321" t="str">
        <f>IF(ISBLANK(INDEX('Policy Characteristics'!I:I,MATCH($C299,'Policy Characteristics'!$C:$C,0))),"",INDEX('Policy Characteristics'!I:I,MATCH($C299,'Policy Characteristics'!$C:$C,0)))</f>
        <v>% reduction in downtime</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21" t="str">
        <f>IF(ISBLANK(INDEX('Policy Characteristics'!K:K,MATCH($C299,'Policy Characteristics'!$C:$C,0))),"",INDEX('Policy Characteristics'!K:K,MATCH($C299,'Policy Characteristics'!$C:$C,0)))</f>
        <v>electricity-sector-main.html#red-downtime</v>
      </c>
      <c r="R299" s="321" t="str">
        <f>IF(ISBLANK(INDEX('Policy Characteristics'!L:L,MATCH($C299,'Policy Characteristics'!$C:$C,0))),"",INDEX('Policy Characteristics'!L:L,MATCH($C299,'Policy Characteristics'!$C:$C,0)))</f>
        <v>reduce-downtime.html</v>
      </c>
    </row>
    <row r="300" spans="1:18" s="2" customFormat="1" x14ac:dyDescent="0.25">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328</v>
      </c>
      <c r="E300" s="9" t="s">
        <v>268</v>
      </c>
      <c r="F300" s="9"/>
      <c r="G300" s="9"/>
      <c r="H300" s="53">
        <v>671</v>
      </c>
      <c r="I300" s="9" t="s">
        <v>45</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f>IF(ISBLANK(INDEX('Policy Characteristics'!H:H,MATCH($C300,'Policy Characteristics'!$C:$C,0))),"",INDEX('Policy Characteristics'!H:H,MATCH($C300,'Policy Characteristics'!$C:$C,0)))</f>
        <v>0.01</v>
      </c>
      <c r="O300" s="321" t="str">
        <f>IF(ISBLANK(INDEX('Policy Characteristics'!I:I,MATCH($C300,'Policy Characteristics'!$C:$C,0))),"",INDEX('Policy Characteristics'!I:I,MATCH($C300,'Policy Characteristics'!$C:$C,0)))</f>
        <v>% reduction in downtime</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21" t="str">
        <f>IF(ISBLANK(INDEX('Policy Characteristics'!K:K,MATCH($C300,'Policy Characteristics'!$C:$C,0))),"",INDEX('Policy Characteristics'!K:K,MATCH($C300,'Policy Characteristics'!$C:$C,0)))</f>
        <v>electricity-sector-main.html#red-downtime</v>
      </c>
      <c r="R300" s="321" t="str">
        <f>IF(ISBLANK(INDEX('Policy Characteristics'!L:L,MATCH($C300,'Policy Characteristics'!$C:$C,0))),"",INDEX('Policy Characteristics'!L:L,MATCH($C300,'Policy Characteristics'!$C:$C,0)))</f>
        <v>reduce-downtime.html</v>
      </c>
    </row>
    <row r="301" spans="1:18" s="2" customFormat="1" x14ac:dyDescent="0.25">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328</v>
      </c>
      <c r="E301" s="9" t="s">
        <v>269</v>
      </c>
      <c r="F301" s="9"/>
      <c r="G301" s="9"/>
      <c r="H301" s="53">
        <v>672</v>
      </c>
      <c r="I301" s="9" t="s">
        <v>45</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f>IF(ISBLANK(INDEX('Policy Characteristics'!H:H,MATCH($C301,'Policy Characteristics'!$C:$C,0))),"",INDEX('Policy Characteristics'!H:H,MATCH($C301,'Policy Characteristics'!$C:$C,0)))</f>
        <v>0.01</v>
      </c>
      <c r="O301" s="321" t="str">
        <f>IF(ISBLANK(INDEX('Policy Characteristics'!I:I,MATCH($C301,'Policy Characteristics'!$C:$C,0))),"",INDEX('Policy Characteristics'!I:I,MATCH($C301,'Policy Characteristics'!$C:$C,0)))</f>
        <v>% reduction in downtime</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21" t="str">
        <f>IF(ISBLANK(INDEX('Policy Characteristics'!K:K,MATCH($C301,'Policy Characteristics'!$C:$C,0))),"",INDEX('Policy Characteristics'!K:K,MATCH($C301,'Policy Characteristics'!$C:$C,0)))</f>
        <v>electricity-sector-main.html#red-downtime</v>
      </c>
      <c r="R301" s="321" t="str">
        <f>IF(ISBLANK(INDEX('Policy Characteristics'!L:L,MATCH($C301,'Policy Characteristics'!$C:$C,0))),"",INDEX('Policy Characteristics'!L:L,MATCH($C301,'Policy Characteristics'!$C:$C,0)))</f>
        <v>reduce-downtime.html</v>
      </c>
    </row>
    <row r="302" spans="1:18" s="2" customFormat="1" x14ac:dyDescent="0.25">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328</v>
      </c>
      <c r="E302" s="9" t="s">
        <v>270</v>
      </c>
      <c r="F302" s="9"/>
      <c r="G302" s="9"/>
      <c r="H302" s="53">
        <v>673</v>
      </c>
      <c r="I302" s="9" t="s">
        <v>45</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f>IF(ISBLANK(INDEX('Policy Characteristics'!H:H,MATCH($C302,'Policy Characteristics'!$C:$C,0))),"",INDEX('Policy Characteristics'!H:H,MATCH($C302,'Policy Characteristics'!$C:$C,0)))</f>
        <v>0.01</v>
      </c>
      <c r="O302" s="321" t="str">
        <f>IF(ISBLANK(INDEX('Policy Characteristics'!I:I,MATCH($C302,'Policy Characteristics'!$C:$C,0))),"",INDEX('Policy Characteristics'!I:I,MATCH($C302,'Policy Characteristics'!$C:$C,0)))</f>
        <v>% reduction in downtime</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21" t="str">
        <f>IF(ISBLANK(INDEX('Policy Characteristics'!K:K,MATCH($C302,'Policy Characteristics'!$C:$C,0))),"",INDEX('Policy Characteristics'!K:K,MATCH($C302,'Policy Characteristics'!$C:$C,0)))</f>
        <v>electricity-sector-main.html#red-downtime</v>
      </c>
      <c r="R302" s="321" t="str">
        <f>IF(ISBLANK(INDEX('Policy Characteristics'!L:L,MATCH($C302,'Policy Characteristics'!$C:$C,0))),"",INDEX('Policy Characteristics'!L:L,MATCH($C302,'Policy Characteristics'!$C:$C,0)))</f>
        <v>reduce-downtime.html</v>
      </c>
    </row>
    <row r="303" spans="1:18" s="2" customFormat="1" x14ac:dyDescent="0.25">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329</v>
      </c>
      <c r="E303" s="9" t="s">
        <v>268</v>
      </c>
      <c r="F303" s="9"/>
      <c r="G303" s="9"/>
      <c r="H303" s="53">
        <v>674</v>
      </c>
      <c r="I303" s="9" t="s">
        <v>45</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f>IF(ISBLANK(INDEX('Policy Characteristics'!H:H,MATCH($C303,'Policy Characteristics'!$C:$C,0))),"",INDEX('Policy Characteristics'!H:H,MATCH($C303,'Policy Characteristics'!$C:$C,0)))</f>
        <v>0.01</v>
      </c>
      <c r="O303" s="321" t="str">
        <f>IF(ISBLANK(INDEX('Policy Characteristics'!I:I,MATCH($C303,'Policy Characteristics'!$C:$C,0))),"",INDEX('Policy Characteristics'!I:I,MATCH($C303,'Policy Characteristics'!$C:$C,0)))</f>
        <v>% reduction in downtime</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21" t="str">
        <f>IF(ISBLANK(INDEX('Policy Characteristics'!K:K,MATCH($C303,'Policy Characteristics'!$C:$C,0))),"",INDEX('Policy Characteristics'!K:K,MATCH($C303,'Policy Characteristics'!$C:$C,0)))</f>
        <v>electricity-sector-main.html#red-downtime</v>
      </c>
      <c r="R303" s="321" t="str">
        <f>IF(ISBLANK(INDEX('Policy Characteristics'!L:L,MATCH($C303,'Policy Characteristics'!$C:$C,0))),"",INDEX('Policy Characteristics'!L:L,MATCH($C303,'Policy Characteristics'!$C:$C,0)))</f>
        <v>reduce-downtime.html</v>
      </c>
    </row>
    <row r="304" spans="1:18" s="2" customFormat="1" x14ac:dyDescent="0.25">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329</v>
      </c>
      <c r="E304" s="9" t="s">
        <v>269</v>
      </c>
      <c r="F304" s="9"/>
      <c r="G304" s="9"/>
      <c r="H304" s="53">
        <v>675</v>
      </c>
      <c r="I304" s="9" t="s">
        <v>45</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f>IF(ISBLANK(INDEX('Policy Characteristics'!H:H,MATCH($C304,'Policy Characteristics'!$C:$C,0))),"",INDEX('Policy Characteristics'!H:H,MATCH($C304,'Policy Characteristics'!$C:$C,0)))</f>
        <v>0.01</v>
      </c>
      <c r="O304" s="321" t="str">
        <f>IF(ISBLANK(INDEX('Policy Characteristics'!I:I,MATCH($C304,'Policy Characteristics'!$C:$C,0))),"",INDEX('Policy Characteristics'!I:I,MATCH($C304,'Policy Characteristics'!$C:$C,0)))</f>
        <v>% reduction in downtime</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21" t="str">
        <f>IF(ISBLANK(INDEX('Policy Characteristics'!K:K,MATCH($C304,'Policy Characteristics'!$C:$C,0))),"",INDEX('Policy Characteristics'!K:K,MATCH($C304,'Policy Characteristics'!$C:$C,0)))</f>
        <v>electricity-sector-main.html#red-downtime</v>
      </c>
      <c r="R304" s="321" t="str">
        <f>IF(ISBLANK(INDEX('Policy Characteristics'!L:L,MATCH($C304,'Policy Characteristics'!$C:$C,0))),"",INDEX('Policy Characteristics'!L:L,MATCH($C304,'Policy Characteristics'!$C:$C,0)))</f>
        <v>reduce-downtime.html</v>
      </c>
    </row>
    <row r="305" spans="1:18" s="2" customFormat="1" x14ac:dyDescent="0.25">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329</v>
      </c>
      <c r="E305" s="9" t="s">
        <v>270</v>
      </c>
      <c r="F305" s="9"/>
      <c r="G305" s="9"/>
      <c r="H305" s="53">
        <v>676</v>
      </c>
      <c r="I305" s="9" t="s">
        <v>45</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f>IF(ISBLANK(INDEX('Policy Characteristics'!H:H,MATCH($C305,'Policy Characteristics'!$C:$C,0))),"",INDEX('Policy Characteristics'!H:H,MATCH($C305,'Policy Characteristics'!$C:$C,0)))</f>
        <v>0.01</v>
      </c>
      <c r="O305" s="321" t="str">
        <f>IF(ISBLANK(INDEX('Policy Characteristics'!I:I,MATCH($C305,'Policy Characteristics'!$C:$C,0))),"",INDEX('Policy Characteristics'!I:I,MATCH($C305,'Policy Characteristics'!$C:$C,0)))</f>
        <v>% reduction in downtime</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21" t="str">
        <f>IF(ISBLANK(INDEX('Policy Characteristics'!K:K,MATCH($C305,'Policy Characteristics'!$C:$C,0))),"",INDEX('Policy Characteristics'!K:K,MATCH($C305,'Policy Characteristics'!$C:$C,0)))</f>
        <v>electricity-sector-main.html#red-downtime</v>
      </c>
      <c r="R305" s="321" t="str">
        <f>IF(ISBLANK(INDEX('Policy Characteristics'!L:L,MATCH($C305,'Policy Characteristics'!$C:$C,0))),"",INDEX('Policy Characteristics'!L:L,MATCH($C305,'Policy Characteristics'!$C:$C,0)))</f>
        <v>reduce-downtime.html</v>
      </c>
    </row>
    <row r="306" spans="1:18" s="2" customFormat="1" x14ac:dyDescent="0.25">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469</v>
      </c>
      <c r="E306" s="9" t="s">
        <v>268</v>
      </c>
      <c r="F306" s="9"/>
      <c r="G306" s="9"/>
      <c r="H306" s="53">
        <v>677</v>
      </c>
      <c r="I306" s="9" t="s">
        <v>45</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f>IF(ISBLANK(INDEX('Policy Characteristics'!H:H,MATCH($C306,'Policy Characteristics'!$C:$C,0))),"",INDEX('Policy Characteristics'!H:H,MATCH($C306,'Policy Characteristics'!$C:$C,0)))</f>
        <v>0.01</v>
      </c>
      <c r="O306" s="321" t="str">
        <f>IF(ISBLANK(INDEX('Policy Characteristics'!I:I,MATCH($C306,'Policy Characteristics'!$C:$C,0))),"",INDEX('Policy Characteristics'!I:I,MATCH($C306,'Policy Characteristics'!$C:$C,0)))</f>
        <v>% reduction in downtime</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21" t="str">
        <f>IF(ISBLANK(INDEX('Policy Characteristics'!K:K,MATCH($C306,'Policy Characteristics'!$C:$C,0))),"",INDEX('Policy Characteristics'!K:K,MATCH($C306,'Policy Characteristics'!$C:$C,0)))</f>
        <v>electricity-sector-main.html#red-downtime</v>
      </c>
      <c r="R306" s="321" t="str">
        <f>IF(ISBLANK(INDEX('Policy Characteristics'!L:L,MATCH($C306,'Policy Characteristics'!$C:$C,0))),"",INDEX('Policy Characteristics'!L:L,MATCH($C306,'Policy Characteristics'!$C:$C,0)))</f>
        <v>reduce-downtime.html</v>
      </c>
    </row>
    <row r="307" spans="1:18" s="2" customFormat="1" x14ac:dyDescent="0.25">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469</v>
      </c>
      <c r="E307" s="9" t="s">
        <v>269</v>
      </c>
      <c r="F307" s="9"/>
      <c r="G307" s="9"/>
      <c r="H307" s="53">
        <v>678</v>
      </c>
      <c r="I307" s="9" t="s">
        <v>45</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f>IF(ISBLANK(INDEX('Policy Characteristics'!H:H,MATCH($C307,'Policy Characteristics'!$C:$C,0))),"",INDEX('Policy Characteristics'!H:H,MATCH($C307,'Policy Characteristics'!$C:$C,0)))</f>
        <v>0.01</v>
      </c>
      <c r="O307" s="321" t="str">
        <f>IF(ISBLANK(INDEX('Policy Characteristics'!I:I,MATCH($C307,'Policy Characteristics'!$C:$C,0))),"",INDEX('Policy Characteristics'!I:I,MATCH($C307,'Policy Characteristics'!$C:$C,0)))</f>
        <v>% reduction in downtime</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21" t="str">
        <f>IF(ISBLANK(INDEX('Policy Characteristics'!K:K,MATCH($C307,'Policy Characteristics'!$C:$C,0))),"",INDEX('Policy Characteristics'!K:K,MATCH($C307,'Policy Characteristics'!$C:$C,0)))</f>
        <v>electricity-sector-main.html#red-downtime</v>
      </c>
      <c r="R307" s="321" t="str">
        <f>IF(ISBLANK(INDEX('Policy Characteristics'!L:L,MATCH($C307,'Policy Characteristics'!$C:$C,0))),"",INDEX('Policy Characteristics'!L:L,MATCH($C307,'Policy Characteristics'!$C:$C,0)))</f>
        <v>reduce-downtime.html</v>
      </c>
    </row>
    <row r="308" spans="1:18" s="2" customFormat="1" x14ac:dyDescent="0.25">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469</v>
      </c>
      <c r="E308" s="9" t="s">
        <v>270</v>
      </c>
      <c r="F308" s="9"/>
      <c r="G308" s="9"/>
      <c r="H308" s="53">
        <v>679</v>
      </c>
      <c r="I308" s="9" t="s">
        <v>45</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f>IF(ISBLANK(INDEX('Policy Characteristics'!H:H,MATCH($C308,'Policy Characteristics'!$C:$C,0))),"",INDEX('Policy Characteristics'!H:H,MATCH($C308,'Policy Characteristics'!$C:$C,0)))</f>
        <v>0.01</v>
      </c>
      <c r="O308" s="321" t="str">
        <f>IF(ISBLANK(INDEX('Policy Characteristics'!I:I,MATCH($C308,'Policy Characteristics'!$C:$C,0))),"",INDEX('Policy Characteristics'!I:I,MATCH($C308,'Policy Characteristics'!$C:$C,0)))</f>
        <v>% reduction in downtime</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21" t="str">
        <f>IF(ISBLANK(INDEX('Policy Characteristics'!K:K,MATCH($C308,'Policy Characteristics'!$C:$C,0))),"",INDEX('Policy Characteristics'!K:K,MATCH($C308,'Policy Characteristics'!$C:$C,0)))</f>
        <v>electricity-sector-main.html#red-downtime</v>
      </c>
      <c r="R308" s="321" t="str">
        <f>IF(ISBLANK(INDEX('Policy Characteristics'!L:L,MATCH($C308,'Policy Characteristics'!$C:$C,0))),"",INDEX('Policy Characteristics'!L:L,MATCH($C308,'Policy Characteristics'!$C:$C,0)))</f>
        <v>reduce-downtime.html</v>
      </c>
    </row>
    <row r="309" spans="1:18" s="2" customFormat="1" x14ac:dyDescent="0.25">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478</v>
      </c>
      <c r="E309" s="9" t="s">
        <v>268</v>
      </c>
      <c r="F309" s="9"/>
      <c r="G309" s="9"/>
      <c r="H309" s="53">
        <v>680</v>
      </c>
      <c r="I309" s="9" t="s">
        <v>45</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f>IF(ISBLANK(INDEX('Policy Characteristics'!H:H,MATCH($C309,'Policy Characteristics'!$C:$C,0))),"",INDEX('Policy Characteristics'!H:H,MATCH($C309,'Policy Characteristics'!$C:$C,0)))</f>
        <v>0.01</v>
      </c>
      <c r="O309" s="321" t="str">
        <f>IF(ISBLANK(INDEX('Policy Characteristics'!I:I,MATCH($C309,'Policy Characteristics'!$C:$C,0))),"",INDEX('Policy Characteristics'!I:I,MATCH($C309,'Policy Characteristics'!$C:$C,0)))</f>
        <v>% reduction in downtime</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21" t="str">
        <f>IF(ISBLANK(INDEX('Policy Characteristics'!K:K,MATCH($C309,'Policy Characteristics'!$C:$C,0))),"",INDEX('Policy Characteristics'!K:K,MATCH($C309,'Policy Characteristics'!$C:$C,0)))</f>
        <v>electricity-sector-main.html#red-downtime</v>
      </c>
      <c r="R309" s="321" t="str">
        <f>IF(ISBLANK(INDEX('Policy Characteristics'!L:L,MATCH($C309,'Policy Characteristics'!$C:$C,0))),"",INDEX('Policy Characteristics'!L:L,MATCH($C309,'Policy Characteristics'!$C:$C,0)))</f>
        <v>reduce-downtime.html</v>
      </c>
    </row>
    <row r="310" spans="1:18" s="2" customFormat="1" x14ac:dyDescent="0.25">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478</v>
      </c>
      <c r="E310" s="9" t="s">
        <v>269</v>
      </c>
      <c r="F310" s="9"/>
      <c r="G310" s="9"/>
      <c r="H310" s="53">
        <v>681</v>
      </c>
      <c r="I310" s="9" t="s">
        <v>45</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f>IF(ISBLANK(INDEX('Policy Characteristics'!H:H,MATCH($C310,'Policy Characteristics'!$C:$C,0))),"",INDEX('Policy Characteristics'!H:H,MATCH($C310,'Policy Characteristics'!$C:$C,0)))</f>
        <v>0.01</v>
      </c>
      <c r="O310" s="321" t="str">
        <f>IF(ISBLANK(INDEX('Policy Characteristics'!I:I,MATCH($C310,'Policy Characteristics'!$C:$C,0))),"",INDEX('Policy Characteristics'!I:I,MATCH($C310,'Policy Characteristics'!$C:$C,0)))</f>
        <v>% reduction in downtime</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21" t="str">
        <f>IF(ISBLANK(INDEX('Policy Characteristics'!K:K,MATCH($C310,'Policy Characteristics'!$C:$C,0))),"",INDEX('Policy Characteristics'!K:K,MATCH($C310,'Policy Characteristics'!$C:$C,0)))</f>
        <v>electricity-sector-main.html#red-downtime</v>
      </c>
      <c r="R310" s="321" t="str">
        <f>IF(ISBLANK(INDEX('Policy Characteristics'!L:L,MATCH($C310,'Policy Characteristics'!$C:$C,0))),"",INDEX('Policy Characteristics'!L:L,MATCH($C310,'Policy Characteristics'!$C:$C,0)))</f>
        <v>reduce-downtime.html</v>
      </c>
    </row>
    <row r="311" spans="1:18" s="2" customFormat="1" x14ac:dyDescent="0.25">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478</v>
      </c>
      <c r="E311" s="9" t="s">
        <v>270</v>
      </c>
      <c r="F311" s="9" t="s">
        <v>479</v>
      </c>
      <c r="G311" s="9" t="s">
        <v>332</v>
      </c>
      <c r="H311" s="53">
        <v>182</v>
      </c>
      <c r="I311" s="9" t="s">
        <v>44</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f>IF(ISBLANK(INDEX('Policy Characteristics'!H:H,MATCH($C311,'Policy Characteristics'!$C:$C,0))),"",INDEX('Policy Characteristics'!H:H,MATCH($C311,'Policy Characteristics'!$C:$C,0)))</f>
        <v>0.01</v>
      </c>
      <c r="O311" s="321" t="str">
        <f>IF(ISBLANK(INDEX('Policy Characteristics'!I:I,MATCH($C311,'Policy Characteristics'!$C:$C,0))),"",INDEX('Policy Characteristics'!I:I,MATCH($C311,'Policy Characteristics'!$C:$C,0)))</f>
        <v>% reduction in downtime</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21" t="str">
        <f>IF(ISBLANK(INDEX('Policy Characteristics'!K:K,MATCH($C311,'Policy Characteristics'!$C:$C,0))),"",INDEX('Policy Characteristics'!K:K,MATCH($C311,'Policy Characteristics'!$C:$C,0)))</f>
        <v>electricity-sector-main.html#red-downtime</v>
      </c>
      <c r="R311" s="321" t="str">
        <f>IF(ISBLANK(INDEX('Policy Characteristics'!L:L,MATCH($C311,'Policy Characteristics'!$C:$C,0))),"",INDEX('Policy Characteristics'!L:L,MATCH($C311,'Policy Characteristics'!$C:$C,0)))</f>
        <v>reduce-downtime.html</v>
      </c>
    </row>
    <row r="312" spans="1:18" s="2" customFormat="1" x14ac:dyDescent="0.25">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2851</v>
      </c>
      <c r="E312" s="9" t="s">
        <v>268</v>
      </c>
      <c r="G312" s="9"/>
      <c r="H312" s="53">
        <v>682</v>
      </c>
      <c r="I312" s="9" t="s">
        <v>45</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f>IF(ISBLANK(INDEX('Policy Characteristics'!H:H,MATCH($C312,'Policy Characteristics'!$C:$C,0))),"",INDEX('Policy Characteristics'!H:H,MATCH($C312,'Policy Characteristics'!$C:$C,0)))</f>
        <v>0.01</v>
      </c>
      <c r="O312" s="321" t="str">
        <f>IF(ISBLANK(INDEX('Policy Characteristics'!I:I,MATCH($C312,'Policy Characteristics'!$C:$C,0))),"",INDEX('Policy Characteristics'!I:I,MATCH($C312,'Policy Characteristics'!$C:$C,0)))</f>
        <v>% reduction in downtime</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21" t="str">
        <f>IF(ISBLANK(INDEX('Policy Characteristics'!K:K,MATCH($C312,'Policy Characteristics'!$C:$C,0))),"",INDEX('Policy Characteristics'!K:K,MATCH($C312,'Policy Characteristics'!$C:$C,0)))</f>
        <v>electricity-sector-main.html#red-downtime</v>
      </c>
      <c r="R312" s="321" t="str">
        <f>IF(ISBLANK(INDEX('Policy Characteristics'!L:L,MATCH($C312,'Policy Characteristics'!$C:$C,0))),"",INDEX('Policy Characteristics'!L:L,MATCH($C312,'Policy Characteristics'!$C:$C,0)))</f>
        <v>reduce-downtime.html</v>
      </c>
    </row>
    <row r="313" spans="1:18" s="2" customFormat="1" x14ac:dyDescent="0.25">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2851</v>
      </c>
      <c r="E313" s="9" t="s">
        <v>269</v>
      </c>
      <c r="H313" s="53">
        <v>683</v>
      </c>
      <c r="I313" s="9" t="s">
        <v>45</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f>IF(ISBLANK(INDEX('Policy Characteristics'!H:H,MATCH($C313,'Policy Characteristics'!$C:$C,0))),"",INDEX('Policy Characteristics'!H:H,MATCH($C313,'Policy Characteristics'!$C:$C,0)))</f>
        <v>0.01</v>
      </c>
      <c r="O313" s="321" t="str">
        <f>IF(ISBLANK(INDEX('Policy Characteristics'!I:I,MATCH($C313,'Policy Characteristics'!$C:$C,0))),"",INDEX('Policy Characteristics'!I:I,MATCH($C313,'Policy Characteristics'!$C:$C,0)))</f>
        <v>% reduction in downtime</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21" t="str">
        <f>IF(ISBLANK(INDEX('Policy Characteristics'!K:K,MATCH($C313,'Policy Characteristics'!$C:$C,0))),"",INDEX('Policy Characteristics'!K:K,MATCH($C313,'Policy Characteristics'!$C:$C,0)))</f>
        <v>electricity-sector-main.html#red-downtime</v>
      </c>
      <c r="R313" s="321" t="str">
        <f>IF(ISBLANK(INDEX('Policy Characteristics'!L:L,MATCH($C313,'Policy Characteristics'!$C:$C,0))),"",INDEX('Policy Characteristics'!L:L,MATCH($C313,'Policy Characteristics'!$C:$C,0)))</f>
        <v>reduce-downtime.html</v>
      </c>
    </row>
    <row r="314" spans="1:18" s="2" customFormat="1" x14ac:dyDescent="0.25">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2851</v>
      </c>
      <c r="E314" s="9" t="s">
        <v>270</v>
      </c>
      <c r="H314" s="53">
        <v>684</v>
      </c>
      <c r="I314" s="9" t="s">
        <v>45</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f>IF(ISBLANK(INDEX('Policy Characteristics'!H:H,MATCH($C314,'Policy Characteristics'!$C:$C,0))),"",INDEX('Policy Characteristics'!H:H,MATCH($C314,'Policy Characteristics'!$C:$C,0)))</f>
        <v>0.01</v>
      </c>
      <c r="O314" s="321" t="str">
        <f>IF(ISBLANK(INDEX('Policy Characteristics'!I:I,MATCH($C314,'Policy Characteristics'!$C:$C,0))),"",INDEX('Policy Characteristics'!I:I,MATCH($C314,'Policy Characteristics'!$C:$C,0)))</f>
        <v>% reduction in downtime</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21" t="str">
        <f>IF(ISBLANK(INDEX('Policy Characteristics'!K:K,MATCH($C314,'Policy Characteristics'!$C:$C,0))),"",INDEX('Policy Characteristics'!K:K,MATCH($C314,'Policy Characteristics'!$C:$C,0)))</f>
        <v>electricity-sector-main.html#red-downtime</v>
      </c>
      <c r="R314" s="321" t="str">
        <f>IF(ISBLANK(INDEX('Policy Characteristics'!L:L,MATCH($C314,'Policy Characteristics'!$C:$C,0))),"",INDEX('Policy Characteristics'!L:L,MATCH($C314,'Policy Characteristics'!$C:$C,0)))</f>
        <v>reduce-downtime.html</v>
      </c>
    </row>
    <row r="315" spans="1:18" s="2" customFormat="1" x14ac:dyDescent="0.25">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2852</v>
      </c>
      <c r="E315" s="9" t="s">
        <v>268</v>
      </c>
      <c r="G315" s="9"/>
      <c r="H315" s="53">
        <v>685</v>
      </c>
      <c r="I315" s="9" t="s">
        <v>45</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f>IF(ISBLANK(INDEX('Policy Characteristics'!H:H,MATCH($C315,'Policy Characteristics'!$C:$C,0))),"",INDEX('Policy Characteristics'!H:H,MATCH($C315,'Policy Characteristics'!$C:$C,0)))</f>
        <v>0.01</v>
      </c>
      <c r="O315" s="321" t="str">
        <f>IF(ISBLANK(INDEX('Policy Characteristics'!I:I,MATCH($C315,'Policy Characteristics'!$C:$C,0))),"",INDEX('Policy Characteristics'!I:I,MATCH($C315,'Policy Characteristics'!$C:$C,0)))</f>
        <v>% reduction in downtime</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21" t="str">
        <f>IF(ISBLANK(INDEX('Policy Characteristics'!K:K,MATCH($C315,'Policy Characteristics'!$C:$C,0))),"",INDEX('Policy Characteristics'!K:K,MATCH($C315,'Policy Characteristics'!$C:$C,0)))</f>
        <v>electricity-sector-main.html#red-downtime</v>
      </c>
      <c r="R315" s="321" t="str">
        <f>IF(ISBLANK(INDEX('Policy Characteristics'!L:L,MATCH($C315,'Policy Characteristics'!$C:$C,0))),"",INDEX('Policy Characteristics'!L:L,MATCH($C315,'Policy Characteristics'!$C:$C,0)))</f>
        <v>reduce-downtime.html</v>
      </c>
    </row>
    <row r="316" spans="1:18" s="2" customFormat="1" x14ac:dyDescent="0.25">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2852</v>
      </c>
      <c r="E316" s="9" t="s">
        <v>269</v>
      </c>
      <c r="H316" s="53">
        <v>686</v>
      </c>
      <c r="I316" s="9" t="s">
        <v>45</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f>IF(ISBLANK(INDEX('Policy Characteristics'!H:H,MATCH($C316,'Policy Characteristics'!$C:$C,0))),"",INDEX('Policy Characteristics'!H:H,MATCH($C316,'Policy Characteristics'!$C:$C,0)))</f>
        <v>0.01</v>
      </c>
      <c r="O316" s="321" t="str">
        <f>IF(ISBLANK(INDEX('Policy Characteristics'!I:I,MATCH($C316,'Policy Characteristics'!$C:$C,0))),"",INDEX('Policy Characteristics'!I:I,MATCH($C316,'Policy Characteristics'!$C:$C,0)))</f>
        <v>% reduction in downtime</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21" t="str">
        <f>IF(ISBLANK(INDEX('Policy Characteristics'!K:K,MATCH($C316,'Policy Characteristics'!$C:$C,0))),"",INDEX('Policy Characteristics'!K:K,MATCH($C316,'Policy Characteristics'!$C:$C,0)))</f>
        <v>electricity-sector-main.html#red-downtime</v>
      </c>
      <c r="R316" s="321" t="str">
        <f>IF(ISBLANK(INDEX('Policy Characteristics'!L:L,MATCH($C316,'Policy Characteristics'!$C:$C,0))),"",INDEX('Policy Characteristics'!L:L,MATCH($C316,'Policy Characteristics'!$C:$C,0)))</f>
        <v>reduce-downtime.html</v>
      </c>
    </row>
    <row r="317" spans="1:18" s="2" customFormat="1" x14ac:dyDescent="0.25">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2852</v>
      </c>
      <c r="E317" s="9" t="s">
        <v>270</v>
      </c>
      <c r="G317" s="9"/>
      <c r="H317" s="53">
        <v>687</v>
      </c>
      <c r="I317" s="9" t="s">
        <v>45</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f>IF(ISBLANK(INDEX('Policy Characteristics'!H:H,MATCH($C317,'Policy Characteristics'!$C:$C,0))),"",INDEX('Policy Characteristics'!H:H,MATCH($C317,'Policy Characteristics'!$C:$C,0)))</f>
        <v>0.01</v>
      </c>
      <c r="O317" s="321" t="str">
        <f>IF(ISBLANK(INDEX('Policy Characteristics'!I:I,MATCH($C317,'Policy Characteristics'!$C:$C,0))),"",INDEX('Policy Characteristics'!I:I,MATCH($C317,'Policy Characteristics'!$C:$C,0)))</f>
        <v>% reduction in downtime</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21" t="str">
        <f>IF(ISBLANK(INDEX('Policy Characteristics'!K:K,MATCH($C317,'Policy Characteristics'!$C:$C,0))),"",INDEX('Policy Characteristics'!K:K,MATCH($C317,'Policy Characteristics'!$C:$C,0)))</f>
        <v>electricity-sector-main.html#red-downtime</v>
      </c>
      <c r="R317" s="321" t="str">
        <f>IF(ISBLANK(INDEX('Policy Characteristics'!L:L,MATCH($C317,'Policy Characteristics'!$C:$C,0))),"",INDEX('Policy Characteristics'!L:L,MATCH($C317,'Policy Characteristics'!$C:$C,0)))</f>
        <v>reduce-downtime.html</v>
      </c>
    </row>
    <row r="318" spans="1:18" s="2" customFormat="1" x14ac:dyDescent="0.25">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2853</v>
      </c>
      <c r="E318" s="9" t="s">
        <v>268</v>
      </c>
      <c r="G318" s="9"/>
      <c r="H318" s="53">
        <v>688</v>
      </c>
      <c r="I318" s="9" t="s">
        <v>45</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f>IF(ISBLANK(INDEX('Policy Characteristics'!H:H,MATCH($C318,'Policy Characteristics'!$C:$C,0))),"",INDEX('Policy Characteristics'!H:H,MATCH($C318,'Policy Characteristics'!$C:$C,0)))</f>
        <v>0.01</v>
      </c>
      <c r="O318" s="321" t="str">
        <f>IF(ISBLANK(INDEX('Policy Characteristics'!I:I,MATCH($C318,'Policy Characteristics'!$C:$C,0))),"",INDEX('Policy Characteristics'!I:I,MATCH($C318,'Policy Characteristics'!$C:$C,0)))</f>
        <v>% reduction in downtime</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21" t="str">
        <f>IF(ISBLANK(INDEX('Policy Characteristics'!K:K,MATCH($C318,'Policy Characteristics'!$C:$C,0))),"",INDEX('Policy Characteristics'!K:K,MATCH($C318,'Policy Characteristics'!$C:$C,0)))</f>
        <v>electricity-sector-main.html#red-downtime</v>
      </c>
      <c r="R318" s="321" t="str">
        <f>IF(ISBLANK(INDEX('Policy Characteristics'!L:L,MATCH($C318,'Policy Characteristics'!$C:$C,0))),"",INDEX('Policy Characteristics'!L:L,MATCH($C318,'Policy Characteristics'!$C:$C,0)))</f>
        <v>reduce-downtime.html</v>
      </c>
    </row>
    <row r="319" spans="1:18" s="2" customFormat="1" x14ac:dyDescent="0.25">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2853</v>
      </c>
      <c r="E319" s="9" t="s">
        <v>269</v>
      </c>
      <c r="F319" s="9"/>
      <c r="G319" s="9"/>
      <c r="H319" s="53">
        <v>689</v>
      </c>
      <c r="I319" s="9" t="s">
        <v>45</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f>IF(ISBLANK(INDEX('Policy Characteristics'!H:H,MATCH($C319,'Policy Characteristics'!$C:$C,0))),"",INDEX('Policy Characteristics'!H:H,MATCH($C319,'Policy Characteristics'!$C:$C,0)))</f>
        <v>0.01</v>
      </c>
      <c r="O319" s="321" t="str">
        <f>IF(ISBLANK(INDEX('Policy Characteristics'!I:I,MATCH($C319,'Policy Characteristics'!$C:$C,0))),"",INDEX('Policy Characteristics'!I:I,MATCH($C319,'Policy Characteristics'!$C:$C,0)))</f>
        <v>% reduction in downtime</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21" t="str">
        <f>IF(ISBLANK(INDEX('Policy Characteristics'!K:K,MATCH($C319,'Policy Characteristics'!$C:$C,0))),"",INDEX('Policy Characteristics'!K:K,MATCH($C319,'Policy Characteristics'!$C:$C,0)))</f>
        <v>electricity-sector-main.html#red-downtime</v>
      </c>
      <c r="R319" s="321" t="str">
        <f>IF(ISBLANK(INDEX('Policy Characteristics'!L:L,MATCH($C319,'Policy Characteristics'!$C:$C,0))),"",INDEX('Policy Characteristics'!L:L,MATCH($C319,'Policy Characteristics'!$C:$C,0)))</f>
        <v>reduce-downtime.html</v>
      </c>
    </row>
    <row r="320" spans="1:18" s="2" customFormat="1" x14ac:dyDescent="0.25">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2853</v>
      </c>
      <c r="E320" s="9" t="s">
        <v>270</v>
      </c>
      <c r="F320" s="9"/>
      <c r="G320" s="9"/>
      <c r="H320" s="53">
        <v>690</v>
      </c>
      <c r="I320" s="9" t="s">
        <v>45</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f>IF(ISBLANK(INDEX('Policy Characteristics'!H:H,MATCH($C320,'Policy Characteristics'!$C:$C,0))),"",INDEX('Policy Characteristics'!H:H,MATCH($C320,'Policy Characteristics'!$C:$C,0)))</f>
        <v>0.01</v>
      </c>
      <c r="O320" s="321" t="str">
        <f>IF(ISBLANK(INDEX('Policy Characteristics'!I:I,MATCH($C320,'Policy Characteristics'!$C:$C,0))),"",INDEX('Policy Characteristics'!I:I,MATCH($C320,'Policy Characteristics'!$C:$C,0)))</f>
        <v>% reduction in downtime</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21" t="str">
        <f>IF(ISBLANK(INDEX('Policy Characteristics'!K:K,MATCH($C320,'Policy Characteristics'!$C:$C,0))),"",INDEX('Policy Characteristics'!K:K,MATCH($C320,'Policy Characteristics'!$C:$C,0)))</f>
        <v>electricity-sector-main.html#red-downtime</v>
      </c>
      <c r="R320" s="321" t="str">
        <f>IF(ISBLANK(INDEX('Policy Characteristics'!L:L,MATCH($C320,'Policy Characteristics'!$C:$C,0))),"",INDEX('Policy Characteristics'!L:L,MATCH($C320,'Policy Characteristics'!$C:$C,0)))</f>
        <v>reduce-downtime.html</v>
      </c>
    </row>
    <row r="321" spans="1:18" s="2" customFormat="1" x14ac:dyDescent="0.25">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2372</v>
      </c>
      <c r="D321" s="9" t="s">
        <v>473</v>
      </c>
      <c r="E321" s="9"/>
      <c r="F321" s="9" t="s">
        <v>476</v>
      </c>
      <c r="G321" s="9"/>
      <c r="H321" s="53">
        <v>194</v>
      </c>
      <c r="I321" s="9" t="s">
        <v>44</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endogenous-learning.html#red-soft-costs</v>
      </c>
      <c r="R321" s="321" t="str">
        <f>IF(ISBLANK(INDEX('Policy Characteristics'!L:L,MATCH($C321,'Policy Characteristics'!$C:$C,0))),"",INDEX('Policy Characteristics'!L:L,MATCH($C321,'Policy Characteristics'!$C:$C,0)))</f>
        <v>reduce-soft-costs.html</v>
      </c>
    </row>
    <row r="322" spans="1:18" s="2" customFormat="1" x14ac:dyDescent="0.25">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79</v>
      </c>
      <c r="E322" s="9"/>
      <c r="F322" s="9" t="s">
        <v>91</v>
      </c>
      <c r="G322" s="9"/>
      <c r="H322" s="53">
        <v>195</v>
      </c>
      <c r="I322" s="9" t="s">
        <v>44</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endogenous-learning.html#red-soft-costs</v>
      </c>
      <c r="R322" s="321" t="str">
        <f>IF(ISBLANK(INDEX('Policy Characteristics'!L:L,MATCH($C322,'Policy Characteristics'!$C:$C,0))),"",INDEX('Policy Characteristics'!L:L,MATCH($C322,'Policy Characteristics'!$C:$C,0)))</f>
        <v>reduce-soft-costs.html</v>
      </c>
    </row>
    <row r="323" spans="1:18" s="2" customFormat="1" x14ac:dyDescent="0.25">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478</v>
      </c>
      <c r="E323" s="9"/>
      <c r="F323" s="9" t="s">
        <v>479</v>
      </c>
      <c r="G323" s="9"/>
      <c r="H323" s="53">
        <v>196</v>
      </c>
      <c r="I323" s="9" t="s">
        <v>44</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endogenous-learning.html#red-soft-costs</v>
      </c>
      <c r="R323" s="321" t="str">
        <f>IF(ISBLANK(INDEX('Policy Characteristics'!L:L,MATCH($C323,'Policy Characteristics'!$C:$C,0))),"",INDEX('Policy Characteristics'!L:L,MATCH($C323,'Policy Characteristics'!$C:$C,0)))</f>
        <v>reduce-soft-costs.html</v>
      </c>
    </row>
    <row r="324" spans="1:18" s="2" customFormat="1" x14ac:dyDescent="0.25">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298</v>
      </c>
      <c r="D324" s="9"/>
      <c r="E324" s="9"/>
      <c r="F324" s="9"/>
      <c r="G324" s="9"/>
      <c r="H324" s="53">
        <v>145</v>
      </c>
      <c r="I324" s="9" t="s">
        <v>44</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21" t="str">
        <f>IF(ISBLANK(INDEX('Policy Characteristics'!K:K,MATCH($C324,'Policy Characteristics'!$C:$C,0))),"",INDEX('Policy Characteristics'!K:K,MATCH($C324,'Policy Characteristics'!$C:$C,0)))</f>
        <v>electricity-sector-main.html#red-tnd-losses</v>
      </c>
      <c r="R324" s="321" t="str">
        <f>IF(ISBLANK(INDEX('Policy Characteristics'!L:L,MATCH($C324,'Policy Characteristics'!$C:$C,0))),"",INDEX('Policy Characteristics'!L:L,MATCH($C324,'Policy Characteristics'!$C:$C,0)))</f>
        <v>reduce-tnd-losses.html</v>
      </c>
    </row>
    <row r="325" spans="1:18" s="2" customFormat="1" x14ac:dyDescent="0.25">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2894</v>
      </c>
      <c r="D325" s="50" t="s">
        <v>472</v>
      </c>
      <c r="E325" s="50"/>
      <c r="F325" s="9" t="s">
        <v>471</v>
      </c>
      <c r="G325" s="9"/>
      <c r="H325" s="53">
        <v>691</v>
      </c>
      <c r="I325" s="9" t="s">
        <v>45</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electricity-sector-main.html#subsidies</v>
      </c>
      <c r="R325" s="321" t="str">
        <f>IF(ISBLANK(INDEX('Policy Characteristics'!L:L,MATCH($C325,'Policy Characteristics'!$C:$C,0))),"",INDEX('Policy Characteristics'!L:L,MATCH($C325,'Policy Characteristics'!$C:$C,0)))</f>
        <v/>
      </c>
    </row>
    <row r="326" spans="1:18" s="2" customFormat="1" x14ac:dyDescent="0.25">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40" si="26">C$325</f>
        <v>Perc Subsidy for Elec Capacity Construction</v>
      </c>
      <c r="D326" s="9" t="s">
        <v>326</v>
      </c>
      <c r="E326" s="52"/>
      <c r="F326" s="9" t="s">
        <v>327</v>
      </c>
      <c r="G326" s="9"/>
      <c r="H326" s="53">
        <v>692</v>
      </c>
      <c r="I326" s="9" t="s">
        <v>45</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electricity-sector-main.html#subsidies</v>
      </c>
      <c r="R326" s="321" t="str">
        <f>IF(ISBLANK(INDEX('Policy Characteristics'!L:L,MATCH($C326,'Policy Characteristics'!$C:$C,0))),"",INDEX('Policy Characteristics'!L:L,MATCH($C326,'Policy Characteristics'!$C:$C,0)))</f>
        <v/>
      </c>
    </row>
    <row r="327" spans="1:18" s="2" customFormat="1" x14ac:dyDescent="0.25">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77</v>
      </c>
      <c r="E327" s="52"/>
      <c r="F327" s="9" t="s">
        <v>89</v>
      </c>
      <c r="G327" s="9"/>
      <c r="H327" s="53">
        <v>517</v>
      </c>
      <c r="I327" s="9" t="s">
        <v>44</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electricity-sector-main.html#subsidies</v>
      </c>
      <c r="R327" s="321" t="str">
        <f>IF(ISBLANK(INDEX('Policy Characteristics'!L:L,MATCH($C327,'Policy Characteristics'!$C:$C,0))),"",INDEX('Policy Characteristics'!L:L,MATCH($C327,'Policy Characteristics'!$C:$C,0)))</f>
        <v/>
      </c>
    </row>
    <row r="328" spans="1:18" s="2" customFormat="1" x14ac:dyDescent="0.25">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78</v>
      </c>
      <c r="E328" s="52"/>
      <c r="F328" s="9" t="s">
        <v>90</v>
      </c>
      <c r="G328" s="9"/>
      <c r="H328" s="53">
        <v>693</v>
      </c>
      <c r="I328" s="9" t="s">
        <v>45</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electricity-sector-main.html#subsidies</v>
      </c>
      <c r="R328" s="321" t="str">
        <f>IF(ISBLANK(INDEX('Policy Characteristics'!L:L,MATCH($C328,'Policy Characteristics'!$C:$C,0))),"",INDEX('Policy Characteristics'!L:L,MATCH($C328,'Policy Characteristics'!$C:$C,0)))</f>
        <v/>
      </c>
    </row>
    <row r="329" spans="1:18" s="2" customFormat="1" x14ac:dyDescent="0.25">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473</v>
      </c>
      <c r="E329" s="52"/>
      <c r="F329" s="9" t="s">
        <v>476</v>
      </c>
      <c r="G329" s="9"/>
      <c r="H329" s="53">
        <v>518</v>
      </c>
      <c r="I329" s="9" t="s">
        <v>44</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electricity-sector-main.html#subsidies</v>
      </c>
      <c r="R329" s="321" t="str">
        <f>IF(ISBLANK(INDEX('Policy Characteristics'!L:L,MATCH($C329,'Policy Characteristics'!$C:$C,0))),"",INDEX('Policy Characteristics'!L:L,MATCH($C329,'Policy Characteristics'!$C:$C,0)))</f>
        <v/>
      </c>
    </row>
    <row r="330" spans="1:18" s="2" customFormat="1" x14ac:dyDescent="0.25">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79</v>
      </c>
      <c r="E330" s="52"/>
      <c r="F330" s="9" t="s">
        <v>91</v>
      </c>
      <c r="G330" s="9"/>
      <c r="H330" s="53">
        <v>519</v>
      </c>
      <c r="I330" s="9" t="s">
        <v>44</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electricity-sector-main.html#subsidies</v>
      </c>
      <c r="R330" s="321" t="str">
        <f>IF(ISBLANK(INDEX('Policy Characteristics'!L:L,MATCH($C330,'Policy Characteristics'!$C:$C,0))),"",INDEX('Policy Characteristics'!L:L,MATCH($C330,'Policy Characteristics'!$C:$C,0)))</f>
        <v/>
      </c>
    </row>
    <row r="331" spans="1:18" s="2" customFormat="1" x14ac:dyDescent="0.25">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80</v>
      </c>
      <c r="E331" s="52"/>
      <c r="F331" s="9" t="s">
        <v>92</v>
      </c>
      <c r="G331" s="9"/>
      <c r="H331" s="53">
        <v>520</v>
      </c>
      <c r="I331" s="9" t="s">
        <v>44</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electricity-sector-main.html#subsidies</v>
      </c>
      <c r="R331" s="321" t="str">
        <f>IF(ISBLANK(INDEX('Policy Characteristics'!L:L,MATCH($C331,'Policy Characteristics'!$C:$C,0))),"",INDEX('Policy Characteristics'!L:L,MATCH($C331,'Policy Characteristics'!$C:$C,0)))</f>
        <v/>
      </c>
    </row>
    <row r="332" spans="1:18" s="2" customFormat="1" x14ac:dyDescent="0.25">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81</v>
      </c>
      <c r="E332" s="52"/>
      <c r="F332" s="9" t="s">
        <v>93</v>
      </c>
      <c r="G332" s="9"/>
      <c r="H332" s="53">
        <v>521</v>
      </c>
      <c r="I332" s="9" t="s">
        <v>44</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electricity-sector-main.html#subsidies</v>
      </c>
      <c r="R332" s="321" t="str">
        <f>IF(ISBLANK(INDEX('Policy Characteristics'!L:L,MATCH($C332,'Policy Characteristics'!$C:$C,0))),"",INDEX('Policy Characteristics'!L:L,MATCH($C332,'Policy Characteristics'!$C:$C,0)))</f>
        <v/>
      </c>
    </row>
    <row r="333" spans="1:18" s="2" customFormat="1" x14ac:dyDescent="0.25">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2483</v>
      </c>
      <c r="E333" s="52"/>
      <c r="F333" s="50" t="s">
        <v>461</v>
      </c>
      <c r="G333" s="9"/>
      <c r="H333" s="53">
        <v>1598</v>
      </c>
      <c r="I333" s="9" t="s">
        <v>44</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electricity-sector-main.html#subsidies</v>
      </c>
      <c r="R333" s="321" t="str">
        <f>IF(ISBLANK(INDEX('Policy Characteristics'!L:L,MATCH($C333,'Policy Characteristics'!$C:$C,0))),"",INDEX('Policy Characteristics'!L:L,MATCH($C333,'Policy Characteristics'!$C:$C,0)))</f>
        <v/>
      </c>
    </row>
    <row r="334" spans="1:18" s="2" customFormat="1" x14ac:dyDescent="0.25">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328</v>
      </c>
      <c r="E334" s="52"/>
      <c r="F334" s="50" t="s">
        <v>330</v>
      </c>
      <c r="G334" s="9"/>
      <c r="H334" s="53">
        <v>1599</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electricity-sector-main.html#subsidies</v>
      </c>
      <c r="R334" s="321" t="str">
        <f>IF(ISBLANK(INDEX('Policy Characteristics'!L:L,MATCH($C334,'Policy Characteristics'!$C:$C,0))),"",INDEX('Policy Characteristics'!L:L,MATCH($C334,'Policy Characteristics'!$C:$C,0)))</f>
        <v/>
      </c>
    </row>
    <row r="335" spans="1:18" s="2" customFormat="1" x14ac:dyDescent="0.25">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329</v>
      </c>
      <c r="E335" s="52"/>
      <c r="F335" s="50" t="s">
        <v>331</v>
      </c>
      <c r="G335" s="9"/>
      <c r="H335" s="53">
        <v>1600</v>
      </c>
      <c r="I335" s="9" t="s">
        <v>45</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electricity-sector-main.html#subsidies</v>
      </c>
      <c r="R335" s="321" t="str">
        <f>IF(ISBLANK(INDEX('Policy Characteristics'!L:L,MATCH($C335,'Policy Characteristics'!$C:$C,0))),"",INDEX('Policy Characteristics'!L:L,MATCH($C335,'Policy Characteristics'!$C:$C,0)))</f>
        <v/>
      </c>
    </row>
    <row r="336" spans="1:18" s="2" customFormat="1" x14ac:dyDescent="0.25">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469</v>
      </c>
      <c r="E336" s="52"/>
      <c r="F336" s="9" t="s">
        <v>468</v>
      </c>
      <c r="G336" s="9"/>
      <c r="H336" s="53">
        <v>694</v>
      </c>
      <c r="I336" s="9" t="s">
        <v>45</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electricity-sector-main.html#subsidies</v>
      </c>
      <c r="R336" s="321" t="str">
        <f>IF(ISBLANK(INDEX('Policy Characteristics'!L:L,MATCH($C336,'Policy Characteristics'!$C:$C,0))),"",INDEX('Policy Characteristics'!L:L,MATCH($C336,'Policy Characteristics'!$C:$C,0)))</f>
        <v/>
      </c>
    </row>
    <row r="337" spans="1:19" s="2" customFormat="1" x14ac:dyDescent="0.25">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478</v>
      </c>
      <c r="E337" s="52"/>
      <c r="F337" s="9" t="s">
        <v>479</v>
      </c>
      <c r="G337" s="9"/>
      <c r="H337" s="53">
        <v>522</v>
      </c>
      <c r="I337" s="9" t="s">
        <v>44</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electricity-sector-main.html#subsidies</v>
      </c>
      <c r="R337" s="321" t="str">
        <f>IF(ISBLANK(INDEX('Policy Characteristics'!L:L,MATCH($C337,'Policy Characteristics'!$C:$C,0))),"",INDEX('Policy Characteristics'!L:L,MATCH($C337,'Policy Characteristics'!$C:$C,0)))</f>
        <v/>
      </c>
    </row>
    <row r="338" spans="1:19" s="2" customFormat="1" x14ac:dyDescent="0.25">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Capacity Construction</v>
      </c>
      <c r="C338" s="327" t="str">
        <f t="shared" si="26"/>
        <v>Perc Subsidy for Elec Capacity Construction</v>
      </c>
      <c r="D338" s="9" t="s">
        <v>2851</v>
      </c>
      <c r="E338" s="50"/>
      <c r="F338" s="9" t="s">
        <v>2533</v>
      </c>
      <c r="G338" s="9"/>
      <c r="H338" s="53">
        <v>695</v>
      </c>
      <c r="I338" s="9" t="s">
        <v>45</v>
      </c>
      <c r="J338" s="323" t="str">
        <f>IF(ISBLANK(INDEX('Policy Characteristics'!D:D,MATCH($C338,'Policy Characteristics'!$C:$C,0))),"",INDEX('Policy Characteristics'!D:D,MATCH($C338,'Policy Characteristics'!$C:$C,0)))</f>
        <v>Subsidy for Capacity Construction</v>
      </c>
      <c r="K338" s="321" t="str">
        <f>IF(ISBLANK(INDEX('Policy Characteristics'!E:E,MATCH($C338,'Policy Characteristics'!$C:$C,0))),"",INDEX('Policy Characteristics'!E:E,MATCH($C338,'Policy Characteristics'!$C:$C,0)))</f>
        <v>elec capacity construction subsidy</v>
      </c>
      <c r="L338" s="339">
        <f>IF(ISBLANK(INDEX('Policy Characteristics'!F:F,MATCH($C338,'Policy Characteristics'!$C:$C,0))),"",INDEX('Policy Characteristics'!F:F,MATCH($C338,'Policy Characteristics'!$C:$C,0)))</f>
        <v>0</v>
      </c>
      <c r="M338" s="339">
        <f>IF(ISBLANK(INDEX('Policy Characteristics'!G:G,MATCH($C338,'Policy Characteristics'!$C:$C,0))),"",INDEX('Policy Characteristics'!G:G,MATCH($C338,'Policy Characteristics'!$C:$C,0)))</f>
        <v>0.95</v>
      </c>
      <c r="N338" s="339">
        <f>IF(ISBLANK(INDEX('Policy Characteristics'!H:H,MATCH($C338,'Policy Characteristics'!$C:$C,0))),"",INDEX('Policy Characteristics'!H:H,MATCH($C338,'Policy Characteristics'!$C:$C,0)))</f>
        <v>0.01</v>
      </c>
      <c r="O338" s="321" t="str">
        <f>IF(ISBLANK(INDEX('Policy Characteristics'!I:I,MATCH($C338,'Policy Characteristics'!$C:$C,0))),"",INDEX('Policy Characteristics'!I:I,MATCH($C338,'Policy Characteristics'!$C:$C,0)))</f>
        <v>% of construction cost</v>
      </c>
      <c r="P338" s="321"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21" t="str">
        <f>IF(ISBLANK(INDEX('Policy Characteristics'!K:K,MATCH($C338,'Policy Characteristics'!$C:$C,0))),"",INDEX('Policy Characteristics'!K:K,MATCH($C338,'Policy Characteristics'!$C:$C,0)))</f>
        <v>electricity-sector-main.html#subsidies</v>
      </c>
      <c r="R338" s="321" t="str">
        <f>IF(ISBLANK(INDEX('Policy Characteristics'!L:L,MATCH($C338,'Policy Characteristics'!$C:$C,0))),"",INDEX('Policy Characteristics'!L:L,MATCH($C338,'Policy Characteristics'!$C:$C,0)))</f>
        <v/>
      </c>
    </row>
    <row r="339" spans="1:19" s="2" customFormat="1" x14ac:dyDescent="0.25">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Capacity Construction</v>
      </c>
      <c r="C339" s="327" t="str">
        <f t="shared" si="26"/>
        <v>Perc Subsidy for Elec Capacity Construction</v>
      </c>
      <c r="D339" s="9" t="s">
        <v>2852</v>
      </c>
      <c r="E339" s="50"/>
      <c r="F339" s="9" t="s">
        <v>2682</v>
      </c>
      <c r="G339" s="9"/>
      <c r="H339" s="53">
        <v>696</v>
      </c>
      <c r="I339" s="9" t="s">
        <v>45</v>
      </c>
      <c r="J339" s="323" t="str">
        <f>IF(ISBLANK(INDEX('Policy Characteristics'!D:D,MATCH($C339,'Policy Characteristics'!$C:$C,0))),"",INDEX('Policy Characteristics'!D:D,MATCH($C339,'Policy Characteristics'!$C:$C,0)))</f>
        <v>Subsidy for Capacity Construction</v>
      </c>
      <c r="K339" s="321" t="str">
        <f>IF(ISBLANK(INDEX('Policy Characteristics'!E:E,MATCH($C339,'Policy Characteristics'!$C:$C,0))),"",INDEX('Policy Characteristics'!E:E,MATCH($C339,'Policy Characteristics'!$C:$C,0)))</f>
        <v>elec capacity construction subsidy</v>
      </c>
      <c r="L339" s="339">
        <f>IF(ISBLANK(INDEX('Policy Characteristics'!F:F,MATCH($C339,'Policy Characteristics'!$C:$C,0))),"",INDEX('Policy Characteristics'!F:F,MATCH($C339,'Policy Characteristics'!$C:$C,0)))</f>
        <v>0</v>
      </c>
      <c r="M339" s="339">
        <f>IF(ISBLANK(INDEX('Policy Characteristics'!G:G,MATCH($C339,'Policy Characteristics'!$C:$C,0))),"",INDEX('Policy Characteristics'!G:G,MATCH($C339,'Policy Characteristics'!$C:$C,0)))</f>
        <v>0.95</v>
      </c>
      <c r="N339" s="339">
        <f>IF(ISBLANK(INDEX('Policy Characteristics'!H:H,MATCH($C339,'Policy Characteristics'!$C:$C,0))),"",INDEX('Policy Characteristics'!H:H,MATCH($C339,'Policy Characteristics'!$C:$C,0)))</f>
        <v>0.01</v>
      </c>
      <c r="O339" s="321" t="str">
        <f>IF(ISBLANK(INDEX('Policy Characteristics'!I:I,MATCH($C339,'Policy Characteristics'!$C:$C,0))),"",INDEX('Policy Characteristics'!I:I,MATCH($C339,'Policy Characteristics'!$C:$C,0)))</f>
        <v>% of construction cost</v>
      </c>
      <c r="P339" s="321"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21" t="str">
        <f>IF(ISBLANK(INDEX('Policy Characteristics'!K:K,MATCH($C339,'Policy Characteristics'!$C:$C,0))),"",INDEX('Policy Characteristics'!K:K,MATCH($C339,'Policy Characteristics'!$C:$C,0)))</f>
        <v>electricity-sector-main.html#subsidies</v>
      </c>
      <c r="R339" s="321" t="str">
        <f>IF(ISBLANK(INDEX('Policy Characteristics'!L:L,MATCH($C339,'Policy Characteristics'!$C:$C,0))),"",INDEX('Policy Characteristics'!L:L,MATCH($C339,'Policy Characteristics'!$C:$C,0)))</f>
        <v/>
      </c>
    </row>
    <row r="340" spans="1:19" s="2" customFormat="1" x14ac:dyDescent="0.25">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Capacity Construction</v>
      </c>
      <c r="C340" s="327" t="str">
        <f t="shared" si="26"/>
        <v>Perc Subsidy for Elec Capacity Construction</v>
      </c>
      <c r="D340" s="9" t="s">
        <v>2853</v>
      </c>
      <c r="E340" s="50"/>
      <c r="F340" s="9" t="s">
        <v>2535</v>
      </c>
      <c r="G340" s="9"/>
      <c r="H340" s="53">
        <v>697</v>
      </c>
      <c r="I340" s="9" t="s">
        <v>45</v>
      </c>
      <c r="J340" s="323" t="str">
        <f>IF(ISBLANK(INDEX('Policy Characteristics'!D:D,MATCH($C340,'Policy Characteristics'!$C:$C,0))),"",INDEX('Policy Characteristics'!D:D,MATCH($C340,'Policy Characteristics'!$C:$C,0)))</f>
        <v>Subsidy for Capacity Construction</v>
      </c>
      <c r="K340" s="321" t="str">
        <f>IF(ISBLANK(INDEX('Policy Characteristics'!E:E,MATCH($C340,'Policy Characteristics'!$C:$C,0))),"",INDEX('Policy Characteristics'!E:E,MATCH($C340,'Policy Characteristics'!$C:$C,0)))</f>
        <v>elec capacity construction subsidy</v>
      </c>
      <c r="L340" s="339">
        <f>IF(ISBLANK(INDEX('Policy Characteristics'!F:F,MATCH($C340,'Policy Characteristics'!$C:$C,0))),"",INDEX('Policy Characteristics'!F:F,MATCH($C340,'Policy Characteristics'!$C:$C,0)))</f>
        <v>0</v>
      </c>
      <c r="M340" s="339">
        <f>IF(ISBLANK(INDEX('Policy Characteristics'!G:G,MATCH($C340,'Policy Characteristics'!$C:$C,0))),"",INDEX('Policy Characteristics'!G:G,MATCH($C340,'Policy Characteristics'!$C:$C,0)))</f>
        <v>0.95</v>
      </c>
      <c r="N340" s="339">
        <f>IF(ISBLANK(INDEX('Policy Characteristics'!H:H,MATCH($C340,'Policy Characteristics'!$C:$C,0))),"",INDEX('Policy Characteristics'!H:H,MATCH($C340,'Policy Characteristics'!$C:$C,0)))</f>
        <v>0.01</v>
      </c>
      <c r="O340" s="321" t="str">
        <f>IF(ISBLANK(INDEX('Policy Characteristics'!I:I,MATCH($C340,'Policy Characteristics'!$C:$C,0))),"",INDEX('Policy Characteristics'!I:I,MATCH($C340,'Policy Characteristics'!$C:$C,0)))</f>
        <v>% of construction cost</v>
      </c>
      <c r="P340" s="321"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21" t="str">
        <f>IF(ISBLANK(INDEX('Policy Characteristics'!K:K,MATCH($C340,'Policy Characteristics'!$C:$C,0))),"",INDEX('Policy Characteristics'!K:K,MATCH($C340,'Policy Characteristics'!$C:$C,0)))</f>
        <v>electricity-sector-main.html#subsidies</v>
      </c>
      <c r="R340" s="321" t="str">
        <f>IF(ISBLANK(INDEX('Policy Characteristics'!L:L,MATCH($C340,'Policy Characteristics'!$C:$C,0))),"",INDEX('Policy Characteristics'!L:L,MATCH($C340,'Policy Characteristics'!$C:$C,0)))</f>
        <v/>
      </c>
    </row>
    <row r="341" spans="1:19" s="5" customFormat="1" x14ac:dyDescent="0.25">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6" t="s">
        <v>133</v>
      </c>
      <c r="D341" s="50" t="s">
        <v>472</v>
      </c>
      <c r="E341" s="50" t="s">
        <v>268</v>
      </c>
      <c r="F341" s="9" t="s">
        <v>471</v>
      </c>
      <c r="G341" s="418" t="s">
        <v>321</v>
      </c>
      <c r="H341" s="53">
        <v>698</v>
      </c>
      <c r="I341" s="9" t="s">
        <v>45</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f>IF(ISBLANK(INDEX('Policy Characteristics'!H:H,MATCH($C341,'Policy Characteristics'!$C:$C,0))),"",INDEX('Policy Characteristics'!H:H,MATCH($C341,'Policy Characteristics'!$C:$C,0)))</f>
        <v>1</v>
      </c>
      <c r="O341" s="321" t="str">
        <f>IF(ISBLANK(INDEX('Policy Characteristics'!I:I,MATCH($C341,'Policy Characteristics'!$C:$C,0))),"",INDEX('Policy Characteristics'!I:I,MATCH($C341,'Policy Characteristics'!$C:$C,0)))</f>
        <v>$/MWh</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21" t="str">
        <f>IF(ISBLANK(INDEX('Policy Characteristics'!K:K,MATCH($C341,'Policy Characteristics'!$C:$C,0))),"",INDEX('Policy Characteristics'!K:K,MATCH($C341,'Policy Characteristics'!$C:$C,0)))</f>
        <v>electricity-sector-main.html#subsidies</v>
      </c>
      <c r="R341" s="321" t="str">
        <f>IF(ISBLANK(INDEX('Policy Characteristics'!L:L,MATCH($C341,'Policy Characteristics'!$C:$C,0))),"",INDEX('Policy Characteristics'!L:L,MATCH($C341,'Policy Characteristics'!$C:$C,0)))</f>
        <v>subsidy-for-electricity-production.html</v>
      </c>
      <c r="S341" s="418"/>
    </row>
    <row r="342" spans="1:19" s="5" customFormat="1" x14ac:dyDescent="0.25">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ref="C342:C388" si="27">C$341</f>
        <v>Subsidy for Elec Production by Fuel</v>
      </c>
      <c r="D342" s="50" t="s">
        <v>472</v>
      </c>
      <c r="E342" s="50" t="s">
        <v>269</v>
      </c>
      <c r="F342" s="9" t="s">
        <v>471</v>
      </c>
      <c r="G342" s="418"/>
      <c r="H342" s="417">
        <v>1563</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f>IF(ISBLANK(INDEX('Policy Characteristics'!H:H,MATCH($C342,'Policy Characteristics'!$C:$C,0))),"",INDEX('Policy Characteristics'!H:H,MATCH($C342,'Policy Characteristics'!$C:$C,0)))</f>
        <v>1</v>
      </c>
      <c r="O342" s="321" t="str">
        <f>IF(ISBLANK(INDEX('Policy Characteristics'!I:I,MATCH($C342,'Policy Characteristics'!$C:$C,0))),"",INDEX('Policy Characteristics'!I:I,MATCH($C342,'Policy Characteristics'!$C:$C,0)))</f>
        <v>$/MWh</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21" t="str">
        <f>IF(ISBLANK(INDEX('Policy Characteristics'!K:K,MATCH($C342,'Policy Characteristics'!$C:$C,0))),"",INDEX('Policy Characteristics'!K:K,MATCH($C342,'Policy Characteristics'!$C:$C,0)))</f>
        <v>electricity-sector-main.html#subsidies</v>
      </c>
      <c r="R342" s="321" t="str">
        <f>IF(ISBLANK(INDEX('Policy Characteristics'!L:L,MATCH($C342,'Policy Characteristics'!$C:$C,0))),"",INDEX('Policy Characteristics'!L:L,MATCH($C342,'Policy Characteristics'!$C:$C,0)))</f>
        <v>subsidy-for-electricity-production.html</v>
      </c>
      <c r="S342" s="418"/>
    </row>
    <row r="343" spans="1:19" s="5" customFormat="1" x14ac:dyDescent="0.25">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50" t="s">
        <v>472</v>
      </c>
      <c r="E343" s="50" t="s">
        <v>270</v>
      </c>
      <c r="F343" s="9" t="s">
        <v>471</v>
      </c>
      <c r="G343" s="418" t="s">
        <v>332</v>
      </c>
      <c r="H343" s="417">
        <v>1564</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f>IF(ISBLANK(INDEX('Policy Characteristics'!H:H,MATCH($C343,'Policy Characteristics'!$C:$C,0))),"",INDEX('Policy Characteristics'!H:H,MATCH($C343,'Policy Characteristics'!$C:$C,0)))</f>
        <v>1</v>
      </c>
      <c r="O343" s="321" t="str">
        <f>IF(ISBLANK(INDEX('Policy Characteristics'!I:I,MATCH($C343,'Policy Characteristics'!$C:$C,0))),"",INDEX('Policy Characteristics'!I:I,MATCH($C343,'Policy Characteristics'!$C:$C,0)))</f>
        <v>$/MWh</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21" t="str">
        <f>IF(ISBLANK(INDEX('Policy Characteristics'!K:K,MATCH($C343,'Policy Characteristics'!$C:$C,0))),"",INDEX('Policy Characteristics'!K:K,MATCH($C343,'Policy Characteristics'!$C:$C,0)))</f>
        <v>electricity-sector-main.html#subsidies</v>
      </c>
      <c r="R343" s="321" t="str">
        <f>IF(ISBLANK(INDEX('Policy Characteristics'!L:L,MATCH($C343,'Policy Characteristics'!$C:$C,0))),"",INDEX('Policy Characteristics'!L:L,MATCH($C343,'Policy Characteristics'!$C:$C,0)))</f>
        <v>subsidy-for-electricity-production.html</v>
      </c>
      <c r="S343" s="418"/>
    </row>
    <row r="344" spans="1:19" s="5" customFormat="1" x14ac:dyDescent="0.25">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326</v>
      </c>
      <c r="E344" s="50" t="s">
        <v>268</v>
      </c>
      <c r="F344" s="9" t="s">
        <v>327</v>
      </c>
      <c r="G344" s="418" t="s">
        <v>321</v>
      </c>
      <c r="H344" s="51">
        <v>699</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f>IF(ISBLANK(INDEX('Policy Characteristics'!H:H,MATCH($C344,'Policy Characteristics'!$C:$C,0))),"",INDEX('Policy Characteristics'!H:H,MATCH($C344,'Policy Characteristics'!$C:$C,0)))</f>
        <v>1</v>
      </c>
      <c r="O344" s="321" t="str">
        <f>IF(ISBLANK(INDEX('Policy Characteristics'!I:I,MATCH($C344,'Policy Characteristics'!$C:$C,0))),"",INDEX('Policy Characteristics'!I:I,MATCH($C344,'Policy Characteristics'!$C:$C,0)))</f>
        <v>$/MWh</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21" t="str">
        <f>IF(ISBLANK(INDEX('Policy Characteristics'!K:K,MATCH($C344,'Policy Characteristics'!$C:$C,0))),"",INDEX('Policy Characteristics'!K:K,MATCH($C344,'Policy Characteristics'!$C:$C,0)))</f>
        <v>electricity-sector-main.html#subsidies</v>
      </c>
      <c r="R344" s="321" t="str">
        <f>IF(ISBLANK(INDEX('Policy Characteristics'!L:L,MATCH($C344,'Policy Characteristics'!$C:$C,0))),"",INDEX('Policy Characteristics'!L:L,MATCH($C344,'Policy Characteristics'!$C:$C,0)))</f>
        <v>subsidy-for-electricity-production.html</v>
      </c>
      <c r="S344" s="418"/>
    </row>
    <row r="345" spans="1:19" x14ac:dyDescent="0.25">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326</v>
      </c>
      <c r="E345" s="50" t="s">
        <v>269</v>
      </c>
      <c r="F345" s="9" t="s">
        <v>327</v>
      </c>
      <c r="G345" s="418"/>
      <c r="H345" s="416">
        <v>1565</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f>IF(ISBLANK(INDEX('Policy Characteristics'!H:H,MATCH($C345,'Policy Characteristics'!$C:$C,0))),"",INDEX('Policy Characteristics'!H:H,MATCH($C345,'Policy Characteristics'!$C:$C,0)))</f>
        <v>1</v>
      </c>
      <c r="O345" s="321" t="str">
        <f>IF(ISBLANK(INDEX('Policy Characteristics'!I:I,MATCH($C345,'Policy Characteristics'!$C:$C,0))),"",INDEX('Policy Characteristics'!I:I,MATCH($C345,'Policy Characteristics'!$C:$C,0)))</f>
        <v>$/MWh</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21" t="str">
        <f>IF(ISBLANK(INDEX('Policy Characteristics'!K:K,MATCH($C345,'Policy Characteristics'!$C:$C,0))),"",INDEX('Policy Characteristics'!K:K,MATCH($C345,'Policy Characteristics'!$C:$C,0)))</f>
        <v>electricity-sector-main.html#subsidies</v>
      </c>
      <c r="R345" s="321" t="str">
        <f>IF(ISBLANK(INDEX('Policy Characteristics'!L:L,MATCH($C345,'Policy Characteristics'!$C:$C,0))),"",INDEX('Policy Characteristics'!L:L,MATCH($C345,'Policy Characteristics'!$C:$C,0)))</f>
        <v>subsidy-for-electricity-production.html</v>
      </c>
      <c r="S345" s="418"/>
    </row>
    <row r="346" spans="1:19" x14ac:dyDescent="0.25">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326</v>
      </c>
      <c r="E346" s="50" t="s">
        <v>270</v>
      </c>
      <c r="F346" s="9" t="s">
        <v>327</v>
      </c>
      <c r="G346" s="418" t="s">
        <v>332</v>
      </c>
      <c r="H346" s="416">
        <v>1566</v>
      </c>
      <c r="I346" s="9" t="s">
        <v>45</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f>IF(ISBLANK(INDEX('Policy Characteristics'!H:H,MATCH($C346,'Policy Characteristics'!$C:$C,0))),"",INDEX('Policy Characteristics'!H:H,MATCH($C346,'Policy Characteristics'!$C:$C,0)))</f>
        <v>1</v>
      </c>
      <c r="O346" s="321" t="str">
        <f>IF(ISBLANK(INDEX('Policy Characteristics'!I:I,MATCH($C346,'Policy Characteristics'!$C:$C,0))),"",INDEX('Policy Characteristics'!I:I,MATCH($C346,'Policy Characteristics'!$C:$C,0)))</f>
        <v>$/MWh</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21" t="str">
        <f>IF(ISBLANK(INDEX('Policy Characteristics'!K:K,MATCH($C346,'Policy Characteristics'!$C:$C,0))),"",INDEX('Policy Characteristics'!K:K,MATCH($C346,'Policy Characteristics'!$C:$C,0)))</f>
        <v>electricity-sector-main.html#subsidies</v>
      </c>
      <c r="R346" s="321" t="str">
        <f>IF(ISBLANK(INDEX('Policy Characteristics'!L:L,MATCH($C346,'Policy Characteristics'!$C:$C,0))),"",INDEX('Policy Characteristics'!L:L,MATCH($C346,'Policy Characteristics'!$C:$C,0)))</f>
        <v>subsidy-for-electricity-production.html</v>
      </c>
      <c r="S346" s="418"/>
    </row>
    <row r="347" spans="1:19" x14ac:dyDescent="0.25">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77</v>
      </c>
      <c r="E347" s="50" t="s">
        <v>268</v>
      </c>
      <c r="F347" s="9" t="s">
        <v>89</v>
      </c>
      <c r="G347" s="418" t="s">
        <v>321</v>
      </c>
      <c r="H347" s="51">
        <v>37</v>
      </c>
      <c r="I347" s="50" t="s">
        <v>44</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f>IF(ISBLANK(INDEX('Policy Characteristics'!H:H,MATCH($C347,'Policy Characteristics'!$C:$C,0))),"",INDEX('Policy Characteristics'!H:H,MATCH($C347,'Policy Characteristics'!$C:$C,0)))</f>
        <v>1</v>
      </c>
      <c r="O347" s="321" t="str">
        <f>IF(ISBLANK(INDEX('Policy Characteristics'!I:I,MATCH($C347,'Policy Characteristics'!$C:$C,0))),"",INDEX('Policy Characteristics'!I:I,MATCH($C347,'Policy Characteristics'!$C:$C,0)))</f>
        <v>$/MWh</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21" t="str">
        <f>IF(ISBLANK(INDEX('Policy Characteristics'!K:K,MATCH($C347,'Policy Characteristics'!$C:$C,0))),"",INDEX('Policy Characteristics'!K:K,MATCH($C347,'Policy Characteristics'!$C:$C,0)))</f>
        <v>electricity-sector-main.html#subsidies</v>
      </c>
      <c r="R347" s="321" t="str">
        <f>IF(ISBLANK(INDEX('Policy Characteristics'!L:L,MATCH($C347,'Policy Characteristics'!$C:$C,0))),"",INDEX('Policy Characteristics'!L:L,MATCH($C347,'Policy Characteristics'!$C:$C,0)))</f>
        <v>subsidy-for-electricity-production.html</v>
      </c>
      <c r="S347" s="418"/>
    </row>
    <row r="348" spans="1:19" x14ac:dyDescent="0.25">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77</v>
      </c>
      <c r="E348" s="50" t="s">
        <v>269</v>
      </c>
      <c r="F348" s="9" t="s">
        <v>89</v>
      </c>
      <c r="G348" s="418"/>
      <c r="H348" s="416">
        <v>1567</v>
      </c>
      <c r="I348" s="9" t="s">
        <v>45</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f>IF(ISBLANK(INDEX('Policy Characteristics'!H:H,MATCH($C348,'Policy Characteristics'!$C:$C,0))),"",INDEX('Policy Characteristics'!H:H,MATCH($C348,'Policy Characteristics'!$C:$C,0)))</f>
        <v>1</v>
      </c>
      <c r="O348" s="321" t="str">
        <f>IF(ISBLANK(INDEX('Policy Characteristics'!I:I,MATCH($C348,'Policy Characteristics'!$C:$C,0))),"",INDEX('Policy Characteristics'!I:I,MATCH($C348,'Policy Characteristics'!$C:$C,0)))</f>
        <v>$/MWh</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21" t="str">
        <f>IF(ISBLANK(INDEX('Policy Characteristics'!K:K,MATCH($C348,'Policy Characteristics'!$C:$C,0))),"",INDEX('Policy Characteristics'!K:K,MATCH($C348,'Policy Characteristics'!$C:$C,0)))</f>
        <v>electricity-sector-main.html#subsidies</v>
      </c>
      <c r="R348" s="321" t="str">
        <f>IF(ISBLANK(INDEX('Policy Characteristics'!L:L,MATCH($C348,'Policy Characteristics'!$C:$C,0))),"",INDEX('Policy Characteristics'!L:L,MATCH($C348,'Policy Characteristics'!$C:$C,0)))</f>
        <v>subsidy-for-electricity-production.html</v>
      </c>
      <c r="S348" s="418"/>
    </row>
    <row r="349" spans="1:19" x14ac:dyDescent="0.25">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77</v>
      </c>
      <c r="E349" s="50" t="s">
        <v>270</v>
      </c>
      <c r="F349" s="9" t="s">
        <v>89</v>
      </c>
      <c r="G349" s="418" t="s">
        <v>332</v>
      </c>
      <c r="H349" s="416">
        <v>1568</v>
      </c>
      <c r="I349" s="50" t="s">
        <v>44</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f>IF(ISBLANK(INDEX('Policy Characteristics'!H:H,MATCH($C349,'Policy Characteristics'!$C:$C,0))),"",INDEX('Policy Characteristics'!H:H,MATCH($C349,'Policy Characteristics'!$C:$C,0)))</f>
        <v>1</v>
      </c>
      <c r="O349" s="321" t="str">
        <f>IF(ISBLANK(INDEX('Policy Characteristics'!I:I,MATCH($C349,'Policy Characteristics'!$C:$C,0))),"",INDEX('Policy Characteristics'!I:I,MATCH($C349,'Policy Characteristics'!$C:$C,0)))</f>
        <v>$/MWh</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21" t="str">
        <f>IF(ISBLANK(INDEX('Policy Characteristics'!K:K,MATCH($C349,'Policy Characteristics'!$C:$C,0))),"",INDEX('Policy Characteristics'!K:K,MATCH($C349,'Policy Characteristics'!$C:$C,0)))</f>
        <v>electricity-sector-main.html#subsidies</v>
      </c>
      <c r="R349" s="321" t="str">
        <f>IF(ISBLANK(INDEX('Policy Characteristics'!L:L,MATCH($C349,'Policy Characteristics'!$C:$C,0))),"",INDEX('Policy Characteristics'!L:L,MATCH($C349,'Policy Characteristics'!$C:$C,0)))</f>
        <v>subsidy-for-electricity-production.html</v>
      </c>
      <c r="S349" s="418"/>
    </row>
    <row r="350" spans="1:19" x14ac:dyDescent="0.25">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78</v>
      </c>
      <c r="E350" s="50" t="s">
        <v>268</v>
      </c>
      <c r="F350" s="9" t="s">
        <v>90</v>
      </c>
      <c r="G350" s="418" t="s">
        <v>321</v>
      </c>
      <c r="H350" s="51">
        <v>700</v>
      </c>
      <c r="I350" s="50" t="s">
        <v>44</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f>IF(ISBLANK(INDEX('Policy Characteristics'!H:H,MATCH($C350,'Policy Characteristics'!$C:$C,0))),"",INDEX('Policy Characteristics'!H:H,MATCH($C350,'Policy Characteristics'!$C:$C,0)))</f>
        <v>1</v>
      </c>
      <c r="O350" s="321" t="str">
        <f>IF(ISBLANK(INDEX('Policy Characteristics'!I:I,MATCH($C350,'Policy Characteristics'!$C:$C,0))),"",INDEX('Policy Characteristics'!I:I,MATCH($C350,'Policy Characteristics'!$C:$C,0)))</f>
        <v>$/MWh</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21" t="str">
        <f>IF(ISBLANK(INDEX('Policy Characteristics'!K:K,MATCH($C350,'Policy Characteristics'!$C:$C,0))),"",INDEX('Policy Characteristics'!K:K,MATCH($C350,'Policy Characteristics'!$C:$C,0)))</f>
        <v>electricity-sector-main.html#subsidies</v>
      </c>
      <c r="R350" s="321" t="str">
        <f>IF(ISBLANK(INDEX('Policy Characteristics'!L:L,MATCH($C350,'Policy Characteristics'!$C:$C,0))),"",INDEX('Policy Characteristics'!L:L,MATCH($C350,'Policy Characteristics'!$C:$C,0)))</f>
        <v>subsidy-for-electricity-production.html</v>
      </c>
      <c r="S350" s="418"/>
    </row>
    <row r="351" spans="1:19" x14ac:dyDescent="0.25">
      <c r="A351" s="321" t="str">
        <f>IF(ISBLANK(INDEX('Policy Characteristics'!A:A,MATCH($C351,'Policy Characteristics'!$C:$C,0))),"",INDEX('Policy Characteristics'!A:A,MATCH($C351,'Policy Characteristics'!$C:$C,0)))</f>
        <v>Electricity Supply</v>
      </c>
      <c r="B351" s="321" t="str">
        <f>IF(ISBLANK(INDEX('Policy Characteristics'!B:B,MATCH($C351,'Policy Characteristics'!$C:$C,0))),"",INDEX('Policy Characteristics'!B:B,MATCH($C351,'Policy Characteristics'!$C:$C,0)))</f>
        <v>Subsidy for Electricity Production</v>
      </c>
      <c r="C351" s="325" t="str">
        <f t="shared" si="27"/>
        <v>Subsidy for Elec Production by Fuel</v>
      </c>
      <c r="D351" s="9" t="s">
        <v>78</v>
      </c>
      <c r="E351" s="50" t="s">
        <v>269</v>
      </c>
      <c r="F351" s="9" t="s">
        <v>90</v>
      </c>
      <c r="G351" s="418"/>
      <c r="H351" s="416">
        <v>1569</v>
      </c>
      <c r="I351" s="9" t="s">
        <v>45</v>
      </c>
      <c r="J351" s="323" t="str">
        <f>IF(ISBLANK(INDEX('Policy Characteristics'!D:D,MATCH($C351,'Policy Characteristics'!$C:$C,0))),"",INDEX('Policy Characteristics'!D:D,MATCH($C351,'Policy Characteristics'!$C:$C,0)))</f>
        <v>Subsidy for Electricity Production</v>
      </c>
      <c r="K351" s="321" t="str">
        <f>IF(ISBLANK(INDEX('Policy Characteristics'!E:E,MATCH($C351,'Policy Characteristics'!$C:$C,0))),"",INDEX('Policy Characteristics'!E:E,MATCH($C351,'Policy Characteristics'!$C:$C,0)))</f>
        <v>elec generation subsidy</v>
      </c>
      <c r="L351" s="321">
        <f>IF(ISBLANK(INDEX('Policy Characteristics'!F:F,MATCH($C351,'Policy Characteristics'!$C:$C,0))),"",INDEX('Policy Characteristics'!F:F,MATCH($C351,'Policy Characteristics'!$C:$C,0)))</f>
        <v>0</v>
      </c>
      <c r="M351" s="321">
        <f>IF(ISBLANK(INDEX('Policy Characteristics'!G:G,MATCH($C351,'Policy Characteristics'!$C:$C,0))),"",INDEX('Policy Characteristics'!G:G,MATCH($C351,'Policy Characteristics'!$C:$C,0)))</f>
        <v>60</v>
      </c>
      <c r="N351" s="321">
        <f>IF(ISBLANK(INDEX('Policy Characteristics'!H:H,MATCH($C351,'Policy Characteristics'!$C:$C,0))),"",INDEX('Policy Characteristics'!H:H,MATCH($C351,'Policy Characteristics'!$C:$C,0)))</f>
        <v>1</v>
      </c>
      <c r="O351" s="321" t="str">
        <f>IF(ISBLANK(INDEX('Policy Characteristics'!I:I,MATCH($C351,'Policy Characteristics'!$C:$C,0))),"",INDEX('Policy Characteristics'!I:I,MATCH($C351,'Policy Characteristics'!$C:$C,0)))</f>
        <v>$/MWh</v>
      </c>
      <c r="P351" s="321"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21" t="str">
        <f>IF(ISBLANK(INDEX('Policy Characteristics'!K:K,MATCH($C351,'Policy Characteristics'!$C:$C,0))),"",INDEX('Policy Characteristics'!K:K,MATCH($C351,'Policy Characteristics'!$C:$C,0)))</f>
        <v>electricity-sector-main.html#subsidies</v>
      </c>
      <c r="R351" s="321" t="str">
        <f>IF(ISBLANK(INDEX('Policy Characteristics'!L:L,MATCH($C351,'Policy Characteristics'!$C:$C,0))),"",INDEX('Policy Characteristics'!L:L,MATCH($C351,'Policy Characteristics'!$C:$C,0)))</f>
        <v>subsidy-for-electricity-production.html</v>
      </c>
      <c r="S351" s="418"/>
    </row>
    <row r="352" spans="1:19" x14ac:dyDescent="0.25">
      <c r="A352" s="321" t="str">
        <f>IF(ISBLANK(INDEX('Policy Characteristics'!A:A,MATCH($C352,'Policy Characteristics'!$C:$C,0))),"",INDEX('Policy Characteristics'!A:A,MATCH($C352,'Policy Characteristics'!$C:$C,0)))</f>
        <v>Electricity Supply</v>
      </c>
      <c r="B352" s="321" t="str">
        <f>IF(ISBLANK(INDEX('Policy Characteristics'!B:B,MATCH($C352,'Policy Characteristics'!$C:$C,0))),"",INDEX('Policy Characteristics'!B:B,MATCH($C352,'Policy Characteristics'!$C:$C,0)))</f>
        <v>Subsidy for Electricity Production</v>
      </c>
      <c r="C352" s="325" t="str">
        <f t="shared" si="27"/>
        <v>Subsidy for Elec Production by Fuel</v>
      </c>
      <c r="D352" s="9" t="s">
        <v>78</v>
      </c>
      <c r="E352" s="50" t="s">
        <v>270</v>
      </c>
      <c r="F352" s="9" t="s">
        <v>90</v>
      </c>
      <c r="G352" s="418" t="s">
        <v>332</v>
      </c>
      <c r="H352" s="416">
        <v>1570</v>
      </c>
      <c r="I352" s="50" t="s">
        <v>44</v>
      </c>
      <c r="J352" s="323" t="str">
        <f>IF(ISBLANK(INDEX('Policy Characteristics'!D:D,MATCH($C352,'Policy Characteristics'!$C:$C,0))),"",INDEX('Policy Characteristics'!D:D,MATCH($C352,'Policy Characteristics'!$C:$C,0)))</f>
        <v>Subsidy for Electricity Production</v>
      </c>
      <c r="K352" s="321" t="str">
        <f>IF(ISBLANK(INDEX('Policy Characteristics'!E:E,MATCH($C352,'Policy Characteristics'!$C:$C,0))),"",INDEX('Policy Characteristics'!E:E,MATCH($C352,'Policy Characteristics'!$C:$C,0)))</f>
        <v>elec generation subsidy</v>
      </c>
      <c r="L352" s="321">
        <f>IF(ISBLANK(INDEX('Policy Characteristics'!F:F,MATCH($C352,'Policy Characteristics'!$C:$C,0))),"",INDEX('Policy Characteristics'!F:F,MATCH($C352,'Policy Characteristics'!$C:$C,0)))</f>
        <v>0</v>
      </c>
      <c r="M352" s="321">
        <f>IF(ISBLANK(INDEX('Policy Characteristics'!G:G,MATCH($C352,'Policy Characteristics'!$C:$C,0))),"",INDEX('Policy Characteristics'!G:G,MATCH($C352,'Policy Characteristics'!$C:$C,0)))</f>
        <v>60</v>
      </c>
      <c r="N352" s="321">
        <f>IF(ISBLANK(INDEX('Policy Characteristics'!H:H,MATCH($C352,'Policy Characteristics'!$C:$C,0))),"",INDEX('Policy Characteristics'!H:H,MATCH($C352,'Policy Characteristics'!$C:$C,0)))</f>
        <v>1</v>
      </c>
      <c r="O352" s="321" t="str">
        <f>IF(ISBLANK(INDEX('Policy Characteristics'!I:I,MATCH($C352,'Policy Characteristics'!$C:$C,0))),"",INDEX('Policy Characteristics'!I:I,MATCH($C352,'Policy Characteristics'!$C:$C,0)))</f>
        <v>$/MWh</v>
      </c>
      <c r="P352" s="321"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21" t="str">
        <f>IF(ISBLANK(INDEX('Policy Characteristics'!K:K,MATCH($C352,'Policy Characteristics'!$C:$C,0))),"",INDEX('Policy Characteristics'!K:K,MATCH($C352,'Policy Characteristics'!$C:$C,0)))</f>
        <v>electricity-sector-main.html#subsidies</v>
      </c>
      <c r="R352" s="321" t="str">
        <f>IF(ISBLANK(INDEX('Policy Characteristics'!L:L,MATCH($C352,'Policy Characteristics'!$C:$C,0))),"",INDEX('Policy Characteristics'!L:L,MATCH($C352,'Policy Characteristics'!$C:$C,0)))</f>
        <v>subsidy-for-electricity-production.html</v>
      </c>
      <c r="S352" s="418"/>
    </row>
    <row r="353" spans="1:19" x14ac:dyDescent="0.25">
      <c r="A353" s="321" t="str">
        <f>IF(ISBLANK(INDEX('Policy Characteristics'!A:A,MATCH($C353,'Policy Characteristics'!$C:$C,0))),"",INDEX('Policy Characteristics'!A:A,MATCH($C353,'Policy Characteristics'!$C:$C,0)))</f>
        <v>Electricity Supply</v>
      </c>
      <c r="B353" s="321" t="str">
        <f>IF(ISBLANK(INDEX('Policy Characteristics'!B:B,MATCH($C353,'Policy Characteristics'!$C:$C,0))),"",INDEX('Policy Characteristics'!B:B,MATCH($C353,'Policy Characteristics'!$C:$C,0)))</f>
        <v>Subsidy for Electricity Production</v>
      </c>
      <c r="C353" s="325" t="str">
        <f t="shared" si="27"/>
        <v>Subsidy for Elec Production by Fuel</v>
      </c>
      <c r="D353" s="9" t="s">
        <v>473</v>
      </c>
      <c r="E353" s="50" t="s">
        <v>268</v>
      </c>
      <c r="F353" s="9" t="s">
        <v>476</v>
      </c>
      <c r="G353" s="418" t="s">
        <v>321</v>
      </c>
      <c r="H353" s="51">
        <v>39</v>
      </c>
      <c r="I353" s="50" t="s">
        <v>44</v>
      </c>
      <c r="J353" s="323" t="str">
        <f>IF(ISBLANK(INDEX('Policy Characteristics'!D:D,MATCH($C353,'Policy Characteristics'!$C:$C,0))),"",INDEX('Policy Characteristics'!D:D,MATCH($C353,'Policy Characteristics'!$C:$C,0)))</f>
        <v>Subsidy for Electricity Production</v>
      </c>
      <c r="K353" s="321" t="str">
        <f>IF(ISBLANK(INDEX('Policy Characteristics'!E:E,MATCH($C353,'Policy Characteristics'!$C:$C,0))),"",INDEX('Policy Characteristics'!E:E,MATCH($C353,'Policy Characteristics'!$C:$C,0)))</f>
        <v>elec generation subsidy</v>
      </c>
      <c r="L353" s="321">
        <f>IF(ISBLANK(INDEX('Policy Characteristics'!F:F,MATCH($C353,'Policy Characteristics'!$C:$C,0))),"",INDEX('Policy Characteristics'!F:F,MATCH($C353,'Policy Characteristics'!$C:$C,0)))</f>
        <v>0</v>
      </c>
      <c r="M353" s="321">
        <f>IF(ISBLANK(INDEX('Policy Characteristics'!G:G,MATCH($C353,'Policy Characteristics'!$C:$C,0))),"",INDEX('Policy Characteristics'!G:G,MATCH($C353,'Policy Characteristics'!$C:$C,0)))</f>
        <v>60</v>
      </c>
      <c r="N353" s="321">
        <f>IF(ISBLANK(INDEX('Policy Characteristics'!H:H,MATCH($C353,'Policy Characteristics'!$C:$C,0))),"",INDEX('Policy Characteristics'!H:H,MATCH($C353,'Policy Characteristics'!$C:$C,0)))</f>
        <v>1</v>
      </c>
      <c r="O353" s="321" t="str">
        <f>IF(ISBLANK(INDEX('Policy Characteristics'!I:I,MATCH($C353,'Policy Characteristics'!$C:$C,0))),"",INDEX('Policy Characteristics'!I:I,MATCH($C353,'Policy Characteristics'!$C:$C,0)))</f>
        <v>$/MWh</v>
      </c>
      <c r="P353" s="321"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21" t="str">
        <f>IF(ISBLANK(INDEX('Policy Characteristics'!K:K,MATCH($C353,'Policy Characteristics'!$C:$C,0))),"",INDEX('Policy Characteristics'!K:K,MATCH($C353,'Policy Characteristics'!$C:$C,0)))</f>
        <v>electricity-sector-main.html#subsidies</v>
      </c>
      <c r="R353" s="321" t="str">
        <f>IF(ISBLANK(INDEX('Policy Characteristics'!L:L,MATCH($C353,'Policy Characteristics'!$C:$C,0))),"",INDEX('Policy Characteristics'!L:L,MATCH($C353,'Policy Characteristics'!$C:$C,0)))</f>
        <v>subsidy-for-electricity-production.html</v>
      </c>
      <c r="S353" s="418"/>
    </row>
    <row r="354" spans="1:19" x14ac:dyDescent="0.25">
      <c r="A354" s="321" t="str">
        <f>IF(ISBLANK(INDEX('Policy Characteristics'!A:A,MATCH($C354,'Policy Characteristics'!$C:$C,0))),"",INDEX('Policy Characteristics'!A:A,MATCH($C354,'Policy Characteristics'!$C:$C,0)))</f>
        <v>Electricity Supply</v>
      </c>
      <c r="B354" s="321" t="str">
        <f>IF(ISBLANK(INDEX('Policy Characteristics'!B:B,MATCH($C354,'Policy Characteristics'!$C:$C,0))),"",INDEX('Policy Characteristics'!B:B,MATCH($C354,'Policy Characteristics'!$C:$C,0)))</f>
        <v>Subsidy for Electricity Production</v>
      </c>
      <c r="C354" s="325" t="str">
        <f t="shared" si="27"/>
        <v>Subsidy for Elec Production by Fuel</v>
      </c>
      <c r="D354" s="9" t="s">
        <v>473</v>
      </c>
      <c r="E354" s="50" t="s">
        <v>269</v>
      </c>
      <c r="F354" s="9" t="s">
        <v>476</v>
      </c>
      <c r="G354" s="418"/>
      <c r="H354" s="51">
        <v>1571</v>
      </c>
      <c r="I354" s="9" t="s">
        <v>45</v>
      </c>
      <c r="J354" s="323" t="str">
        <f>IF(ISBLANK(INDEX('Policy Characteristics'!D:D,MATCH($C354,'Policy Characteristics'!$C:$C,0))),"",INDEX('Policy Characteristics'!D:D,MATCH($C354,'Policy Characteristics'!$C:$C,0)))</f>
        <v>Subsidy for Electricity Production</v>
      </c>
      <c r="K354" s="321" t="str">
        <f>IF(ISBLANK(INDEX('Policy Characteristics'!E:E,MATCH($C354,'Policy Characteristics'!$C:$C,0))),"",INDEX('Policy Characteristics'!E:E,MATCH($C354,'Policy Characteristics'!$C:$C,0)))</f>
        <v>elec generation subsidy</v>
      </c>
      <c r="L354" s="321">
        <f>IF(ISBLANK(INDEX('Policy Characteristics'!F:F,MATCH($C354,'Policy Characteristics'!$C:$C,0))),"",INDEX('Policy Characteristics'!F:F,MATCH($C354,'Policy Characteristics'!$C:$C,0)))</f>
        <v>0</v>
      </c>
      <c r="M354" s="321">
        <f>IF(ISBLANK(INDEX('Policy Characteristics'!G:G,MATCH($C354,'Policy Characteristics'!$C:$C,0))),"",INDEX('Policy Characteristics'!G:G,MATCH($C354,'Policy Characteristics'!$C:$C,0)))</f>
        <v>60</v>
      </c>
      <c r="N354" s="321">
        <f>IF(ISBLANK(INDEX('Policy Characteristics'!H:H,MATCH($C354,'Policy Characteristics'!$C:$C,0))),"",INDEX('Policy Characteristics'!H:H,MATCH($C354,'Policy Characteristics'!$C:$C,0)))</f>
        <v>1</v>
      </c>
      <c r="O354" s="321" t="str">
        <f>IF(ISBLANK(INDEX('Policy Characteristics'!I:I,MATCH($C354,'Policy Characteristics'!$C:$C,0))),"",INDEX('Policy Characteristics'!I:I,MATCH($C354,'Policy Characteristics'!$C:$C,0)))</f>
        <v>$/MWh</v>
      </c>
      <c r="P354" s="321"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21" t="str">
        <f>IF(ISBLANK(INDEX('Policy Characteristics'!K:K,MATCH($C354,'Policy Characteristics'!$C:$C,0))),"",INDEX('Policy Characteristics'!K:K,MATCH($C354,'Policy Characteristics'!$C:$C,0)))</f>
        <v>electricity-sector-main.html#subsidies</v>
      </c>
      <c r="R354" s="321" t="str">
        <f>IF(ISBLANK(INDEX('Policy Characteristics'!L:L,MATCH($C354,'Policy Characteristics'!$C:$C,0))),"",INDEX('Policy Characteristics'!L:L,MATCH($C354,'Policy Characteristics'!$C:$C,0)))</f>
        <v>subsidy-for-electricity-production.html</v>
      </c>
      <c r="S354" s="418"/>
    </row>
    <row r="355" spans="1:19" x14ac:dyDescent="0.25">
      <c r="A355" s="321" t="str">
        <f>IF(ISBLANK(INDEX('Policy Characteristics'!A:A,MATCH($C355,'Policy Characteristics'!$C:$C,0))),"",INDEX('Policy Characteristics'!A:A,MATCH($C355,'Policy Characteristics'!$C:$C,0)))</f>
        <v>Electricity Supply</v>
      </c>
      <c r="B355" s="321" t="str">
        <f>IF(ISBLANK(INDEX('Policy Characteristics'!B:B,MATCH($C355,'Policy Characteristics'!$C:$C,0))),"",INDEX('Policy Characteristics'!B:B,MATCH($C355,'Policy Characteristics'!$C:$C,0)))</f>
        <v>Subsidy for Electricity Production</v>
      </c>
      <c r="C355" s="325" t="str">
        <f t="shared" si="27"/>
        <v>Subsidy for Elec Production by Fuel</v>
      </c>
      <c r="D355" s="9" t="s">
        <v>473</v>
      </c>
      <c r="E355" s="50" t="s">
        <v>270</v>
      </c>
      <c r="F355" s="9" t="s">
        <v>476</v>
      </c>
      <c r="G355" s="418" t="s">
        <v>332</v>
      </c>
      <c r="H355" s="51">
        <v>1572</v>
      </c>
      <c r="I355" s="50" t="s">
        <v>44</v>
      </c>
      <c r="J355" s="323" t="str">
        <f>IF(ISBLANK(INDEX('Policy Characteristics'!D:D,MATCH($C355,'Policy Characteristics'!$C:$C,0))),"",INDEX('Policy Characteristics'!D:D,MATCH($C355,'Policy Characteristics'!$C:$C,0)))</f>
        <v>Subsidy for Electricity Production</v>
      </c>
      <c r="K355" s="321" t="str">
        <f>IF(ISBLANK(INDEX('Policy Characteristics'!E:E,MATCH($C355,'Policy Characteristics'!$C:$C,0))),"",INDEX('Policy Characteristics'!E:E,MATCH($C355,'Policy Characteristics'!$C:$C,0)))</f>
        <v>elec generation subsidy</v>
      </c>
      <c r="L355" s="321">
        <f>IF(ISBLANK(INDEX('Policy Characteristics'!F:F,MATCH($C355,'Policy Characteristics'!$C:$C,0))),"",INDEX('Policy Characteristics'!F:F,MATCH($C355,'Policy Characteristics'!$C:$C,0)))</f>
        <v>0</v>
      </c>
      <c r="M355" s="321">
        <f>IF(ISBLANK(INDEX('Policy Characteristics'!G:G,MATCH($C355,'Policy Characteristics'!$C:$C,0))),"",INDEX('Policy Characteristics'!G:G,MATCH($C355,'Policy Characteristics'!$C:$C,0)))</f>
        <v>60</v>
      </c>
      <c r="N355" s="321">
        <f>IF(ISBLANK(INDEX('Policy Characteristics'!H:H,MATCH($C355,'Policy Characteristics'!$C:$C,0))),"",INDEX('Policy Characteristics'!H:H,MATCH($C355,'Policy Characteristics'!$C:$C,0)))</f>
        <v>1</v>
      </c>
      <c r="O355" s="321" t="str">
        <f>IF(ISBLANK(INDEX('Policy Characteristics'!I:I,MATCH($C355,'Policy Characteristics'!$C:$C,0))),"",INDEX('Policy Characteristics'!I:I,MATCH($C355,'Policy Characteristics'!$C:$C,0)))</f>
        <v>$/MWh</v>
      </c>
      <c r="P355" s="321"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21" t="str">
        <f>IF(ISBLANK(INDEX('Policy Characteristics'!K:K,MATCH($C355,'Policy Characteristics'!$C:$C,0))),"",INDEX('Policy Characteristics'!K:K,MATCH($C355,'Policy Characteristics'!$C:$C,0)))</f>
        <v>electricity-sector-main.html#subsidies</v>
      </c>
      <c r="R355" s="321" t="str">
        <f>IF(ISBLANK(INDEX('Policy Characteristics'!L:L,MATCH($C355,'Policy Characteristics'!$C:$C,0))),"",INDEX('Policy Characteristics'!L:L,MATCH($C355,'Policy Characteristics'!$C:$C,0)))</f>
        <v>subsidy-for-electricity-production.html</v>
      </c>
      <c r="S355" s="418"/>
    </row>
    <row r="356" spans="1:19" x14ac:dyDescent="0.25">
      <c r="A356" s="321" t="str">
        <f>IF(ISBLANK(INDEX('Policy Characteristics'!A:A,MATCH($C356,'Policy Characteristics'!$C:$C,0))),"",INDEX('Policy Characteristics'!A:A,MATCH($C356,'Policy Characteristics'!$C:$C,0)))</f>
        <v>Electricity Supply</v>
      </c>
      <c r="B356" s="321" t="str">
        <f>IF(ISBLANK(INDEX('Policy Characteristics'!B:B,MATCH($C356,'Policy Characteristics'!$C:$C,0))),"",INDEX('Policy Characteristics'!B:B,MATCH($C356,'Policy Characteristics'!$C:$C,0)))</f>
        <v>Subsidy for Electricity Production</v>
      </c>
      <c r="C356" s="325" t="str">
        <f t="shared" si="27"/>
        <v>Subsidy for Elec Production by Fuel</v>
      </c>
      <c r="D356" s="9" t="s">
        <v>79</v>
      </c>
      <c r="E356" s="50" t="s">
        <v>268</v>
      </c>
      <c r="F356" s="50" t="s">
        <v>91</v>
      </c>
      <c r="G356" s="418" t="s">
        <v>321</v>
      </c>
      <c r="H356" s="51">
        <v>40</v>
      </c>
      <c r="I356" s="50" t="s">
        <v>44</v>
      </c>
      <c r="J356" s="323" t="str">
        <f>IF(ISBLANK(INDEX('Policy Characteristics'!D:D,MATCH($C356,'Policy Characteristics'!$C:$C,0))),"",INDEX('Policy Characteristics'!D:D,MATCH($C356,'Policy Characteristics'!$C:$C,0)))</f>
        <v>Subsidy for Electricity Production</v>
      </c>
      <c r="K356" s="321" t="str">
        <f>IF(ISBLANK(INDEX('Policy Characteristics'!E:E,MATCH($C356,'Policy Characteristics'!$C:$C,0))),"",INDEX('Policy Characteristics'!E:E,MATCH($C356,'Policy Characteristics'!$C:$C,0)))</f>
        <v>elec generation subsidy</v>
      </c>
      <c r="L356" s="321">
        <f>IF(ISBLANK(INDEX('Policy Characteristics'!F:F,MATCH($C356,'Policy Characteristics'!$C:$C,0))),"",INDEX('Policy Characteristics'!F:F,MATCH($C356,'Policy Characteristics'!$C:$C,0)))</f>
        <v>0</v>
      </c>
      <c r="M356" s="321">
        <f>IF(ISBLANK(INDEX('Policy Characteristics'!G:G,MATCH($C356,'Policy Characteristics'!$C:$C,0))),"",INDEX('Policy Characteristics'!G:G,MATCH($C356,'Policy Characteristics'!$C:$C,0)))</f>
        <v>60</v>
      </c>
      <c r="N356" s="321">
        <f>IF(ISBLANK(INDEX('Policy Characteristics'!H:H,MATCH($C356,'Policy Characteristics'!$C:$C,0))),"",INDEX('Policy Characteristics'!H:H,MATCH($C356,'Policy Characteristics'!$C:$C,0)))</f>
        <v>1</v>
      </c>
      <c r="O356" s="321" t="str">
        <f>IF(ISBLANK(INDEX('Policy Characteristics'!I:I,MATCH($C356,'Policy Characteristics'!$C:$C,0))),"",INDEX('Policy Characteristics'!I:I,MATCH($C356,'Policy Characteristics'!$C:$C,0)))</f>
        <v>$/MWh</v>
      </c>
      <c r="P356" s="321"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21" t="str">
        <f>IF(ISBLANK(INDEX('Policy Characteristics'!K:K,MATCH($C356,'Policy Characteristics'!$C:$C,0))),"",INDEX('Policy Characteristics'!K:K,MATCH($C356,'Policy Characteristics'!$C:$C,0)))</f>
        <v>electricity-sector-main.html#subsidies</v>
      </c>
      <c r="R356" s="321" t="str">
        <f>IF(ISBLANK(INDEX('Policy Characteristics'!L:L,MATCH($C356,'Policy Characteristics'!$C:$C,0))),"",INDEX('Policy Characteristics'!L:L,MATCH($C356,'Policy Characteristics'!$C:$C,0)))</f>
        <v>subsidy-for-electricity-production.html</v>
      </c>
      <c r="S356" s="418"/>
    </row>
    <row r="357" spans="1:19" x14ac:dyDescent="0.25">
      <c r="A357" s="321" t="str">
        <f>IF(ISBLANK(INDEX('Policy Characteristics'!A:A,MATCH($C357,'Policy Characteristics'!$C:$C,0))),"",INDEX('Policy Characteristics'!A:A,MATCH($C357,'Policy Characteristics'!$C:$C,0)))</f>
        <v>Electricity Supply</v>
      </c>
      <c r="B357" s="321" t="str">
        <f>IF(ISBLANK(INDEX('Policy Characteristics'!B:B,MATCH($C357,'Policy Characteristics'!$C:$C,0))),"",INDEX('Policy Characteristics'!B:B,MATCH($C357,'Policy Characteristics'!$C:$C,0)))</f>
        <v>Subsidy for Electricity Production</v>
      </c>
      <c r="C357" s="325" t="str">
        <f t="shared" si="27"/>
        <v>Subsidy for Elec Production by Fuel</v>
      </c>
      <c r="D357" s="9" t="s">
        <v>79</v>
      </c>
      <c r="E357" s="50" t="s">
        <v>269</v>
      </c>
      <c r="F357" s="50" t="s">
        <v>91</v>
      </c>
      <c r="G357" s="418"/>
      <c r="H357" s="51">
        <v>1573</v>
      </c>
      <c r="I357" s="9" t="s">
        <v>45</v>
      </c>
      <c r="J357" s="323" t="str">
        <f>IF(ISBLANK(INDEX('Policy Characteristics'!D:D,MATCH($C357,'Policy Characteristics'!$C:$C,0))),"",INDEX('Policy Characteristics'!D:D,MATCH($C357,'Policy Characteristics'!$C:$C,0)))</f>
        <v>Subsidy for Electricity Production</v>
      </c>
      <c r="K357" s="321" t="str">
        <f>IF(ISBLANK(INDEX('Policy Characteristics'!E:E,MATCH($C357,'Policy Characteristics'!$C:$C,0))),"",INDEX('Policy Characteristics'!E:E,MATCH($C357,'Policy Characteristics'!$C:$C,0)))</f>
        <v>elec generation subsidy</v>
      </c>
      <c r="L357" s="321">
        <f>IF(ISBLANK(INDEX('Policy Characteristics'!F:F,MATCH($C357,'Policy Characteristics'!$C:$C,0))),"",INDEX('Policy Characteristics'!F:F,MATCH($C357,'Policy Characteristics'!$C:$C,0)))</f>
        <v>0</v>
      </c>
      <c r="M357" s="321">
        <f>IF(ISBLANK(INDEX('Policy Characteristics'!G:G,MATCH($C357,'Policy Characteristics'!$C:$C,0))),"",INDEX('Policy Characteristics'!G:G,MATCH($C357,'Policy Characteristics'!$C:$C,0)))</f>
        <v>60</v>
      </c>
      <c r="N357" s="321">
        <f>IF(ISBLANK(INDEX('Policy Characteristics'!H:H,MATCH($C357,'Policy Characteristics'!$C:$C,0))),"",INDEX('Policy Characteristics'!H:H,MATCH($C357,'Policy Characteristics'!$C:$C,0)))</f>
        <v>1</v>
      </c>
      <c r="O357" s="321" t="str">
        <f>IF(ISBLANK(INDEX('Policy Characteristics'!I:I,MATCH($C357,'Policy Characteristics'!$C:$C,0))),"",INDEX('Policy Characteristics'!I:I,MATCH($C357,'Policy Characteristics'!$C:$C,0)))</f>
        <v>$/MWh</v>
      </c>
      <c r="P357" s="321"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21" t="str">
        <f>IF(ISBLANK(INDEX('Policy Characteristics'!K:K,MATCH($C357,'Policy Characteristics'!$C:$C,0))),"",INDEX('Policy Characteristics'!K:K,MATCH($C357,'Policy Characteristics'!$C:$C,0)))</f>
        <v>electricity-sector-main.html#subsidies</v>
      </c>
      <c r="R357" s="321" t="str">
        <f>IF(ISBLANK(INDEX('Policy Characteristics'!L:L,MATCH($C357,'Policy Characteristics'!$C:$C,0))),"",INDEX('Policy Characteristics'!L:L,MATCH($C357,'Policy Characteristics'!$C:$C,0)))</f>
        <v>subsidy-for-electricity-production.html</v>
      </c>
      <c r="S357" s="418"/>
    </row>
    <row r="358" spans="1:19" x14ac:dyDescent="0.25">
      <c r="A358" s="321" t="str">
        <f>IF(ISBLANK(INDEX('Policy Characteristics'!A:A,MATCH($C358,'Policy Characteristics'!$C:$C,0))),"",INDEX('Policy Characteristics'!A:A,MATCH($C358,'Policy Characteristics'!$C:$C,0)))</f>
        <v>Electricity Supply</v>
      </c>
      <c r="B358" s="321" t="str">
        <f>IF(ISBLANK(INDEX('Policy Characteristics'!B:B,MATCH($C358,'Policy Characteristics'!$C:$C,0))),"",INDEX('Policy Characteristics'!B:B,MATCH($C358,'Policy Characteristics'!$C:$C,0)))</f>
        <v>Subsidy for Electricity Production</v>
      </c>
      <c r="C358" s="325" t="str">
        <f t="shared" si="27"/>
        <v>Subsidy for Elec Production by Fuel</v>
      </c>
      <c r="D358" s="9" t="s">
        <v>79</v>
      </c>
      <c r="E358" s="50" t="s">
        <v>270</v>
      </c>
      <c r="F358" s="50" t="s">
        <v>91</v>
      </c>
      <c r="G358" s="418" t="s">
        <v>332</v>
      </c>
      <c r="H358" s="51">
        <v>1574</v>
      </c>
      <c r="I358" s="50" t="s">
        <v>44</v>
      </c>
      <c r="J358" s="323" t="str">
        <f>IF(ISBLANK(INDEX('Policy Characteristics'!D:D,MATCH($C358,'Policy Characteristics'!$C:$C,0))),"",INDEX('Policy Characteristics'!D:D,MATCH($C358,'Policy Characteristics'!$C:$C,0)))</f>
        <v>Subsidy for Electricity Production</v>
      </c>
      <c r="K358" s="321" t="str">
        <f>IF(ISBLANK(INDEX('Policy Characteristics'!E:E,MATCH($C358,'Policy Characteristics'!$C:$C,0))),"",INDEX('Policy Characteristics'!E:E,MATCH($C358,'Policy Characteristics'!$C:$C,0)))</f>
        <v>elec generation subsidy</v>
      </c>
      <c r="L358" s="321">
        <f>IF(ISBLANK(INDEX('Policy Characteristics'!F:F,MATCH($C358,'Policy Characteristics'!$C:$C,0))),"",INDEX('Policy Characteristics'!F:F,MATCH($C358,'Policy Characteristics'!$C:$C,0)))</f>
        <v>0</v>
      </c>
      <c r="M358" s="321">
        <f>IF(ISBLANK(INDEX('Policy Characteristics'!G:G,MATCH($C358,'Policy Characteristics'!$C:$C,0))),"",INDEX('Policy Characteristics'!G:G,MATCH($C358,'Policy Characteristics'!$C:$C,0)))</f>
        <v>60</v>
      </c>
      <c r="N358" s="321">
        <f>IF(ISBLANK(INDEX('Policy Characteristics'!H:H,MATCH($C358,'Policy Characteristics'!$C:$C,0))),"",INDEX('Policy Characteristics'!H:H,MATCH($C358,'Policy Characteristics'!$C:$C,0)))</f>
        <v>1</v>
      </c>
      <c r="O358" s="321" t="str">
        <f>IF(ISBLANK(INDEX('Policy Characteristics'!I:I,MATCH($C358,'Policy Characteristics'!$C:$C,0))),"",INDEX('Policy Characteristics'!I:I,MATCH($C358,'Policy Characteristics'!$C:$C,0)))</f>
        <v>$/MWh</v>
      </c>
      <c r="P358" s="321"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21" t="str">
        <f>IF(ISBLANK(INDEX('Policy Characteristics'!K:K,MATCH($C358,'Policy Characteristics'!$C:$C,0))),"",INDEX('Policy Characteristics'!K:K,MATCH($C358,'Policy Characteristics'!$C:$C,0)))</f>
        <v>electricity-sector-main.html#subsidies</v>
      </c>
      <c r="R358" s="321" t="str">
        <f>IF(ISBLANK(INDEX('Policy Characteristics'!L:L,MATCH($C358,'Policy Characteristics'!$C:$C,0))),"",INDEX('Policy Characteristics'!L:L,MATCH($C358,'Policy Characteristics'!$C:$C,0)))</f>
        <v>subsidy-for-electricity-production.html</v>
      </c>
      <c r="S358" s="418"/>
    </row>
    <row r="359" spans="1:19" x14ac:dyDescent="0.25">
      <c r="A359" s="321" t="str">
        <f>IF(ISBLANK(INDEX('Policy Characteristics'!A:A,MATCH($C359,'Policy Characteristics'!$C:$C,0))),"",INDEX('Policy Characteristics'!A:A,MATCH($C359,'Policy Characteristics'!$C:$C,0)))</f>
        <v>Electricity Supply</v>
      </c>
      <c r="B359" s="321" t="str">
        <f>IF(ISBLANK(INDEX('Policy Characteristics'!B:B,MATCH($C359,'Policy Characteristics'!$C:$C,0))),"",INDEX('Policy Characteristics'!B:B,MATCH($C359,'Policy Characteristics'!$C:$C,0)))</f>
        <v>Subsidy for Electricity Production</v>
      </c>
      <c r="C359" s="325" t="str">
        <f t="shared" si="27"/>
        <v>Subsidy for Elec Production by Fuel</v>
      </c>
      <c r="D359" s="9" t="s">
        <v>80</v>
      </c>
      <c r="E359" s="50" t="s">
        <v>268</v>
      </c>
      <c r="F359" s="50" t="s">
        <v>92</v>
      </c>
      <c r="G359" s="418" t="s">
        <v>321</v>
      </c>
      <c r="H359" s="51">
        <v>41</v>
      </c>
      <c r="I359" s="50" t="s">
        <v>44</v>
      </c>
      <c r="J359" s="323" t="str">
        <f>IF(ISBLANK(INDEX('Policy Characteristics'!D:D,MATCH($C359,'Policy Characteristics'!$C:$C,0))),"",INDEX('Policy Characteristics'!D:D,MATCH($C359,'Policy Characteristics'!$C:$C,0)))</f>
        <v>Subsidy for Electricity Production</v>
      </c>
      <c r="K359" s="321" t="str">
        <f>IF(ISBLANK(INDEX('Policy Characteristics'!E:E,MATCH($C359,'Policy Characteristics'!$C:$C,0))),"",INDEX('Policy Characteristics'!E:E,MATCH($C359,'Policy Characteristics'!$C:$C,0)))</f>
        <v>elec generation subsidy</v>
      </c>
      <c r="L359" s="321">
        <f>IF(ISBLANK(INDEX('Policy Characteristics'!F:F,MATCH($C359,'Policy Characteristics'!$C:$C,0))),"",INDEX('Policy Characteristics'!F:F,MATCH($C359,'Policy Characteristics'!$C:$C,0)))</f>
        <v>0</v>
      </c>
      <c r="M359" s="321">
        <f>IF(ISBLANK(INDEX('Policy Characteristics'!G:G,MATCH($C359,'Policy Characteristics'!$C:$C,0))),"",INDEX('Policy Characteristics'!G:G,MATCH($C359,'Policy Characteristics'!$C:$C,0)))</f>
        <v>60</v>
      </c>
      <c r="N359" s="321">
        <f>IF(ISBLANK(INDEX('Policy Characteristics'!H:H,MATCH($C359,'Policy Characteristics'!$C:$C,0))),"",INDEX('Policy Characteristics'!H:H,MATCH($C359,'Policy Characteristics'!$C:$C,0)))</f>
        <v>1</v>
      </c>
      <c r="O359" s="321" t="str">
        <f>IF(ISBLANK(INDEX('Policy Characteristics'!I:I,MATCH($C359,'Policy Characteristics'!$C:$C,0))),"",INDEX('Policy Characteristics'!I:I,MATCH($C359,'Policy Characteristics'!$C:$C,0)))</f>
        <v>$/MWh</v>
      </c>
      <c r="P359" s="321"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21" t="str">
        <f>IF(ISBLANK(INDEX('Policy Characteristics'!K:K,MATCH($C359,'Policy Characteristics'!$C:$C,0))),"",INDEX('Policy Characteristics'!K:K,MATCH($C359,'Policy Characteristics'!$C:$C,0)))</f>
        <v>electricity-sector-main.html#subsidies</v>
      </c>
      <c r="R359" s="321" t="str">
        <f>IF(ISBLANK(INDEX('Policy Characteristics'!L:L,MATCH($C359,'Policy Characteristics'!$C:$C,0))),"",INDEX('Policy Characteristics'!L:L,MATCH($C359,'Policy Characteristics'!$C:$C,0)))</f>
        <v>subsidy-for-electricity-production.html</v>
      </c>
      <c r="S359" s="418"/>
    </row>
    <row r="360" spans="1:19" x14ac:dyDescent="0.25">
      <c r="A360" s="321" t="str">
        <f>IF(ISBLANK(INDEX('Policy Characteristics'!A:A,MATCH($C360,'Policy Characteristics'!$C:$C,0))),"",INDEX('Policy Characteristics'!A:A,MATCH($C360,'Policy Characteristics'!$C:$C,0)))</f>
        <v>Electricity Supply</v>
      </c>
      <c r="B360" s="321" t="str">
        <f>IF(ISBLANK(INDEX('Policy Characteristics'!B:B,MATCH($C360,'Policy Characteristics'!$C:$C,0))),"",INDEX('Policy Characteristics'!B:B,MATCH($C360,'Policy Characteristics'!$C:$C,0)))</f>
        <v>Subsidy for Electricity Production</v>
      </c>
      <c r="C360" s="325" t="str">
        <f t="shared" si="27"/>
        <v>Subsidy for Elec Production by Fuel</v>
      </c>
      <c r="D360" s="9" t="s">
        <v>80</v>
      </c>
      <c r="E360" s="50" t="s">
        <v>269</v>
      </c>
      <c r="F360" s="50" t="s">
        <v>92</v>
      </c>
      <c r="G360" s="418"/>
      <c r="H360" s="51">
        <v>1575</v>
      </c>
      <c r="I360" s="9" t="s">
        <v>45</v>
      </c>
      <c r="J360" s="323" t="str">
        <f>IF(ISBLANK(INDEX('Policy Characteristics'!D:D,MATCH($C360,'Policy Characteristics'!$C:$C,0))),"",INDEX('Policy Characteristics'!D:D,MATCH($C360,'Policy Characteristics'!$C:$C,0)))</f>
        <v>Subsidy for Electricity Production</v>
      </c>
      <c r="K360" s="321" t="str">
        <f>IF(ISBLANK(INDEX('Policy Characteristics'!E:E,MATCH($C360,'Policy Characteristics'!$C:$C,0))),"",INDEX('Policy Characteristics'!E:E,MATCH($C360,'Policy Characteristics'!$C:$C,0)))</f>
        <v>elec generation subsidy</v>
      </c>
      <c r="L360" s="321">
        <f>IF(ISBLANK(INDEX('Policy Characteristics'!F:F,MATCH($C360,'Policy Characteristics'!$C:$C,0))),"",INDEX('Policy Characteristics'!F:F,MATCH($C360,'Policy Characteristics'!$C:$C,0)))</f>
        <v>0</v>
      </c>
      <c r="M360" s="321">
        <f>IF(ISBLANK(INDEX('Policy Characteristics'!G:G,MATCH($C360,'Policy Characteristics'!$C:$C,0))),"",INDEX('Policy Characteristics'!G:G,MATCH($C360,'Policy Characteristics'!$C:$C,0)))</f>
        <v>60</v>
      </c>
      <c r="N360" s="321">
        <f>IF(ISBLANK(INDEX('Policy Characteristics'!H:H,MATCH($C360,'Policy Characteristics'!$C:$C,0))),"",INDEX('Policy Characteristics'!H:H,MATCH($C360,'Policy Characteristics'!$C:$C,0)))</f>
        <v>1</v>
      </c>
      <c r="O360" s="321" t="str">
        <f>IF(ISBLANK(INDEX('Policy Characteristics'!I:I,MATCH($C360,'Policy Characteristics'!$C:$C,0))),"",INDEX('Policy Characteristics'!I:I,MATCH($C360,'Policy Characteristics'!$C:$C,0)))</f>
        <v>$/MWh</v>
      </c>
      <c r="P360" s="321"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21" t="str">
        <f>IF(ISBLANK(INDEX('Policy Characteristics'!K:K,MATCH($C360,'Policy Characteristics'!$C:$C,0))),"",INDEX('Policy Characteristics'!K:K,MATCH($C360,'Policy Characteristics'!$C:$C,0)))</f>
        <v>electricity-sector-main.html#subsidies</v>
      </c>
      <c r="R360" s="321" t="str">
        <f>IF(ISBLANK(INDEX('Policy Characteristics'!L:L,MATCH($C360,'Policy Characteristics'!$C:$C,0))),"",INDEX('Policy Characteristics'!L:L,MATCH($C360,'Policy Characteristics'!$C:$C,0)))</f>
        <v>subsidy-for-electricity-production.html</v>
      </c>
      <c r="S360" s="418"/>
    </row>
    <row r="361" spans="1:19" x14ac:dyDescent="0.25">
      <c r="A361" s="321" t="str">
        <f>IF(ISBLANK(INDEX('Policy Characteristics'!A:A,MATCH($C361,'Policy Characteristics'!$C:$C,0))),"",INDEX('Policy Characteristics'!A:A,MATCH($C361,'Policy Characteristics'!$C:$C,0)))</f>
        <v>Electricity Supply</v>
      </c>
      <c r="B361" s="321" t="str">
        <f>IF(ISBLANK(INDEX('Policy Characteristics'!B:B,MATCH($C361,'Policy Characteristics'!$C:$C,0))),"",INDEX('Policy Characteristics'!B:B,MATCH($C361,'Policy Characteristics'!$C:$C,0)))</f>
        <v>Subsidy for Electricity Production</v>
      </c>
      <c r="C361" s="325" t="str">
        <f t="shared" si="27"/>
        <v>Subsidy for Elec Production by Fuel</v>
      </c>
      <c r="D361" s="9" t="s">
        <v>80</v>
      </c>
      <c r="E361" s="50" t="s">
        <v>270</v>
      </c>
      <c r="F361" s="50" t="s">
        <v>92</v>
      </c>
      <c r="G361" s="418" t="s">
        <v>332</v>
      </c>
      <c r="H361" s="51">
        <v>1576</v>
      </c>
      <c r="I361" s="50" t="s">
        <v>44</v>
      </c>
      <c r="J361" s="323" t="str">
        <f>IF(ISBLANK(INDEX('Policy Characteristics'!D:D,MATCH($C361,'Policy Characteristics'!$C:$C,0))),"",INDEX('Policy Characteristics'!D:D,MATCH($C361,'Policy Characteristics'!$C:$C,0)))</f>
        <v>Subsidy for Electricity Production</v>
      </c>
      <c r="K361" s="321" t="str">
        <f>IF(ISBLANK(INDEX('Policy Characteristics'!E:E,MATCH($C361,'Policy Characteristics'!$C:$C,0))),"",INDEX('Policy Characteristics'!E:E,MATCH($C361,'Policy Characteristics'!$C:$C,0)))</f>
        <v>elec generation subsidy</v>
      </c>
      <c r="L361" s="321">
        <f>IF(ISBLANK(INDEX('Policy Characteristics'!F:F,MATCH($C361,'Policy Characteristics'!$C:$C,0))),"",INDEX('Policy Characteristics'!F:F,MATCH($C361,'Policy Characteristics'!$C:$C,0)))</f>
        <v>0</v>
      </c>
      <c r="M361" s="321">
        <f>IF(ISBLANK(INDEX('Policy Characteristics'!G:G,MATCH($C361,'Policy Characteristics'!$C:$C,0))),"",INDEX('Policy Characteristics'!G:G,MATCH($C361,'Policy Characteristics'!$C:$C,0)))</f>
        <v>60</v>
      </c>
      <c r="N361" s="321">
        <f>IF(ISBLANK(INDEX('Policy Characteristics'!H:H,MATCH($C361,'Policy Characteristics'!$C:$C,0))),"",INDEX('Policy Characteristics'!H:H,MATCH($C361,'Policy Characteristics'!$C:$C,0)))</f>
        <v>1</v>
      </c>
      <c r="O361" s="321" t="str">
        <f>IF(ISBLANK(INDEX('Policy Characteristics'!I:I,MATCH($C361,'Policy Characteristics'!$C:$C,0))),"",INDEX('Policy Characteristics'!I:I,MATCH($C361,'Policy Characteristics'!$C:$C,0)))</f>
        <v>$/MWh</v>
      </c>
      <c r="P361" s="321"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21" t="str">
        <f>IF(ISBLANK(INDEX('Policy Characteristics'!K:K,MATCH($C361,'Policy Characteristics'!$C:$C,0))),"",INDEX('Policy Characteristics'!K:K,MATCH($C361,'Policy Characteristics'!$C:$C,0)))</f>
        <v>electricity-sector-main.html#subsidies</v>
      </c>
      <c r="R361" s="321" t="str">
        <f>IF(ISBLANK(INDEX('Policy Characteristics'!L:L,MATCH($C361,'Policy Characteristics'!$C:$C,0))),"",INDEX('Policy Characteristics'!L:L,MATCH($C361,'Policy Characteristics'!$C:$C,0)))</f>
        <v>subsidy-for-electricity-production.html</v>
      </c>
      <c r="S361" s="418"/>
    </row>
    <row r="362" spans="1:19" x14ac:dyDescent="0.25">
      <c r="A362" s="321" t="str">
        <f>IF(ISBLANK(INDEX('Policy Characteristics'!A:A,MATCH($C362,'Policy Characteristics'!$C:$C,0))),"",INDEX('Policy Characteristics'!A:A,MATCH($C362,'Policy Characteristics'!$C:$C,0)))</f>
        <v>Electricity Supply</v>
      </c>
      <c r="B362" s="321" t="str">
        <f>IF(ISBLANK(INDEX('Policy Characteristics'!B:B,MATCH($C362,'Policy Characteristics'!$C:$C,0))),"",INDEX('Policy Characteristics'!B:B,MATCH($C362,'Policy Characteristics'!$C:$C,0)))</f>
        <v>Subsidy for Electricity Production</v>
      </c>
      <c r="C362" s="325" t="str">
        <f t="shared" si="27"/>
        <v>Subsidy for Elec Production by Fuel</v>
      </c>
      <c r="D362" s="9" t="s">
        <v>81</v>
      </c>
      <c r="E362" s="50" t="s">
        <v>268</v>
      </c>
      <c r="F362" s="50" t="s">
        <v>93</v>
      </c>
      <c r="G362" s="418" t="s">
        <v>321</v>
      </c>
      <c r="H362" s="51">
        <v>42</v>
      </c>
      <c r="I362" s="50" t="s">
        <v>44</v>
      </c>
      <c r="J362" s="323" t="str">
        <f>IF(ISBLANK(INDEX('Policy Characteristics'!D:D,MATCH($C362,'Policy Characteristics'!$C:$C,0))),"",INDEX('Policy Characteristics'!D:D,MATCH($C362,'Policy Characteristics'!$C:$C,0)))</f>
        <v>Subsidy for Electricity Production</v>
      </c>
      <c r="K362" s="321" t="str">
        <f>IF(ISBLANK(INDEX('Policy Characteristics'!E:E,MATCH($C362,'Policy Characteristics'!$C:$C,0))),"",INDEX('Policy Characteristics'!E:E,MATCH($C362,'Policy Characteristics'!$C:$C,0)))</f>
        <v>elec generation subsidy</v>
      </c>
      <c r="L362" s="321">
        <f>IF(ISBLANK(INDEX('Policy Characteristics'!F:F,MATCH($C362,'Policy Characteristics'!$C:$C,0))),"",INDEX('Policy Characteristics'!F:F,MATCH($C362,'Policy Characteristics'!$C:$C,0)))</f>
        <v>0</v>
      </c>
      <c r="M362" s="321">
        <f>IF(ISBLANK(INDEX('Policy Characteristics'!G:G,MATCH($C362,'Policy Characteristics'!$C:$C,0))),"",INDEX('Policy Characteristics'!G:G,MATCH($C362,'Policy Characteristics'!$C:$C,0)))</f>
        <v>60</v>
      </c>
      <c r="N362" s="321">
        <f>IF(ISBLANK(INDEX('Policy Characteristics'!H:H,MATCH($C362,'Policy Characteristics'!$C:$C,0))),"",INDEX('Policy Characteristics'!H:H,MATCH($C362,'Policy Characteristics'!$C:$C,0)))</f>
        <v>1</v>
      </c>
      <c r="O362" s="321" t="str">
        <f>IF(ISBLANK(INDEX('Policy Characteristics'!I:I,MATCH($C362,'Policy Characteristics'!$C:$C,0))),"",INDEX('Policy Characteristics'!I:I,MATCH($C362,'Policy Characteristics'!$C:$C,0)))</f>
        <v>$/MWh</v>
      </c>
      <c r="P362" s="321"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21" t="str">
        <f>IF(ISBLANK(INDEX('Policy Characteristics'!K:K,MATCH($C362,'Policy Characteristics'!$C:$C,0))),"",INDEX('Policy Characteristics'!K:K,MATCH($C362,'Policy Characteristics'!$C:$C,0)))</f>
        <v>electricity-sector-main.html#subsidies</v>
      </c>
      <c r="R362" s="321" t="str">
        <f>IF(ISBLANK(INDEX('Policy Characteristics'!L:L,MATCH($C362,'Policy Characteristics'!$C:$C,0))),"",INDEX('Policy Characteristics'!L:L,MATCH($C362,'Policy Characteristics'!$C:$C,0)))</f>
        <v>subsidy-for-electricity-production.html</v>
      </c>
      <c r="S362" s="418"/>
    </row>
    <row r="363" spans="1:19" x14ac:dyDescent="0.25">
      <c r="A363" s="321" t="str">
        <f>IF(ISBLANK(INDEX('Policy Characteristics'!A:A,MATCH($C363,'Policy Characteristics'!$C:$C,0))),"",INDEX('Policy Characteristics'!A:A,MATCH($C363,'Policy Characteristics'!$C:$C,0)))</f>
        <v>Electricity Supply</v>
      </c>
      <c r="B363" s="321" t="str">
        <f>IF(ISBLANK(INDEX('Policy Characteristics'!B:B,MATCH($C363,'Policy Characteristics'!$C:$C,0))),"",INDEX('Policy Characteristics'!B:B,MATCH($C363,'Policy Characteristics'!$C:$C,0)))</f>
        <v>Subsidy for Electricity Production</v>
      </c>
      <c r="C363" s="325" t="str">
        <f t="shared" si="27"/>
        <v>Subsidy for Elec Production by Fuel</v>
      </c>
      <c r="D363" s="9" t="s">
        <v>81</v>
      </c>
      <c r="E363" s="50" t="s">
        <v>269</v>
      </c>
      <c r="F363" s="50" t="s">
        <v>93</v>
      </c>
      <c r="G363" s="418"/>
      <c r="H363" s="51">
        <v>1577</v>
      </c>
      <c r="I363" s="9" t="s">
        <v>45</v>
      </c>
      <c r="J363" s="323" t="str">
        <f>IF(ISBLANK(INDEX('Policy Characteristics'!D:D,MATCH($C363,'Policy Characteristics'!$C:$C,0))),"",INDEX('Policy Characteristics'!D:D,MATCH($C363,'Policy Characteristics'!$C:$C,0)))</f>
        <v>Subsidy for Electricity Production</v>
      </c>
      <c r="K363" s="321" t="str">
        <f>IF(ISBLANK(INDEX('Policy Characteristics'!E:E,MATCH($C363,'Policy Characteristics'!$C:$C,0))),"",INDEX('Policy Characteristics'!E:E,MATCH($C363,'Policy Characteristics'!$C:$C,0)))</f>
        <v>elec generation subsidy</v>
      </c>
      <c r="L363" s="321">
        <f>IF(ISBLANK(INDEX('Policy Characteristics'!F:F,MATCH($C363,'Policy Characteristics'!$C:$C,0))),"",INDEX('Policy Characteristics'!F:F,MATCH($C363,'Policy Characteristics'!$C:$C,0)))</f>
        <v>0</v>
      </c>
      <c r="M363" s="321">
        <f>IF(ISBLANK(INDEX('Policy Characteristics'!G:G,MATCH($C363,'Policy Characteristics'!$C:$C,0))),"",INDEX('Policy Characteristics'!G:G,MATCH($C363,'Policy Characteristics'!$C:$C,0)))</f>
        <v>60</v>
      </c>
      <c r="N363" s="321">
        <f>IF(ISBLANK(INDEX('Policy Characteristics'!H:H,MATCH($C363,'Policy Characteristics'!$C:$C,0))),"",INDEX('Policy Characteristics'!H:H,MATCH($C363,'Policy Characteristics'!$C:$C,0)))</f>
        <v>1</v>
      </c>
      <c r="O363" s="321" t="str">
        <f>IF(ISBLANK(INDEX('Policy Characteristics'!I:I,MATCH($C363,'Policy Characteristics'!$C:$C,0))),"",INDEX('Policy Characteristics'!I:I,MATCH($C363,'Policy Characteristics'!$C:$C,0)))</f>
        <v>$/MWh</v>
      </c>
      <c r="P363" s="321"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21" t="str">
        <f>IF(ISBLANK(INDEX('Policy Characteristics'!K:K,MATCH($C363,'Policy Characteristics'!$C:$C,0))),"",INDEX('Policy Characteristics'!K:K,MATCH($C363,'Policy Characteristics'!$C:$C,0)))</f>
        <v>electricity-sector-main.html#subsidies</v>
      </c>
      <c r="R363" s="321" t="str">
        <f>IF(ISBLANK(INDEX('Policy Characteristics'!L:L,MATCH($C363,'Policy Characteristics'!$C:$C,0))),"",INDEX('Policy Characteristics'!L:L,MATCH($C363,'Policy Characteristics'!$C:$C,0)))</f>
        <v>subsidy-for-electricity-production.html</v>
      </c>
      <c r="S363" s="418"/>
    </row>
    <row r="364" spans="1:19" x14ac:dyDescent="0.25">
      <c r="A364" s="321" t="str">
        <f>IF(ISBLANK(INDEX('Policy Characteristics'!A:A,MATCH($C364,'Policy Characteristics'!$C:$C,0))),"",INDEX('Policy Characteristics'!A:A,MATCH($C364,'Policy Characteristics'!$C:$C,0)))</f>
        <v>Electricity Supply</v>
      </c>
      <c r="B364" s="321" t="str">
        <f>IF(ISBLANK(INDEX('Policy Characteristics'!B:B,MATCH($C364,'Policy Characteristics'!$C:$C,0))),"",INDEX('Policy Characteristics'!B:B,MATCH($C364,'Policy Characteristics'!$C:$C,0)))</f>
        <v>Subsidy for Electricity Production</v>
      </c>
      <c r="C364" s="325" t="str">
        <f t="shared" si="27"/>
        <v>Subsidy for Elec Production by Fuel</v>
      </c>
      <c r="D364" s="9" t="s">
        <v>81</v>
      </c>
      <c r="E364" s="50" t="s">
        <v>270</v>
      </c>
      <c r="F364" s="50" t="s">
        <v>93</v>
      </c>
      <c r="G364" s="418" t="s">
        <v>332</v>
      </c>
      <c r="H364" s="51">
        <v>1578</v>
      </c>
      <c r="I364" s="50" t="s">
        <v>44</v>
      </c>
      <c r="J364" s="323" t="str">
        <f>IF(ISBLANK(INDEX('Policy Characteristics'!D:D,MATCH($C364,'Policy Characteristics'!$C:$C,0))),"",INDEX('Policy Characteristics'!D:D,MATCH($C364,'Policy Characteristics'!$C:$C,0)))</f>
        <v>Subsidy for Electricity Production</v>
      </c>
      <c r="K364" s="321" t="str">
        <f>IF(ISBLANK(INDEX('Policy Characteristics'!E:E,MATCH($C364,'Policy Characteristics'!$C:$C,0))),"",INDEX('Policy Characteristics'!E:E,MATCH($C364,'Policy Characteristics'!$C:$C,0)))</f>
        <v>elec generation subsidy</v>
      </c>
      <c r="L364" s="321">
        <f>IF(ISBLANK(INDEX('Policy Characteristics'!F:F,MATCH($C364,'Policy Characteristics'!$C:$C,0))),"",INDEX('Policy Characteristics'!F:F,MATCH($C364,'Policy Characteristics'!$C:$C,0)))</f>
        <v>0</v>
      </c>
      <c r="M364" s="321">
        <f>IF(ISBLANK(INDEX('Policy Characteristics'!G:G,MATCH($C364,'Policy Characteristics'!$C:$C,0))),"",INDEX('Policy Characteristics'!G:G,MATCH($C364,'Policy Characteristics'!$C:$C,0)))</f>
        <v>60</v>
      </c>
      <c r="N364" s="321">
        <f>IF(ISBLANK(INDEX('Policy Characteristics'!H:H,MATCH($C364,'Policy Characteristics'!$C:$C,0))),"",INDEX('Policy Characteristics'!H:H,MATCH($C364,'Policy Characteristics'!$C:$C,0)))</f>
        <v>1</v>
      </c>
      <c r="O364" s="321" t="str">
        <f>IF(ISBLANK(INDEX('Policy Characteristics'!I:I,MATCH($C364,'Policy Characteristics'!$C:$C,0))),"",INDEX('Policy Characteristics'!I:I,MATCH($C364,'Policy Characteristics'!$C:$C,0)))</f>
        <v>$/MWh</v>
      </c>
      <c r="P364" s="321"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21" t="str">
        <f>IF(ISBLANK(INDEX('Policy Characteristics'!K:K,MATCH($C364,'Policy Characteristics'!$C:$C,0))),"",INDEX('Policy Characteristics'!K:K,MATCH($C364,'Policy Characteristics'!$C:$C,0)))</f>
        <v>electricity-sector-main.html#subsidies</v>
      </c>
      <c r="R364" s="321" t="str">
        <f>IF(ISBLANK(INDEX('Policy Characteristics'!L:L,MATCH($C364,'Policy Characteristics'!$C:$C,0))),"",INDEX('Policy Characteristics'!L:L,MATCH($C364,'Policy Characteristics'!$C:$C,0)))</f>
        <v>subsidy-for-electricity-production.html</v>
      </c>
      <c r="S364" s="418"/>
    </row>
    <row r="365" spans="1:19" x14ac:dyDescent="0.25">
      <c r="A365" s="321" t="str">
        <f>IF(ISBLANK(INDEX('Policy Characteristics'!A:A,MATCH($C365,'Policy Characteristics'!$C:$C,0))),"",INDEX('Policy Characteristics'!A:A,MATCH($C365,'Policy Characteristics'!$C:$C,0)))</f>
        <v>Electricity Supply</v>
      </c>
      <c r="B365" s="321" t="str">
        <f>IF(ISBLANK(INDEX('Policy Characteristics'!B:B,MATCH($C365,'Policy Characteristics'!$C:$C,0))),"",INDEX('Policy Characteristics'!B:B,MATCH($C365,'Policy Characteristics'!$C:$C,0)))</f>
        <v>Subsidy for Electricity Production</v>
      </c>
      <c r="C365" s="325" t="str">
        <f t="shared" si="27"/>
        <v>Subsidy for Elec Production by Fuel</v>
      </c>
      <c r="D365" s="9" t="s">
        <v>2483</v>
      </c>
      <c r="E365" s="50" t="s">
        <v>268</v>
      </c>
      <c r="F365" s="50" t="s">
        <v>461</v>
      </c>
      <c r="G365" s="418" t="s">
        <v>321</v>
      </c>
      <c r="H365" s="51">
        <v>1589</v>
      </c>
      <c r="I365" s="50" t="s">
        <v>44</v>
      </c>
      <c r="J365" s="323" t="str">
        <f>IF(ISBLANK(INDEX('Policy Characteristics'!D:D,MATCH($C365,'Policy Characteristics'!$C:$C,0))),"",INDEX('Policy Characteristics'!D:D,MATCH($C365,'Policy Characteristics'!$C:$C,0)))</f>
        <v>Subsidy for Electricity Production</v>
      </c>
      <c r="K365" s="321" t="str">
        <f>IF(ISBLANK(INDEX('Policy Characteristics'!E:E,MATCH($C365,'Policy Characteristics'!$C:$C,0))),"",INDEX('Policy Characteristics'!E:E,MATCH($C365,'Policy Characteristics'!$C:$C,0)))</f>
        <v>elec generation subsidy</v>
      </c>
      <c r="L365" s="321">
        <f>IF(ISBLANK(INDEX('Policy Characteristics'!F:F,MATCH($C365,'Policy Characteristics'!$C:$C,0))),"",INDEX('Policy Characteristics'!F:F,MATCH($C365,'Policy Characteristics'!$C:$C,0)))</f>
        <v>0</v>
      </c>
      <c r="M365" s="321">
        <f>IF(ISBLANK(INDEX('Policy Characteristics'!G:G,MATCH($C365,'Policy Characteristics'!$C:$C,0))),"",INDEX('Policy Characteristics'!G:G,MATCH($C365,'Policy Characteristics'!$C:$C,0)))</f>
        <v>60</v>
      </c>
      <c r="N365" s="321">
        <f>IF(ISBLANK(INDEX('Policy Characteristics'!H:H,MATCH($C365,'Policy Characteristics'!$C:$C,0))),"",INDEX('Policy Characteristics'!H:H,MATCH($C365,'Policy Characteristics'!$C:$C,0)))</f>
        <v>1</v>
      </c>
      <c r="O365" s="321" t="str">
        <f>IF(ISBLANK(INDEX('Policy Characteristics'!I:I,MATCH($C365,'Policy Characteristics'!$C:$C,0))),"",INDEX('Policy Characteristics'!I:I,MATCH($C365,'Policy Characteristics'!$C:$C,0)))</f>
        <v>$/MWh</v>
      </c>
      <c r="P365" s="321"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21" t="str">
        <f>IF(ISBLANK(INDEX('Policy Characteristics'!K:K,MATCH($C365,'Policy Characteristics'!$C:$C,0))),"",INDEX('Policy Characteristics'!K:K,MATCH($C365,'Policy Characteristics'!$C:$C,0)))</f>
        <v>electricity-sector-main.html#subsidies</v>
      </c>
      <c r="R365" s="321" t="str">
        <f>IF(ISBLANK(INDEX('Policy Characteristics'!L:L,MATCH($C365,'Policy Characteristics'!$C:$C,0))),"",INDEX('Policy Characteristics'!L:L,MATCH($C365,'Policy Characteristics'!$C:$C,0)))</f>
        <v>subsidy-for-electricity-production.html</v>
      </c>
      <c r="S365" s="418"/>
    </row>
    <row r="366" spans="1:19" x14ac:dyDescent="0.25">
      <c r="A366" s="321" t="str">
        <f>IF(ISBLANK(INDEX('Policy Characteristics'!A:A,MATCH($C366,'Policy Characteristics'!$C:$C,0))),"",INDEX('Policy Characteristics'!A:A,MATCH($C366,'Policy Characteristics'!$C:$C,0)))</f>
        <v>Electricity Supply</v>
      </c>
      <c r="B366" s="321" t="str">
        <f>IF(ISBLANK(INDEX('Policy Characteristics'!B:B,MATCH($C366,'Policy Characteristics'!$C:$C,0))),"",INDEX('Policy Characteristics'!B:B,MATCH($C366,'Policy Characteristics'!$C:$C,0)))</f>
        <v>Subsidy for Electricity Production</v>
      </c>
      <c r="C366" s="325" t="str">
        <f t="shared" si="27"/>
        <v>Subsidy for Elec Production by Fuel</v>
      </c>
      <c r="D366" s="9" t="s">
        <v>2483</v>
      </c>
      <c r="E366" s="50" t="s">
        <v>269</v>
      </c>
      <c r="F366" s="50" t="s">
        <v>461</v>
      </c>
      <c r="G366" s="418"/>
      <c r="H366" s="51">
        <v>1590</v>
      </c>
      <c r="I366" s="9" t="s">
        <v>45</v>
      </c>
      <c r="J366" s="323" t="str">
        <f>IF(ISBLANK(INDEX('Policy Characteristics'!D:D,MATCH($C366,'Policy Characteristics'!$C:$C,0))),"",INDEX('Policy Characteristics'!D:D,MATCH($C366,'Policy Characteristics'!$C:$C,0)))</f>
        <v>Subsidy for Electricity Production</v>
      </c>
      <c r="K366" s="321" t="str">
        <f>IF(ISBLANK(INDEX('Policy Characteristics'!E:E,MATCH($C366,'Policy Characteristics'!$C:$C,0))),"",INDEX('Policy Characteristics'!E:E,MATCH($C366,'Policy Characteristics'!$C:$C,0)))</f>
        <v>elec generation subsidy</v>
      </c>
      <c r="L366" s="321">
        <f>IF(ISBLANK(INDEX('Policy Characteristics'!F:F,MATCH($C366,'Policy Characteristics'!$C:$C,0))),"",INDEX('Policy Characteristics'!F:F,MATCH($C366,'Policy Characteristics'!$C:$C,0)))</f>
        <v>0</v>
      </c>
      <c r="M366" s="321">
        <f>IF(ISBLANK(INDEX('Policy Characteristics'!G:G,MATCH($C366,'Policy Characteristics'!$C:$C,0))),"",INDEX('Policy Characteristics'!G:G,MATCH($C366,'Policy Characteristics'!$C:$C,0)))</f>
        <v>60</v>
      </c>
      <c r="N366" s="321">
        <f>IF(ISBLANK(INDEX('Policy Characteristics'!H:H,MATCH($C366,'Policy Characteristics'!$C:$C,0))),"",INDEX('Policy Characteristics'!H:H,MATCH($C366,'Policy Characteristics'!$C:$C,0)))</f>
        <v>1</v>
      </c>
      <c r="O366" s="321" t="str">
        <f>IF(ISBLANK(INDEX('Policy Characteristics'!I:I,MATCH($C366,'Policy Characteristics'!$C:$C,0))),"",INDEX('Policy Characteristics'!I:I,MATCH($C366,'Policy Characteristics'!$C:$C,0)))</f>
        <v>$/MWh</v>
      </c>
      <c r="P366" s="321"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21" t="str">
        <f>IF(ISBLANK(INDEX('Policy Characteristics'!K:K,MATCH($C366,'Policy Characteristics'!$C:$C,0))),"",INDEX('Policy Characteristics'!K:K,MATCH($C366,'Policy Characteristics'!$C:$C,0)))</f>
        <v>electricity-sector-main.html#subsidies</v>
      </c>
      <c r="R366" s="321" t="str">
        <f>IF(ISBLANK(INDEX('Policy Characteristics'!L:L,MATCH($C366,'Policy Characteristics'!$C:$C,0))),"",INDEX('Policy Characteristics'!L:L,MATCH($C366,'Policy Characteristics'!$C:$C,0)))</f>
        <v>subsidy-for-electricity-production.html</v>
      </c>
      <c r="S366" s="418"/>
    </row>
    <row r="367" spans="1:19" x14ac:dyDescent="0.25">
      <c r="A367" s="321" t="str">
        <f>IF(ISBLANK(INDEX('Policy Characteristics'!A:A,MATCH($C367,'Policy Characteristics'!$C:$C,0))),"",INDEX('Policy Characteristics'!A:A,MATCH($C367,'Policy Characteristics'!$C:$C,0)))</f>
        <v>Electricity Supply</v>
      </c>
      <c r="B367" s="321" t="str">
        <f>IF(ISBLANK(INDEX('Policy Characteristics'!B:B,MATCH($C367,'Policy Characteristics'!$C:$C,0))),"",INDEX('Policy Characteristics'!B:B,MATCH($C367,'Policy Characteristics'!$C:$C,0)))</f>
        <v>Subsidy for Electricity Production</v>
      </c>
      <c r="C367" s="325" t="str">
        <f t="shared" si="27"/>
        <v>Subsidy for Elec Production by Fuel</v>
      </c>
      <c r="D367" s="9" t="s">
        <v>2483</v>
      </c>
      <c r="E367" s="50" t="s">
        <v>270</v>
      </c>
      <c r="F367" s="50" t="s">
        <v>461</v>
      </c>
      <c r="G367" s="418" t="s">
        <v>332</v>
      </c>
      <c r="H367" s="51">
        <v>1591</v>
      </c>
      <c r="I367" s="50" t="s">
        <v>44</v>
      </c>
      <c r="J367" s="323" t="str">
        <f>IF(ISBLANK(INDEX('Policy Characteristics'!D:D,MATCH($C367,'Policy Characteristics'!$C:$C,0))),"",INDEX('Policy Characteristics'!D:D,MATCH($C367,'Policy Characteristics'!$C:$C,0)))</f>
        <v>Subsidy for Electricity Production</v>
      </c>
      <c r="K367" s="321" t="str">
        <f>IF(ISBLANK(INDEX('Policy Characteristics'!E:E,MATCH($C367,'Policy Characteristics'!$C:$C,0))),"",INDEX('Policy Characteristics'!E:E,MATCH($C367,'Policy Characteristics'!$C:$C,0)))</f>
        <v>elec generation subsidy</v>
      </c>
      <c r="L367" s="321">
        <f>IF(ISBLANK(INDEX('Policy Characteristics'!F:F,MATCH($C367,'Policy Characteristics'!$C:$C,0))),"",INDEX('Policy Characteristics'!F:F,MATCH($C367,'Policy Characteristics'!$C:$C,0)))</f>
        <v>0</v>
      </c>
      <c r="M367" s="321">
        <f>IF(ISBLANK(INDEX('Policy Characteristics'!G:G,MATCH($C367,'Policy Characteristics'!$C:$C,0))),"",INDEX('Policy Characteristics'!G:G,MATCH($C367,'Policy Characteristics'!$C:$C,0)))</f>
        <v>60</v>
      </c>
      <c r="N367" s="321">
        <f>IF(ISBLANK(INDEX('Policy Characteristics'!H:H,MATCH($C367,'Policy Characteristics'!$C:$C,0))),"",INDEX('Policy Characteristics'!H:H,MATCH($C367,'Policy Characteristics'!$C:$C,0)))</f>
        <v>1</v>
      </c>
      <c r="O367" s="321" t="str">
        <f>IF(ISBLANK(INDEX('Policy Characteristics'!I:I,MATCH($C367,'Policy Characteristics'!$C:$C,0))),"",INDEX('Policy Characteristics'!I:I,MATCH($C367,'Policy Characteristics'!$C:$C,0)))</f>
        <v>$/MWh</v>
      </c>
      <c r="P367" s="321"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21" t="str">
        <f>IF(ISBLANK(INDEX('Policy Characteristics'!K:K,MATCH($C367,'Policy Characteristics'!$C:$C,0))),"",INDEX('Policy Characteristics'!K:K,MATCH($C367,'Policy Characteristics'!$C:$C,0)))</f>
        <v>electricity-sector-main.html#subsidies</v>
      </c>
      <c r="R367" s="321" t="str">
        <f>IF(ISBLANK(INDEX('Policy Characteristics'!L:L,MATCH($C367,'Policy Characteristics'!$C:$C,0))),"",INDEX('Policy Characteristics'!L:L,MATCH($C367,'Policy Characteristics'!$C:$C,0)))</f>
        <v>subsidy-for-electricity-production.html</v>
      </c>
      <c r="S367" s="418"/>
    </row>
    <row r="368" spans="1:19" x14ac:dyDescent="0.25">
      <c r="A368" s="321" t="str">
        <f>IF(ISBLANK(INDEX('Policy Characteristics'!A:A,MATCH($C368,'Policy Characteristics'!$C:$C,0))),"",INDEX('Policy Characteristics'!A:A,MATCH($C368,'Policy Characteristics'!$C:$C,0)))</f>
        <v>Electricity Supply</v>
      </c>
      <c r="B368" s="321" t="str">
        <f>IF(ISBLANK(INDEX('Policy Characteristics'!B:B,MATCH($C368,'Policy Characteristics'!$C:$C,0))),"",INDEX('Policy Characteristics'!B:B,MATCH($C368,'Policy Characteristics'!$C:$C,0)))</f>
        <v>Subsidy for Electricity Production</v>
      </c>
      <c r="C368" s="325" t="str">
        <f t="shared" si="27"/>
        <v>Subsidy for Elec Production by Fuel</v>
      </c>
      <c r="D368" s="9" t="s">
        <v>328</v>
      </c>
      <c r="E368" s="50" t="s">
        <v>268</v>
      </c>
      <c r="F368" s="50" t="s">
        <v>330</v>
      </c>
      <c r="G368" s="418" t="s">
        <v>321</v>
      </c>
      <c r="H368" s="51">
        <v>1592</v>
      </c>
      <c r="I368" s="9" t="s">
        <v>45</v>
      </c>
      <c r="J368" s="323" t="str">
        <f>IF(ISBLANK(INDEX('Policy Characteristics'!D:D,MATCH($C368,'Policy Characteristics'!$C:$C,0))),"",INDEX('Policy Characteristics'!D:D,MATCH($C368,'Policy Characteristics'!$C:$C,0)))</f>
        <v>Subsidy for Electricity Production</v>
      </c>
      <c r="K368" s="321" t="str">
        <f>IF(ISBLANK(INDEX('Policy Characteristics'!E:E,MATCH($C368,'Policy Characteristics'!$C:$C,0))),"",INDEX('Policy Characteristics'!E:E,MATCH($C368,'Policy Characteristics'!$C:$C,0)))</f>
        <v>elec generation subsidy</v>
      </c>
      <c r="L368" s="321">
        <f>IF(ISBLANK(INDEX('Policy Characteristics'!F:F,MATCH($C368,'Policy Characteristics'!$C:$C,0))),"",INDEX('Policy Characteristics'!F:F,MATCH($C368,'Policy Characteristics'!$C:$C,0)))</f>
        <v>0</v>
      </c>
      <c r="M368" s="321">
        <f>IF(ISBLANK(INDEX('Policy Characteristics'!G:G,MATCH($C368,'Policy Characteristics'!$C:$C,0))),"",INDEX('Policy Characteristics'!G:G,MATCH($C368,'Policy Characteristics'!$C:$C,0)))</f>
        <v>60</v>
      </c>
      <c r="N368" s="321">
        <f>IF(ISBLANK(INDEX('Policy Characteristics'!H:H,MATCH($C368,'Policy Characteristics'!$C:$C,0))),"",INDEX('Policy Characteristics'!H:H,MATCH($C368,'Policy Characteristics'!$C:$C,0)))</f>
        <v>1</v>
      </c>
      <c r="O368" s="321" t="str">
        <f>IF(ISBLANK(INDEX('Policy Characteristics'!I:I,MATCH($C368,'Policy Characteristics'!$C:$C,0))),"",INDEX('Policy Characteristics'!I:I,MATCH($C368,'Policy Characteristics'!$C:$C,0)))</f>
        <v>$/MWh</v>
      </c>
      <c r="P368" s="321"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21" t="str">
        <f>IF(ISBLANK(INDEX('Policy Characteristics'!K:K,MATCH($C368,'Policy Characteristics'!$C:$C,0))),"",INDEX('Policy Characteristics'!K:K,MATCH($C368,'Policy Characteristics'!$C:$C,0)))</f>
        <v>electricity-sector-main.html#subsidies</v>
      </c>
      <c r="R368" s="321" t="str">
        <f>IF(ISBLANK(INDEX('Policy Characteristics'!L:L,MATCH($C368,'Policy Characteristics'!$C:$C,0))),"",INDEX('Policy Characteristics'!L:L,MATCH($C368,'Policy Characteristics'!$C:$C,0)))</f>
        <v>subsidy-for-electricity-production.html</v>
      </c>
      <c r="S368" s="418"/>
    </row>
    <row r="369" spans="1:19" x14ac:dyDescent="0.25">
      <c r="A369" s="321" t="str">
        <f>IF(ISBLANK(INDEX('Policy Characteristics'!A:A,MATCH($C369,'Policy Characteristics'!$C:$C,0))),"",INDEX('Policy Characteristics'!A:A,MATCH($C369,'Policy Characteristics'!$C:$C,0)))</f>
        <v>Electricity Supply</v>
      </c>
      <c r="B369" s="321" t="str">
        <f>IF(ISBLANK(INDEX('Policy Characteristics'!B:B,MATCH($C369,'Policy Characteristics'!$C:$C,0))),"",INDEX('Policy Characteristics'!B:B,MATCH($C369,'Policy Characteristics'!$C:$C,0)))</f>
        <v>Subsidy for Electricity Production</v>
      </c>
      <c r="C369" s="325" t="str">
        <f t="shared" si="27"/>
        <v>Subsidy for Elec Production by Fuel</v>
      </c>
      <c r="D369" s="9" t="s">
        <v>328</v>
      </c>
      <c r="E369" s="50" t="s">
        <v>269</v>
      </c>
      <c r="F369" s="50" t="s">
        <v>330</v>
      </c>
      <c r="G369" s="418"/>
      <c r="H369" s="51">
        <v>1593</v>
      </c>
      <c r="I369" s="9" t="s">
        <v>45</v>
      </c>
      <c r="J369" s="323" t="str">
        <f>IF(ISBLANK(INDEX('Policy Characteristics'!D:D,MATCH($C369,'Policy Characteristics'!$C:$C,0))),"",INDEX('Policy Characteristics'!D:D,MATCH($C369,'Policy Characteristics'!$C:$C,0)))</f>
        <v>Subsidy for Electricity Production</v>
      </c>
      <c r="K369" s="321" t="str">
        <f>IF(ISBLANK(INDEX('Policy Characteristics'!E:E,MATCH($C369,'Policy Characteristics'!$C:$C,0))),"",INDEX('Policy Characteristics'!E:E,MATCH($C369,'Policy Characteristics'!$C:$C,0)))</f>
        <v>elec generation subsidy</v>
      </c>
      <c r="L369" s="321">
        <f>IF(ISBLANK(INDEX('Policy Characteristics'!F:F,MATCH($C369,'Policy Characteristics'!$C:$C,0))),"",INDEX('Policy Characteristics'!F:F,MATCH($C369,'Policy Characteristics'!$C:$C,0)))</f>
        <v>0</v>
      </c>
      <c r="M369" s="321">
        <f>IF(ISBLANK(INDEX('Policy Characteristics'!G:G,MATCH($C369,'Policy Characteristics'!$C:$C,0))),"",INDEX('Policy Characteristics'!G:G,MATCH($C369,'Policy Characteristics'!$C:$C,0)))</f>
        <v>60</v>
      </c>
      <c r="N369" s="321">
        <f>IF(ISBLANK(INDEX('Policy Characteristics'!H:H,MATCH($C369,'Policy Characteristics'!$C:$C,0))),"",INDEX('Policy Characteristics'!H:H,MATCH($C369,'Policy Characteristics'!$C:$C,0)))</f>
        <v>1</v>
      </c>
      <c r="O369" s="321" t="str">
        <f>IF(ISBLANK(INDEX('Policy Characteristics'!I:I,MATCH($C369,'Policy Characteristics'!$C:$C,0))),"",INDEX('Policy Characteristics'!I:I,MATCH($C369,'Policy Characteristics'!$C:$C,0)))</f>
        <v>$/MWh</v>
      </c>
      <c r="P369" s="321"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21" t="str">
        <f>IF(ISBLANK(INDEX('Policy Characteristics'!K:K,MATCH($C369,'Policy Characteristics'!$C:$C,0))),"",INDEX('Policy Characteristics'!K:K,MATCH($C369,'Policy Characteristics'!$C:$C,0)))</f>
        <v>electricity-sector-main.html#subsidies</v>
      </c>
      <c r="R369" s="321" t="str">
        <f>IF(ISBLANK(INDEX('Policy Characteristics'!L:L,MATCH($C369,'Policy Characteristics'!$C:$C,0))),"",INDEX('Policy Characteristics'!L:L,MATCH($C369,'Policy Characteristics'!$C:$C,0)))</f>
        <v>subsidy-for-electricity-production.html</v>
      </c>
      <c r="S369" s="418"/>
    </row>
    <row r="370" spans="1:19" x14ac:dyDescent="0.25">
      <c r="A370" s="321" t="str">
        <f>IF(ISBLANK(INDEX('Policy Characteristics'!A:A,MATCH($C370,'Policy Characteristics'!$C:$C,0))),"",INDEX('Policy Characteristics'!A:A,MATCH($C370,'Policy Characteristics'!$C:$C,0)))</f>
        <v>Electricity Supply</v>
      </c>
      <c r="B370" s="321" t="str">
        <f>IF(ISBLANK(INDEX('Policy Characteristics'!B:B,MATCH($C370,'Policy Characteristics'!$C:$C,0))),"",INDEX('Policy Characteristics'!B:B,MATCH($C370,'Policy Characteristics'!$C:$C,0)))</f>
        <v>Subsidy for Electricity Production</v>
      </c>
      <c r="C370" s="325" t="str">
        <f t="shared" si="27"/>
        <v>Subsidy for Elec Production by Fuel</v>
      </c>
      <c r="D370" s="9" t="s">
        <v>328</v>
      </c>
      <c r="E370" s="50" t="s">
        <v>270</v>
      </c>
      <c r="F370" s="50" t="s">
        <v>330</v>
      </c>
      <c r="G370" s="418" t="s">
        <v>332</v>
      </c>
      <c r="H370" s="51">
        <v>1594</v>
      </c>
      <c r="I370" s="9" t="s">
        <v>45</v>
      </c>
      <c r="J370" s="323" t="str">
        <f>IF(ISBLANK(INDEX('Policy Characteristics'!D:D,MATCH($C370,'Policy Characteristics'!$C:$C,0))),"",INDEX('Policy Characteristics'!D:D,MATCH($C370,'Policy Characteristics'!$C:$C,0)))</f>
        <v>Subsidy for Electricity Production</v>
      </c>
      <c r="K370" s="321" t="str">
        <f>IF(ISBLANK(INDEX('Policy Characteristics'!E:E,MATCH($C370,'Policy Characteristics'!$C:$C,0))),"",INDEX('Policy Characteristics'!E:E,MATCH($C370,'Policy Characteristics'!$C:$C,0)))</f>
        <v>elec generation subsidy</v>
      </c>
      <c r="L370" s="321">
        <f>IF(ISBLANK(INDEX('Policy Characteristics'!F:F,MATCH($C370,'Policy Characteristics'!$C:$C,0))),"",INDEX('Policy Characteristics'!F:F,MATCH($C370,'Policy Characteristics'!$C:$C,0)))</f>
        <v>0</v>
      </c>
      <c r="M370" s="321">
        <f>IF(ISBLANK(INDEX('Policy Characteristics'!G:G,MATCH($C370,'Policy Characteristics'!$C:$C,0))),"",INDEX('Policy Characteristics'!G:G,MATCH($C370,'Policy Characteristics'!$C:$C,0)))</f>
        <v>60</v>
      </c>
      <c r="N370" s="321">
        <f>IF(ISBLANK(INDEX('Policy Characteristics'!H:H,MATCH($C370,'Policy Characteristics'!$C:$C,0))),"",INDEX('Policy Characteristics'!H:H,MATCH($C370,'Policy Characteristics'!$C:$C,0)))</f>
        <v>1</v>
      </c>
      <c r="O370" s="321" t="str">
        <f>IF(ISBLANK(INDEX('Policy Characteristics'!I:I,MATCH($C370,'Policy Characteristics'!$C:$C,0))),"",INDEX('Policy Characteristics'!I:I,MATCH($C370,'Policy Characteristics'!$C:$C,0)))</f>
        <v>$/MWh</v>
      </c>
      <c r="P370" s="321"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21" t="str">
        <f>IF(ISBLANK(INDEX('Policy Characteristics'!K:K,MATCH($C370,'Policy Characteristics'!$C:$C,0))),"",INDEX('Policy Characteristics'!K:K,MATCH($C370,'Policy Characteristics'!$C:$C,0)))</f>
        <v>electricity-sector-main.html#subsidies</v>
      </c>
      <c r="R370" s="321" t="str">
        <f>IF(ISBLANK(INDEX('Policy Characteristics'!L:L,MATCH($C370,'Policy Characteristics'!$C:$C,0))),"",INDEX('Policy Characteristics'!L:L,MATCH($C370,'Policy Characteristics'!$C:$C,0)))</f>
        <v>subsidy-for-electricity-production.html</v>
      </c>
      <c r="S370" s="418"/>
    </row>
    <row r="371" spans="1:19" x14ac:dyDescent="0.25">
      <c r="A371" s="321" t="str">
        <f>IF(ISBLANK(INDEX('Policy Characteristics'!A:A,MATCH($C371,'Policy Characteristics'!$C:$C,0))),"",INDEX('Policy Characteristics'!A:A,MATCH($C371,'Policy Characteristics'!$C:$C,0)))</f>
        <v>Electricity Supply</v>
      </c>
      <c r="B371" s="321" t="str">
        <f>IF(ISBLANK(INDEX('Policy Characteristics'!B:B,MATCH($C371,'Policy Characteristics'!$C:$C,0))),"",INDEX('Policy Characteristics'!B:B,MATCH($C371,'Policy Characteristics'!$C:$C,0)))</f>
        <v>Subsidy for Electricity Production</v>
      </c>
      <c r="C371" s="325" t="str">
        <f t="shared" si="27"/>
        <v>Subsidy for Elec Production by Fuel</v>
      </c>
      <c r="D371" s="9" t="s">
        <v>329</v>
      </c>
      <c r="E371" s="50" t="s">
        <v>268</v>
      </c>
      <c r="F371" s="50" t="s">
        <v>331</v>
      </c>
      <c r="G371" s="418" t="s">
        <v>321</v>
      </c>
      <c r="H371" s="51">
        <v>1595</v>
      </c>
      <c r="I371" s="9" t="s">
        <v>45</v>
      </c>
      <c r="J371" s="323" t="str">
        <f>IF(ISBLANK(INDEX('Policy Characteristics'!D:D,MATCH($C371,'Policy Characteristics'!$C:$C,0))),"",INDEX('Policy Characteristics'!D:D,MATCH($C371,'Policy Characteristics'!$C:$C,0)))</f>
        <v>Subsidy for Electricity Production</v>
      </c>
      <c r="K371" s="321" t="str">
        <f>IF(ISBLANK(INDEX('Policy Characteristics'!E:E,MATCH($C371,'Policy Characteristics'!$C:$C,0))),"",INDEX('Policy Characteristics'!E:E,MATCH($C371,'Policy Characteristics'!$C:$C,0)))</f>
        <v>elec generation subsidy</v>
      </c>
      <c r="L371" s="321">
        <f>IF(ISBLANK(INDEX('Policy Characteristics'!F:F,MATCH($C371,'Policy Characteristics'!$C:$C,0))),"",INDEX('Policy Characteristics'!F:F,MATCH($C371,'Policy Characteristics'!$C:$C,0)))</f>
        <v>0</v>
      </c>
      <c r="M371" s="321">
        <f>IF(ISBLANK(INDEX('Policy Characteristics'!G:G,MATCH($C371,'Policy Characteristics'!$C:$C,0))),"",INDEX('Policy Characteristics'!G:G,MATCH($C371,'Policy Characteristics'!$C:$C,0)))</f>
        <v>60</v>
      </c>
      <c r="N371" s="321">
        <f>IF(ISBLANK(INDEX('Policy Characteristics'!H:H,MATCH($C371,'Policy Characteristics'!$C:$C,0))),"",INDEX('Policy Characteristics'!H:H,MATCH($C371,'Policy Characteristics'!$C:$C,0)))</f>
        <v>1</v>
      </c>
      <c r="O371" s="321" t="str">
        <f>IF(ISBLANK(INDEX('Policy Characteristics'!I:I,MATCH($C371,'Policy Characteristics'!$C:$C,0))),"",INDEX('Policy Characteristics'!I:I,MATCH($C371,'Policy Characteristics'!$C:$C,0)))</f>
        <v>$/MWh</v>
      </c>
      <c r="P371" s="321"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21" t="str">
        <f>IF(ISBLANK(INDEX('Policy Characteristics'!K:K,MATCH($C371,'Policy Characteristics'!$C:$C,0))),"",INDEX('Policy Characteristics'!K:K,MATCH($C371,'Policy Characteristics'!$C:$C,0)))</f>
        <v>electricity-sector-main.html#subsidies</v>
      </c>
      <c r="R371" s="321" t="str">
        <f>IF(ISBLANK(INDEX('Policy Characteristics'!L:L,MATCH($C371,'Policy Characteristics'!$C:$C,0))),"",INDEX('Policy Characteristics'!L:L,MATCH($C371,'Policy Characteristics'!$C:$C,0)))</f>
        <v>subsidy-for-electricity-production.html</v>
      </c>
      <c r="S371" s="418"/>
    </row>
    <row r="372" spans="1:19" x14ac:dyDescent="0.25">
      <c r="A372" s="321" t="str">
        <f>IF(ISBLANK(INDEX('Policy Characteristics'!A:A,MATCH($C372,'Policy Characteristics'!$C:$C,0))),"",INDEX('Policy Characteristics'!A:A,MATCH($C372,'Policy Characteristics'!$C:$C,0)))</f>
        <v>Electricity Supply</v>
      </c>
      <c r="B372" s="321" t="str">
        <f>IF(ISBLANK(INDEX('Policy Characteristics'!B:B,MATCH($C372,'Policy Characteristics'!$C:$C,0))),"",INDEX('Policy Characteristics'!B:B,MATCH($C372,'Policy Characteristics'!$C:$C,0)))</f>
        <v>Subsidy for Electricity Production</v>
      </c>
      <c r="C372" s="325" t="str">
        <f t="shared" si="27"/>
        <v>Subsidy for Elec Production by Fuel</v>
      </c>
      <c r="D372" s="9" t="s">
        <v>329</v>
      </c>
      <c r="E372" s="50" t="s">
        <v>269</v>
      </c>
      <c r="F372" s="50" t="s">
        <v>331</v>
      </c>
      <c r="G372" s="418"/>
      <c r="H372" s="51">
        <v>1596</v>
      </c>
      <c r="I372" s="9" t="s">
        <v>45</v>
      </c>
      <c r="J372" s="323" t="str">
        <f>IF(ISBLANK(INDEX('Policy Characteristics'!D:D,MATCH($C372,'Policy Characteristics'!$C:$C,0))),"",INDEX('Policy Characteristics'!D:D,MATCH($C372,'Policy Characteristics'!$C:$C,0)))</f>
        <v>Subsidy for Electricity Production</v>
      </c>
      <c r="K372" s="321" t="str">
        <f>IF(ISBLANK(INDEX('Policy Characteristics'!E:E,MATCH($C372,'Policy Characteristics'!$C:$C,0))),"",INDEX('Policy Characteristics'!E:E,MATCH($C372,'Policy Characteristics'!$C:$C,0)))</f>
        <v>elec generation subsidy</v>
      </c>
      <c r="L372" s="321">
        <f>IF(ISBLANK(INDEX('Policy Characteristics'!F:F,MATCH($C372,'Policy Characteristics'!$C:$C,0))),"",INDEX('Policy Characteristics'!F:F,MATCH($C372,'Policy Characteristics'!$C:$C,0)))</f>
        <v>0</v>
      </c>
      <c r="M372" s="321">
        <f>IF(ISBLANK(INDEX('Policy Characteristics'!G:G,MATCH($C372,'Policy Characteristics'!$C:$C,0))),"",INDEX('Policy Characteristics'!G:G,MATCH($C372,'Policy Characteristics'!$C:$C,0)))</f>
        <v>60</v>
      </c>
      <c r="N372" s="321">
        <f>IF(ISBLANK(INDEX('Policy Characteristics'!H:H,MATCH($C372,'Policy Characteristics'!$C:$C,0))),"",INDEX('Policy Characteristics'!H:H,MATCH($C372,'Policy Characteristics'!$C:$C,0)))</f>
        <v>1</v>
      </c>
      <c r="O372" s="321" t="str">
        <f>IF(ISBLANK(INDEX('Policy Characteristics'!I:I,MATCH($C372,'Policy Characteristics'!$C:$C,0))),"",INDEX('Policy Characteristics'!I:I,MATCH($C372,'Policy Characteristics'!$C:$C,0)))</f>
        <v>$/MWh</v>
      </c>
      <c r="P372" s="321"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21" t="str">
        <f>IF(ISBLANK(INDEX('Policy Characteristics'!K:K,MATCH($C372,'Policy Characteristics'!$C:$C,0))),"",INDEX('Policy Characteristics'!K:K,MATCH($C372,'Policy Characteristics'!$C:$C,0)))</f>
        <v>electricity-sector-main.html#subsidies</v>
      </c>
      <c r="R372" s="321" t="str">
        <f>IF(ISBLANK(INDEX('Policy Characteristics'!L:L,MATCH($C372,'Policy Characteristics'!$C:$C,0))),"",INDEX('Policy Characteristics'!L:L,MATCH($C372,'Policy Characteristics'!$C:$C,0)))</f>
        <v>subsidy-for-electricity-production.html</v>
      </c>
      <c r="S372" s="418"/>
    </row>
    <row r="373" spans="1:19" x14ac:dyDescent="0.25">
      <c r="A373" s="321" t="str">
        <f>IF(ISBLANK(INDEX('Policy Characteristics'!A:A,MATCH($C373,'Policy Characteristics'!$C:$C,0))),"",INDEX('Policy Characteristics'!A:A,MATCH($C373,'Policy Characteristics'!$C:$C,0)))</f>
        <v>Electricity Supply</v>
      </c>
      <c r="B373" s="321" t="str">
        <f>IF(ISBLANK(INDEX('Policy Characteristics'!B:B,MATCH($C373,'Policy Characteristics'!$C:$C,0))),"",INDEX('Policy Characteristics'!B:B,MATCH($C373,'Policy Characteristics'!$C:$C,0)))</f>
        <v>Subsidy for Electricity Production</v>
      </c>
      <c r="C373" s="325" t="str">
        <f t="shared" si="27"/>
        <v>Subsidy for Elec Production by Fuel</v>
      </c>
      <c r="D373" s="9" t="s">
        <v>329</v>
      </c>
      <c r="E373" s="50" t="s">
        <v>270</v>
      </c>
      <c r="F373" s="50" t="s">
        <v>331</v>
      </c>
      <c r="G373" s="418" t="s">
        <v>332</v>
      </c>
      <c r="H373" s="51">
        <v>1597</v>
      </c>
      <c r="I373" s="9" t="s">
        <v>45</v>
      </c>
      <c r="J373" s="323" t="str">
        <f>IF(ISBLANK(INDEX('Policy Characteristics'!D:D,MATCH($C373,'Policy Characteristics'!$C:$C,0))),"",INDEX('Policy Characteristics'!D:D,MATCH($C373,'Policy Characteristics'!$C:$C,0)))</f>
        <v>Subsidy for Electricity Production</v>
      </c>
      <c r="K373" s="321" t="str">
        <f>IF(ISBLANK(INDEX('Policy Characteristics'!E:E,MATCH($C373,'Policy Characteristics'!$C:$C,0))),"",INDEX('Policy Characteristics'!E:E,MATCH($C373,'Policy Characteristics'!$C:$C,0)))</f>
        <v>elec generation subsidy</v>
      </c>
      <c r="L373" s="321">
        <f>IF(ISBLANK(INDEX('Policy Characteristics'!F:F,MATCH($C373,'Policy Characteristics'!$C:$C,0))),"",INDEX('Policy Characteristics'!F:F,MATCH($C373,'Policy Characteristics'!$C:$C,0)))</f>
        <v>0</v>
      </c>
      <c r="M373" s="321">
        <f>IF(ISBLANK(INDEX('Policy Characteristics'!G:G,MATCH($C373,'Policy Characteristics'!$C:$C,0))),"",INDEX('Policy Characteristics'!G:G,MATCH($C373,'Policy Characteristics'!$C:$C,0)))</f>
        <v>60</v>
      </c>
      <c r="N373" s="321">
        <f>IF(ISBLANK(INDEX('Policy Characteristics'!H:H,MATCH($C373,'Policy Characteristics'!$C:$C,0))),"",INDEX('Policy Characteristics'!H:H,MATCH($C373,'Policy Characteristics'!$C:$C,0)))</f>
        <v>1</v>
      </c>
      <c r="O373" s="321" t="str">
        <f>IF(ISBLANK(INDEX('Policy Characteristics'!I:I,MATCH($C373,'Policy Characteristics'!$C:$C,0))),"",INDEX('Policy Characteristics'!I:I,MATCH($C373,'Policy Characteristics'!$C:$C,0)))</f>
        <v>$/MWh</v>
      </c>
      <c r="P373" s="321"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21" t="str">
        <f>IF(ISBLANK(INDEX('Policy Characteristics'!K:K,MATCH($C373,'Policy Characteristics'!$C:$C,0))),"",INDEX('Policy Characteristics'!K:K,MATCH($C373,'Policy Characteristics'!$C:$C,0)))</f>
        <v>electricity-sector-main.html#subsidies</v>
      </c>
      <c r="R373" s="321" t="str">
        <f>IF(ISBLANK(INDEX('Policy Characteristics'!L:L,MATCH($C373,'Policy Characteristics'!$C:$C,0))),"",INDEX('Policy Characteristics'!L:L,MATCH($C373,'Policy Characteristics'!$C:$C,0)))</f>
        <v>subsidy-for-electricity-production.html</v>
      </c>
      <c r="S373" s="418"/>
    </row>
    <row r="374" spans="1:19" x14ac:dyDescent="0.25">
      <c r="A374" s="321" t="str">
        <f>IF(ISBLANK(INDEX('Policy Characteristics'!A:A,MATCH($C374,'Policy Characteristics'!$C:$C,0))),"",INDEX('Policy Characteristics'!A:A,MATCH($C374,'Policy Characteristics'!$C:$C,0)))</f>
        <v>Electricity Supply</v>
      </c>
      <c r="B374" s="321" t="str">
        <f>IF(ISBLANK(INDEX('Policy Characteristics'!B:B,MATCH($C374,'Policy Characteristics'!$C:$C,0))),"",INDEX('Policy Characteristics'!B:B,MATCH($C374,'Policy Characteristics'!$C:$C,0)))</f>
        <v>Subsidy for Electricity Production</v>
      </c>
      <c r="C374" s="325" t="str">
        <f t="shared" si="27"/>
        <v>Subsidy for Elec Production by Fuel</v>
      </c>
      <c r="D374" s="9" t="s">
        <v>469</v>
      </c>
      <c r="E374" s="50" t="s">
        <v>268</v>
      </c>
      <c r="F374" s="50" t="s">
        <v>468</v>
      </c>
      <c r="G374" s="418" t="s">
        <v>321</v>
      </c>
      <c r="H374" s="51">
        <v>701</v>
      </c>
      <c r="I374" s="9" t="s">
        <v>45</v>
      </c>
      <c r="J374" s="323" t="str">
        <f>IF(ISBLANK(INDEX('Policy Characteristics'!D:D,MATCH($C374,'Policy Characteristics'!$C:$C,0))),"",INDEX('Policy Characteristics'!D:D,MATCH($C374,'Policy Characteristics'!$C:$C,0)))</f>
        <v>Subsidy for Electricity Production</v>
      </c>
      <c r="K374" s="321" t="str">
        <f>IF(ISBLANK(INDEX('Policy Characteristics'!E:E,MATCH($C374,'Policy Characteristics'!$C:$C,0))),"",INDEX('Policy Characteristics'!E:E,MATCH($C374,'Policy Characteristics'!$C:$C,0)))</f>
        <v>elec generation subsidy</v>
      </c>
      <c r="L374" s="321">
        <f>IF(ISBLANK(INDEX('Policy Characteristics'!F:F,MATCH($C374,'Policy Characteristics'!$C:$C,0))),"",INDEX('Policy Characteristics'!F:F,MATCH($C374,'Policy Characteristics'!$C:$C,0)))</f>
        <v>0</v>
      </c>
      <c r="M374" s="321">
        <f>IF(ISBLANK(INDEX('Policy Characteristics'!G:G,MATCH($C374,'Policy Characteristics'!$C:$C,0))),"",INDEX('Policy Characteristics'!G:G,MATCH($C374,'Policy Characteristics'!$C:$C,0)))</f>
        <v>60</v>
      </c>
      <c r="N374" s="321">
        <f>IF(ISBLANK(INDEX('Policy Characteristics'!H:H,MATCH($C374,'Policy Characteristics'!$C:$C,0))),"",INDEX('Policy Characteristics'!H:H,MATCH($C374,'Policy Characteristics'!$C:$C,0)))</f>
        <v>1</v>
      </c>
      <c r="O374" s="321" t="str">
        <f>IF(ISBLANK(INDEX('Policy Characteristics'!I:I,MATCH($C374,'Policy Characteristics'!$C:$C,0))),"",INDEX('Policy Characteristics'!I:I,MATCH($C374,'Policy Characteristics'!$C:$C,0)))</f>
        <v>$/MWh</v>
      </c>
      <c r="P374" s="321"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21" t="str">
        <f>IF(ISBLANK(INDEX('Policy Characteristics'!K:K,MATCH($C374,'Policy Characteristics'!$C:$C,0))),"",INDEX('Policy Characteristics'!K:K,MATCH($C374,'Policy Characteristics'!$C:$C,0)))</f>
        <v>electricity-sector-main.html#subsidies</v>
      </c>
      <c r="R374" s="321" t="str">
        <f>IF(ISBLANK(INDEX('Policy Characteristics'!L:L,MATCH($C374,'Policy Characteristics'!$C:$C,0))),"",INDEX('Policy Characteristics'!L:L,MATCH($C374,'Policy Characteristics'!$C:$C,0)))</f>
        <v>subsidy-for-electricity-production.html</v>
      </c>
      <c r="S374" s="418"/>
    </row>
    <row r="375" spans="1:19" x14ac:dyDescent="0.25">
      <c r="A375" s="321" t="str">
        <f>IF(ISBLANK(INDEX('Policy Characteristics'!A:A,MATCH($C375,'Policy Characteristics'!$C:$C,0))),"",INDEX('Policy Characteristics'!A:A,MATCH($C375,'Policy Characteristics'!$C:$C,0)))</f>
        <v>Electricity Supply</v>
      </c>
      <c r="B375" s="321" t="str">
        <f>IF(ISBLANK(INDEX('Policy Characteristics'!B:B,MATCH($C375,'Policy Characteristics'!$C:$C,0))),"",INDEX('Policy Characteristics'!B:B,MATCH($C375,'Policy Characteristics'!$C:$C,0)))</f>
        <v>Subsidy for Electricity Production</v>
      </c>
      <c r="C375" s="325" t="str">
        <f t="shared" si="27"/>
        <v>Subsidy for Elec Production by Fuel</v>
      </c>
      <c r="D375" s="9" t="s">
        <v>469</v>
      </c>
      <c r="E375" s="50" t="s">
        <v>269</v>
      </c>
      <c r="F375" s="50" t="s">
        <v>468</v>
      </c>
      <c r="G375" s="418"/>
      <c r="H375" s="51">
        <v>1579</v>
      </c>
      <c r="I375" s="9" t="s">
        <v>45</v>
      </c>
      <c r="J375" s="323" t="str">
        <f>IF(ISBLANK(INDEX('Policy Characteristics'!D:D,MATCH($C375,'Policy Characteristics'!$C:$C,0))),"",INDEX('Policy Characteristics'!D:D,MATCH($C375,'Policy Characteristics'!$C:$C,0)))</f>
        <v>Subsidy for Electricity Production</v>
      </c>
      <c r="K375" s="321" t="str">
        <f>IF(ISBLANK(INDEX('Policy Characteristics'!E:E,MATCH($C375,'Policy Characteristics'!$C:$C,0))),"",INDEX('Policy Characteristics'!E:E,MATCH($C375,'Policy Characteristics'!$C:$C,0)))</f>
        <v>elec generation subsidy</v>
      </c>
      <c r="L375" s="321">
        <f>IF(ISBLANK(INDEX('Policy Characteristics'!F:F,MATCH($C375,'Policy Characteristics'!$C:$C,0))),"",INDEX('Policy Characteristics'!F:F,MATCH($C375,'Policy Characteristics'!$C:$C,0)))</f>
        <v>0</v>
      </c>
      <c r="M375" s="321">
        <f>IF(ISBLANK(INDEX('Policy Characteristics'!G:G,MATCH($C375,'Policy Characteristics'!$C:$C,0))),"",INDEX('Policy Characteristics'!G:G,MATCH($C375,'Policy Characteristics'!$C:$C,0)))</f>
        <v>60</v>
      </c>
      <c r="N375" s="321">
        <f>IF(ISBLANK(INDEX('Policy Characteristics'!H:H,MATCH($C375,'Policy Characteristics'!$C:$C,0))),"",INDEX('Policy Characteristics'!H:H,MATCH($C375,'Policy Characteristics'!$C:$C,0)))</f>
        <v>1</v>
      </c>
      <c r="O375" s="321" t="str">
        <f>IF(ISBLANK(INDEX('Policy Characteristics'!I:I,MATCH($C375,'Policy Characteristics'!$C:$C,0))),"",INDEX('Policy Characteristics'!I:I,MATCH($C375,'Policy Characteristics'!$C:$C,0)))</f>
        <v>$/MWh</v>
      </c>
      <c r="P375" s="321"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21" t="str">
        <f>IF(ISBLANK(INDEX('Policy Characteristics'!K:K,MATCH($C375,'Policy Characteristics'!$C:$C,0))),"",INDEX('Policy Characteristics'!K:K,MATCH($C375,'Policy Characteristics'!$C:$C,0)))</f>
        <v>electricity-sector-main.html#subsidies</v>
      </c>
      <c r="R375" s="321" t="str">
        <f>IF(ISBLANK(INDEX('Policy Characteristics'!L:L,MATCH($C375,'Policy Characteristics'!$C:$C,0))),"",INDEX('Policy Characteristics'!L:L,MATCH($C375,'Policy Characteristics'!$C:$C,0)))</f>
        <v>subsidy-for-electricity-production.html</v>
      </c>
      <c r="S375" s="418"/>
    </row>
    <row r="376" spans="1:19" x14ac:dyDescent="0.25">
      <c r="A376" s="321" t="str">
        <f>IF(ISBLANK(INDEX('Policy Characteristics'!A:A,MATCH($C376,'Policy Characteristics'!$C:$C,0))),"",INDEX('Policy Characteristics'!A:A,MATCH($C376,'Policy Characteristics'!$C:$C,0)))</f>
        <v>Electricity Supply</v>
      </c>
      <c r="B376" s="321" t="str">
        <f>IF(ISBLANK(INDEX('Policy Characteristics'!B:B,MATCH($C376,'Policy Characteristics'!$C:$C,0))),"",INDEX('Policy Characteristics'!B:B,MATCH($C376,'Policy Characteristics'!$C:$C,0)))</f>
        <v>Subsidy for Electricity Production</v>
      </c>
      <c r="C376" s="325" t="str">
        <f t="shared" si="27"/>
        <v>Subsidy for Elec Production by Fuel</v>
      </c>
      <c r="D376" s="9" t="s">
        <v>469</v>
      </c>
      <c r="E376" s="50" t="s">
        <v>270</v>
      </c>
      <c r="F376" s="50" t="s">
        <v>468</v>
      </c>
      <c r="G376" s="418" t="s">
        <v>332</v>
      </c>
      <c r="H376" s="51">
        <v>1580</v>
      </c>
      <c r="I376" s="9" t="s">
        <v>45</v>
      </c>
      <c r="J376" s="323" t="str">
        <f>IF(ISBLANK(INDEX('Policy Characteristics'!D:D,MATCH($C376,'Policy Characteristics'!$C:$C,0))),"",INDEX('Policy Characteristics'!D:D,MATCH($C376,'Policy Characteristics'!$C:$C,0)))</f>
        <v>Subsidy for Electricity Production</v>
      </c>
      <c r="K376" s="321" t="str">
        <f>IF(ISBLANK(INDEX('Policy Characteristics'!E:E,MATCH($C376,'Policy Characteristics'!$C:$C,0))),"",INDEX('Policy Characteristics'!E:E,MATCH($C376,'Policy Characteristics'!$C:$C,0)))</f>
        <v>elec generation subsidy</v>
      </c>
      <c r="L376" s="321">
        <f>IF(ISBLANK(INDEX('Policy Characteristics'!F:F,MATCH($C376,'Policy Characteristics'!$C:$C,0))),"",INDEX('Policy Characteristics'!F:F,MATCH($C376,'Policy Characteristics'!$C:$C,0)))</f>
        <v>0</v>
      </c>
      <c r="M376" s="321">
        <f>IF(ISBLANK(INDEX('Policy Characteristics'!G:G,MATCH($C376,'Policy Characteristics'!$C:$C,0))),"",INDEX('Policy Characteristics'!G:G,MATCH($C376,'Policy Characteristics'!$C:$C,0)))</f>
        <v>60</v>
      </c>
      <c r="N376" s="321">
        <f>IF(ISBLANK(INDEX('Policy Characteristics'!H:H,MATCH($C376,'Policy Characteristics'!$C:$C,0))),"",INDEX('Policy Characteristics'!H:H,MATCH($C376,'Policy Characteristics'!$C:$C,0)))</f>
        <v>1</v>
      </c>
      <c r="O376" s="321" t="str">
        <f>IF(ISBLANK(INDEX('Policy Characteristics'!I:I,MATCH($C376,'Policy Characteristics'!$C:$C,0))),"",INDEX('Policy Characteristics'!I:I,MATCH($C376,'Policy Characteristics'!$C:$C,0)))</f>
        <v>$/MWh</v>
      </c>
      <c r="P376" s="321"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21" t="str">
        <f>IF(ISBLANK(INDEX('Policy Characteristics'!K:K,MATCH($C376,'Policy Characteristics'!$C:$C,0))),"",INDEX('Policy Characteristics'!K:K,MATCH($C376,'Policy Characteristics'!$C:$C,0)))</f>
        <v>electricity-sector-main.html#subsidies</v>
      </c>
      <c r="R376" s="321" t="str">
        <f>IF(ISBLANK(INDEX('Policy Characteristics'!L:L,MATCH($C376,'Policy Characteristics'!$C:$C,0))),"",INDEX('Policy Characteristics'!L:L,MATCH($C376,'Policy Characteristics'!$C:$C,0)))</f>
        <v>subsidy-for-electricity-production.html</v>
      </c>
      <c r="S376" s="418"/>
    </row>
    <row r="377" spans="1:19" x14ac:dyDescent="0.25">
      <c r="A377" s="321" t="str">
        <f>IF(ISBLANK(INDEX('Policy Characteristics'!A:A,MATCH($C377,'Policy Characteristics'!$C:$C,0))),"",INDEX('Policy Characteristics'!A:A,MATCH($C377,'Policy Characteristics'!$C:$C,0)))</f>
        <v>Electricity Supply</v>
      </c>
      <c r="B377" s="321" t="str">
        <f>IF(ISBLANK(INDEX('Policy Characteristics'!B:B,MATCH($C377,'Policy Characteristics'!$C:$C,0))),"",INDEX('Policy Characteristics'!B:B,MATCH($C377,'Policy Characteristics'!$C:$C,0)))</f>
        <v>Subsidy for Electricity Production</v>
      </c>
      <c r="C377" s="325" t="str">
        <f t="shared" si="27"/>
        <v>Subsidy for Elec Production by Fuel</v>
      </c>
      <c r="D377" s="9" t="s">
        <v>478</v>
      </c>
      <c r="E377" s="50" t="s">
        <v>268</v>
      </c>
      <c r="F377" s="9" t="s">
        <v>479</v>
      </c>
      <c r="G377" s="418" t="s">
        <v>321</v>
      </c>
      <c r="H377" s="51">
        <v>184</v>
      </c>
      <c r="I377" s="50" t="s">
        <v>44</v>
      </c>
      <c r="J377" s="323" t="str">
        <f>IF(ISBLANK(INDEX('Policy Characteristics'!D:D,MATCH($C377,'Policy Characteristics'!$C:$C,0))),"",INDEX('Policy Characteristics'!D:D,MATCH($C377,'Policy Characteristics'!$C:$C,0)))</f>
        <v>Subsidy for Electricity Production</v>
      </c>
      <c r="K377" s="321" t="str">
        <f>IF(ISBLANK(INDEX('Policy Characteristics'!E:E,MATCH($C377,'Policy Characteristics'!$C:$C,0))),"",INDEX('Policy Characteristics'!E:E,MATCH($C377,'Policy Characteristics'!$C:$C,0)))</f>
        <v>elec generation subsidy</v>
      </c>
      <c r="L377" s="321">
        <f>IF(ISBLANK(INDEX('Policy Characteristics'!F:F,MATCH($C377,'Policy Characteristics'!$C:$C,0))),"",INDEX('Policy Characteristics'!F:F,MATCH($C377,'Policy Characteristics'!$C:$C,0)))</f>
        <v>0</v>
      </c>
      <c r="M377" s="321">
        <f>IF(ISBLANK(INDEX('Policy Characteristics'!G:G,MATCH($C377,'Policy Characteristics'!$C:$C,0))),"",INDEX('Policy Characteristics'!G:G,MATCH($C377,'Policy Characteristics'!$C:$C,0)))</f>
        <v>60</v>
      </c>
      <c r="N377" s="321">
        <f>IF(ISBLANK(INDEX('Policy Characteristics'!H:H,MATCH($C377,'Policy Characteristics'!$C:$C,0))),"",INDEX('Policy Characteristics'!H:H,MATCH($C377,'Policy Characteristics'!$C:$C,0)))</f>
        <v>1</v>
      </c>
      <c r="O377" s="321" t="str">
        <f>IF(ISBLANK(INDEX('Policy Characteristics'!I:I,MATCH($C377,'Policy Characteristics'!$C:$C,0))),"",INDEX('Policy Characteristics'!I:I,MATCH($C377,'Policy Characteristics'!$C:$C,0)))</f>
        <v>$/MWh</v>
      </c>
      <c r="P377" s="321"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21" t="str">
        <f>IF(ISBLANK(INDEX('Policy Characteristics'!K:K,MATCH($C377,'Policy Characteristics'!$C:$C,0))),"",INDEX('Policy Characteristics'!K:K,MATCH($C377,'Policy Characteristics'!$C:$C,0)))</f>
        <v>electricity-sector-main.html#subsidies</v>
      </c>
      <c r="R377" s="321" t="str">
        <f>IF(ISBLANK(INDEX('Policy Characteristics'!L:L,MATCH($C377,'Policy Characteristics'!$C:$C,0))),"",INDEX('Policy Characteristics'!L:L,MATCH($C377,'Policy Characteristics'!$C:$C,0)))</f>
        <v>subsidy-for-electricity-production.html</v>
      </c>
      <c r="S377" s="418"/>
    </row>
    <row r="378" spans="1:19" x14ac:dyDescent="0.25">
      <c r="A378" s="321" t="str">
        <f>IF(ISBLANK(INDEX('Policy Characteristics'!A:A,MATCH($C378,'Policy Characteristics'!$C:$C,0))),"",INDEX('Policy Characteristics'!A:A,MATCH($C378,'Policy Characteristics'!$C:$C,0)))</f>
        <v>Electricity Supply</v>
      </c>
      <c r="B378" s="321" t="str">
        <f>IF(ISBLANK(INDEX('Policy Characteristics'!B:B,MATCH($C378,'Policy Characteristics'!$C:$C,0))),"",INDEX('Policy Characteristics'!B:B,MATCH($C378,'Policy Characteristics'!$C:$C,0)))</f>
        <v>Subsidy for Electricity Production</v>
      </c>
      <c r="C378" s="325" t="str">
        <f t="shared" si="27"/>
        <v>Subsidy for Elec Production by Fuel</v>
      </c>
      <c r="D378" s="9" t="s">
        <v>478</v>
      </c>
      <c r="E378" s="50" t="s">
        <v>269</v>
      </c>
      <c r="F378" s="9" t="s">
        <v>479</v>
      </c>
      <c r="G378" s="418"/>
      <c r="H378" s="51">
        <v>1581</v>
      </c>
      <c r="I378" s="9" t="s">
        <v>45</v>
      </c>
      <c r="J378" s="323" t="str">
        <f>IF(ISBLANK(INDEX('Policy Characteristics'!D:D,MATCH($C378,'Policy Characteristics'!$C:$C,0))),"",INDEX('Policy Characteristics'!D:D,MATCH($C378,'Policy Characteristics'!$C:$C,0)))</f>
        <v>Subsidy for Electricity Production</v>
      </c>
      <c r="K378" s="321" t="str">
        <f>IF(ISBLANK(INDEX('Policy Characteristics'!E:E,MATCH($C378,'Policy Characteristics'!$C:$C,0))),"",INDEX('Policy Characteristics'!E:E,MATCH($C378,'Policy Characteristics'!$C:$C,0)))</f>
        <v>elec generation subsidy</v>
      </c>
      <c r="L378" s="321">
        <f>IF(ISBLANK(INDEX('Policy Characteristics'!F:F,MATCH($C378,'Policy Characteristics'!$C:$C,0))),"",INDEX('Policy Characteristics'!F:F,MATCH($C378,'Policy Characteristics'!$C:$C,0)))</f>
        <v>0</v>
      </c>
      <c r="M378" s="321">
        <f>IF(ISBLANK(INDEX('Policy Characteristics'!G:G,MATCH($C378,'Policy Characteristics'!$C:$C,0))),"",INDEX('Policy Characteristics'!G:G,MATCH($C378,'Policy Characteristics'!$C:$C,0)))</f>
        <v>60</v>
      </c>
      <c r="N378" s="321">
        <f>IF(ISBLANK(INDEX('Policy Characteristics'!H:H,MATCH($C378,'Policy Characteristics'!$C:$C,0))),"",INDEX('Policy Characteristics'!H:H,MATCH($C378,'Policy Characteristics'!$C:$C,0)))</f>
        <v>1</v>
      </c>
      <c r="O378" s="321" t="str">
        <f>IF(ISBLANK(INDEX('Policy Characteristics'!I:I,MATCH($C378,'Policy Characteristics'!$C:$C,0))),"",INDEX('Policy Characteristics'!I:I,MATCH($C378,'Policy Characteristics'!$C:$C,0)))</f>
        <v>$/MWh</v>
      </c>
      <c r="P378" s="321"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21" t="str">
        <f>IF(ISBLANK(INDEX('Policy Characteristics'!K:K,MATCH($C378,'Policy Characteristics'!$C:$C,0))),"",INDEX('Policy Characteristics'!K:K,MATCH($C378,'Policy Characteristics'!$C:$C,0)))</f>
        <v>electricity-sector-main.html#subsidies</v>
      </c>
      <c r="R378" s="321" t="str">
        <f>IF(ISBLANK(INDEX('Policy Characteristics'!L:L,MATCH($C378,'Policy Characteristics'!$C:$C,0))),"",INDEX('Policy Characteristics'!L:L,MATCH($C378,'Policy Characteristics'!$C:$C,0)))</f>
        <v>subsidy-for-electricity-production.html</v>
      </c>
      <c r="S378" s="418"/>
    </row>
    <row r="379" spans="1:19" x14ac:dyDescent="0.25">
      <c r="A379" s="321" t="str">
        <f>IF(ISBLANK(INDEX('Policy Characteristics'!A:A,MATCH($C379,'Policy Characteristics'!$C:$C,0))),"",INDEX('Policy Characteristics'!A:A,MATCH($C379,'Policy Characteristics'!$C:$C,0)))</f>
        <v>Electricity Supply</v>
      </c>
      <c r="B379" s="321" t="str">
        <f>IF(ISBLANK(INDEX('Policy Characteristics'!B:B,MATCH($C379,'Policy Characteristics'!$C:$C,0))),"",INDEX('Policy Characteristics'!B:B,MATCH($C379,'Policy Characteristics'!$C:$C,0)))</f>
        <v>Subsidy for Electricity Production</v>
      </c>
      <c r="C379" s="325" t="str">
        <f t="shared" si="27"/>
        <v>Subsidy for Elec Production by Fuel</v>
      </c>
      <c r="D379" s="9" t="s">
        <v>478</v>
      </c>
      <c r="E379" s="50" t="s">
        <v>270</v>
      </c>
      <c r="F379" s="9" t="s">
        <v>479</v>
      </c>
      <c r="G379" s="418" t="s">
        <v>332</v>
      </c>
      <c r="H379" s="51">
        <v>1582</v>
      </c>
      <c r="I379" s="50" t="s">
        <v>44</v>
      </c>
      <c r="J379" s="323" t="str">
        <f>IF(ISBLANK(INDEX('Policy Characteristics'!D:D,MATCH($C379,'Policy Characteristics'!$C:$C,0))),"",INDEX('Policy Characteristics'!D:D,MATCH($C379,'Policy Characteristics'!$C:$C,0)))</f>
        <v>Subsidy for Electricity Production</v>
      </c>
      <c r="K379" s="321" t="str">
        <f>IF(ISBLANK(INDEX('Policy Characteristics'!E:E,MATCH($C379,'Policy Characteristics'!$C:$C,0))),"",INDEX('Policy Characteristics'!E:E,MATCH($C379,'Policy Characteristics'!$C:$C,0)))</f>
        <v>elec generation subsidy</v>
      </c>
      <c r="L379" s="321">
        <f>IF(ISBLANK(INDEX('Policy Characteristics'!F:F,MATCH($C379,'Policy Characteristics'!$C:$C,0))),"",INDEX('Policy Characteristics'!F:F,MATCH($C379,'Policy Characteristics'!$C:$C,0)))</f>
        <v>0</v>
      </c>
      <c r="M379" s="321">
        <f>IF(ISBLANK(INDEX('Policy Characteristics'!G:G,MATCH($C379,'Policy Characteristics'!$C:$C,0))),"",INDEX('Policy Characteristics'!G:G,MATCH($C379,'Policy Characteristics'!$C:$C,0)))</f>
        <v>60</v>
      </c>
      <c r="N379" s="321">
        <f>IF(ISBLANK(INDEX('Policy Characteristics'!H:H,MATCH($C379,'Policy Characteristics'!$C:$C,0))),"",INDEX('Policy Characteristics'!H:H,MATCH($C379,'Policy Characteristics'!$C:$C,0)))</f>
        <v>1</v>
      </c>
      <c r="O379" s="321" t="str">
        <f>IF(ISBLANK(INDEX('Policy Characteristics'!I:I,MATCH($C379,'Policy Characteristics'!$C:$C,0))),"",INDEX('Policy Characteristics'!I:I,MATCH($C379,'Policy Characteristics'!$C:$C,0)))</f>
        <v>$/MWh</v>
      </c>
      <c r="P379" s="321"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21" t="str">
        <f>IF(ISBLANK(INDEX('Policy Characteristics'!K:K,MATCH($C379,'Policy Characteristics'!$C:$C,0))),"",INDEX('Policy Characteristics'!K:K,MATCH($C379,'Policy Characteristics'!$C:$C,0)))</f>
        <v>electricity-sector-main.html#subsidies</v>
      </c>
      <c r="R379" s="321" t="str">
        <f>IF(ISBLANK(INDEX('Policy Characteristics'!L:L,MATCH($C379,'Policy Characteristics'!$C:$C,0))),"",INDEX('Policy Characteristics'!L:L,MATCH($C379,'Policy Characteristics'!$C:$C,0)))</f>
        <v>subsidy-for-electricity-production.html</v>
      </c>
      <c r="S379" s="418"/>
    </row>
    <row r="380" spans="1:19" x14ac:dyDescent="0.25">
      <c r="A380" s="321" t="str">
        <f>IF(ISBLANK(INDEX('Policy Characteristics'!A:A,MATCH($C380,'Policy Characteristics'!$C:$C,0))),"",INDEX('Policy Characteristics'!A:A,MATCH($C380,'Policy Characteristics'!$C:$C,0)))</f>
        <v>Electricity Supply</v>
      </c>
      <c r="B380" s="321" t="str">
        <f>IF(ISBLANK(INDEX('Policy Characteristics'!B:B,MATCH($C380,'Policy Characteristics'!$C:$C,0))),"",INDEX('Policy Characteristics'!B:B,MATCH($C380,'Policy Characteristics'!$C:$C,0)))</f>
        <v>Subsidy for Electricity Production</v>
      </c>
      <c r="C380" s="325" t="str">
        <f t="shared" si="27"/>
        <v>Subsidy for Elec Production by Fuel</v>
      </c>
      <c r="D380" s="9" t="s">
        <v>2851</v>
      </c>
      <c r="E380" s="50" t="s">
        <v>268</v>
      </c>
      <c r="F380" s="9" t="s">
        <v>2533</v>
      </c>
      <c r="G380" s="418" t="s">
        <v>321</v>
      </c>
      <c r="H380" s="51">
        <v>702</v>
      </c>
      <c r="I380" s="9" t="s">
        <v>45</v>
      </c>
      <c r="J380" s="323" t="str">
        <f>IF(ISBLANK(INDEX('Policy Characteristics'!D:D,MATCH($C380,'Policy Characteristics'!$C:$C,0))),"",INDEX('Policy Characteristics'!D:D,MATCH($C380,'Policy Characteristics'!$C:$C,0)))</f>
        <v>Subsidy for Electricity Production</v>
      </c>
      <c r="K380" s="321" t="str">
        <f>IF(ISBLANK(INDEX('Policy Characteristics'!E:E,MATCH($C380,'Policy Characteristics'!$C:$C,0))),"",INDEX('Policy Characteristics'!E:E,MATCH($C380,'Policy Characteristics'!$C:$C,0)))</f>
        <v>elec generation subsidy</v>
      </c>
      <c r="L380" s="321">
        <f>IF(ISBLANK(INDEX('Policy Characteristics'!F:F,MATCH($C380,'Policy Characteristics'!$C:$C,0))),"",INDEX('Policy Characteristics'!F:F,MATCH($C380,'Policy Characteristics'!$C:$C,0)))</f>
        <v>0</v>
      </c>
      <c r="M380" s="321">
        <f>IF(ISBLANK(INDEX('Policy Characteristics'!G:G,MATCH($C380,'Policy Characteristics'!$C:$C,0))),"",INDEX('Policy Characteristics'!G:G,MATCH($C380,'Policy Characteristics'!$C:$C,0)))</f>
        <v>60</v>
      </c>
      <c r="N380" s="321">
        <f>IF(ISBLANK(INDEX('Policy Characteristics'!H:H,MATCH($C380,'Policy Characteristics'!$C:$C,0))),"",INDEX('Policy Characteristics'!H:H,MATCH($C380,'Policy Characteristics'!$C:$C,0)))</f>
        <v>1</v>
      </c>
      <c r="O380" s="321" t="str">
        <f>IF(ISBLANK(INDEX('Policy Characteristics'!I:I,MATCH($C380,'Policy Characteristics'!$C:$C,0))),"",INDEX('Policy Characteristics'!I:I,MATCH($C380,'Policy Characteristics'!$C:$C,0)))</f>
        <v>$/MWh</v>
      </c>
      <c r="P380" s="321"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21" t="str">
        <f>IF(ISBLANK(INDEX('Policy Characteristics'!K:K,MATCH($C380,'Policy Characteristics'!$C:$C,0))),"",INDEX('Policy Characteristics'!K:K,MATCH($C380,'Policy Characteristics'!$C:$C,0)))</f>
        <v>electricity-sector-main.html#subsidies</v>
      </c>
      <c r="R380" s="321" t="str">
        <f>IF(ISBLANK(INDEX('Policy Characteristics'!L:L,MATCH($C380,'Policy Characteristics'!$C:$C,0))),"",INDEX('Policy Characteristics'!L:L,MATCH($C380,'Policy Characteristics'!$C:$C,0)))</f>
        <v>subsidy-for-electricity-production.html</v>
      </c>
      <c r="S380" s="418"/>
    </row>
    <row r="381" spans="1:19" x14ac:dyDescent="0.25">
      <c r="A381" s="321" t="str">
        <f>IF(ISBLANK(INDEX('Policy Characteristics'!A:A,MATCH($C381,'Policy Characteristics'!$C:$C,0))),"",INDEX('Policy Characteristics'!A:A,MATCH($C381,'Policy Characteristics'!$C:$C,0)))</f>
        <v>Electricity Supply</v>
      </c>
      <c r="B381" s="321" t="str">
        <f>IF(ISBLANK(INDEX('Policy Characteristics'!B:B,MATCH($C381,'Policy Characteristics'!$C:$C,0))),"",INDEX('Policy Characteristics'!B:B,MATCH($C381,'Policy Characteristics'!$C:$C,0)))</f>
        <v>Subsidy for Electricity Production</v>
      </c>
      <c r="C381" s="325" t="str">
        <f t="shared" si="27"/>
        <v>Subsidy for Elec Production by Fuel</v>
      </c>
      <c r="D381" s="9" t="s">
        <v>2851</v>
      </c>
      <c r="E381" s="50" t="s">
        <v>269</v>
      </c>
      <c r="F381" s="9" t="s">
        <v>2533</v>
      </c>
      <c r="G381" s="418"/>
      <c r="H381" s="51">
        <v>1583</v>
      </c>
      <c r="I381" s="9" t="s">
        <v>45</v>
      </c>
      <c r="J381" s="323" t="str">
        <f>IF(ISBLANK(INDEX('Policy Characteristics'!D:D,MATCH($C381,'Policy Characteristics'!$C:$C,0))),"",INDEX('Policy Characteristics'!D:D,MATCH($C381,'Policy Characteristics'!$C:$C,0)))</f>
        <v>Subsidy for Electricity Production</v>
      </c>
      <c r="K381" s="321" t="str">
        <f>IF(ISBLANK(INDEX('Policy Characteristics'!E:E,MATCH($C381,'Policy Characteristics'!$C:$C,0))),"",INDEX('Policy Characteristics'!E:E,MATCH($C381,'Policy Characteristics'!$C:$C,0)))</f>
        <v>elec generation subsidy</v>
      </c>
      <c r="L381" s="321">
        <f>IF(ISBLANK(INDEX('Policy Characteristics'!F:F,MATCH($C381,'Policy Characteristics'!$C:$C,0))),"",INDEX('Policy Characteristics'!F:F,MATCH($C381,'Policy Characteristics'!$C:$C,0)))</f>
        <v>0</v>
      </c>
      <c r="M381" s="321">
        <f>IF(ISBLANK(INDEX('Policy Characteristics'!G:G,MATCH($C381,'Policy Characteristics'!$C:$C,0))),"",INDEX('Policy Characteristics'!G:G,MATCH($C381,'Policy Characteristics'!$C:$C,0)))</f>
        <v>60</v>
      </c>
      <c r="N381" s="321">
        <f>IF(ISBLANK(INDEX('Policy Characteristics'!H:H,MATCH($C381,'Policy Characteristics'!$C:$C,0))),"",INDEX('Policy Characteristics'!H:H,MATCH($C381,'Policy Characteristics'!$C:$C,0)))</f>
        <v>1</v>
      </c>
      <c r="O381" s="321" t="str">
        <f>IF(ISBLANK(INDEX('Policy Characteristics'!I:I,MATCH($C381,'Policy Characteristics'!$C:$C,0))),"",INDEX('Policy Characteristics'!I:I,MATCH($C381,'Policy Characteristics'!$C:$C,0)))</f>
        <v>$/MWh</v>
      </c>
      <c r="P381" s="321"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21" t="str">
        <f>IF(ISBLANK(INDEX('Policy Characteristics'!K:K,MATCH($C381,'Policy Characteristics'!$C:$C,0))),"",INDEX('Policy Characteristics'!K:K,MATCH($C381,'Policy Characteristics'!$C:$C,0)))</f>
        <v>electricity-sector-main.html#subsidies</v>
      </c>
      <c r="R381" s="321" t="str">
        <f>IF(ISBLANK(INDEX('Policy Characteristics'!L:L,MATCH($C381,'Policy Characteristics'!$C:$C,0))),"",INDEX('Policy Characteristics'!L:L,MATCH($C381,'Policy Characteristics'!$C:$C,0)))</f>
        <v>subsidy-for-electricity-production.html</v>
      </c>
      <c r="S381" s="418"/>
    </row>
    <row r="382" spans="1:19" x14ac:dyDescent="0.25">
      <c r="A382" s="321" t="str">
        <f>IF(ISBLANK(INDEX('Policy Characteristics'!A:A,MATCH($C382,'Policy Characteristics'!$C:$C,0))),"",INDEX('Policy Characteristics'!A:A,MATCH($C382,'Policy Characteristics'!$C:$C,0)))</f>
        <v>Electricity Supply</v>
      </c>
      <c r="B382" s="321" t="str">
        <f>IF(ISBLANK(INDEX('Policy Characteristics'!B:B,MATCH($C382,'Policy Characteristics'!$C:$C,0))),"",INDEX('Policy Characteristics'!B:B,MATCH($C382,'Policy Characteristics'!$C:$C,0)))</f>
        <v>Subsidy for Electricity Production</v>
      </c>
      <c r="C382" s="325" t="str">
        <f t="shared" si="27"/>
        <v>Subsidy for Elec Production by Fuel</v>
      </c>
      <c r="D382" s="9" t="s">
        <v>2851</v>
      </c>
      <c r="E382" s="50" t="s">
        <v>270</v>
      </c>
      <c r="F382" s="9" t="s">
        <v>2533</v>
      </c>
      <c r="G382" s="418" t="s">
        <v>332</v>
      </c>
      <c r="H382" s="51">
        <v>1584</v>
      </c>
      <c r="I382" s="9" t="s">
        <v>45</v>
      </c>
      <c r="J382" s="323" t="str">
        <f>IF(ISBLANK(INDEX('Policy Characteristics'!D:D,MATCH($C382,'Policy Characteristics'!$C:$C,0))),"",INDEX('Policy Characteristics'!D:D,MATCH($C382,'Policy Characteristics'!$C:$C,0)))</f>
        <v>Subsidy for Electricity Production</v>
      </c>
      <c r="K382" s="321" t="str">
        <f>IF(ISBLANK(INDEX('Policy Characteristics'!E:E,MATCH($C382,'Policy Characteristics'!$C:$C,0))),"",INDEX('Policy Characteristics'!E:E,MATCH($C382,'Policy Characteristics'!$C:$C,0)))</f>
        <v>elec generation subsidy</v>
      </c>
      <c r="L382" s="321">
        <f>IF(ISBLANK(INDEX('Policy Characteristics'!F:F,MATCH($C382,'Policy Characteristics'!$C:$C,0))),"",INDEX('Policy Characteristics'!F:F,MATCH($C382,'Policy Characteristics'!$C:$C,0)))</f>
        <v>0</v>
      </c>
      <c r="M382" s="321">
        <f>IF(ISBLANK(INDEX('Policy Characteristics'!G:G,MATCH($C382,'Policy Characteristics'!$C:$C,0))),"",INDEX('Policy Characteristics'!G:G,MATCH($C382,'Policy Characteristics'!$C:$C,0)))</f>
        <v>60</v>
      </c>
      <c r="N382" s="321">
        <f>IF(ISBLANK(INDEX('Policy Characteristics'!H:H,MATCH($C382,'Policy Characteristics'!$C:$C,0))),"",INDEX('Policy Characteristics'!H:H,MATCH($C382,'Policy Characteristics'!$C:$C,0)))</f>
        <v>1</v>
      </c>
      <c r="O382" s="321" t="str">
        <f>IF(ISBLANK(INDEX('Policy Characteristics'!I:I,MATCH($C382,'Policy Characteristics'!$C:$C,0))),"",INDEX('Policy Characteristics'!I:I,MATCH($C382,'Policy Characteristics'!$C:$C,0)))</f>
        <v>$/MWh</v>
      </c>
      <c r="P382" s="321"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21" t="str">
        <f>IF(ISBLANK(INDEX('Policy Characteristics'!K:K,MATCH($C382,'Policy Characteristics'!$C:$C,0))),"",INDEX('Policy Characteristics'!K:K,MATCH($C382,'Policy Characteristics'!$C:$C,0)))</f>
        <v>electricity-sector-main.html#subsidies</v>
      </c>
      <c r="R382" s="321" t="str">
        <f>IF(ISBLANK(INDEX('Policy Characteristics'!L:L,MATCH($C382,'Policy Characteristics'!$C:$C,0))),"",INDEX('Policy Characteristics'!L:L,MATCH($C382,'Policy Characteristics'!$C:$C,0)))</f>
        <v>subsidy-for-electricity-production.html</v>
      </c>
      <c r="S382" s="418"/>
    </row>
    <row r="383" spans="1:19" x14ac:dyDescent="0.25">
      <c r="A383" s="321" t="str">
        <f>IF(ISBLANK(INDEX('Policy Characteristics'!A:A,MATCH($C383,'Policy Characteristics'!$C:$C,0))),"",INDEX('Policy Characteristics'!A:A,MATCH($C383,'Policy Characteristics'!$C:$C,0)))</f>
        <v>Electricity Supply</v>
      </c>
      <c r="B383" s="321" t="str">
        <f>IF(ISBLANK(INDEX('Policy Characteristics'!B:B,MATCH($C383,'Policy Characteristics'!$C:$C,0))),"",INDEX('Policy Characteristics'!B:B,MATCH($C383,'Policy Characteristics'!$C:$C,0)))</f>
        <v>Subsidy for Electricity Production</v>
      </c>
      <c r="C383" s="325" t="str">
        <f t="shared" si="27"/>
        <v>Subsidy for Elec Production by Fuel</v>
      </c>
      <c r="D383" s="9" t="s">
        <v>2852</v>
      </c>
      <c r="E383" s="50" t="s">
        <v>268</v>
      </c>
      <c r="F383" s="9" t="s">
        <v>2682</v>
      </c>
      <c r="G383" s="418" t="s">
        <v>321</v>
      </c>
      <c r="H383" s="51">
        <v>703</v>
      </c>
      <c r="I383" s="9" t="s">
        <v>45</v>
      </c>
      <c r="J383" s="323" t="str">
        <f>IF(ISBLANK(INDEX('Policy Characteristics'!D:D,MATCH($C383,'Policy Characteristics'!$C:$C,0))),"",INDEX('Policy Characteristics'!D:D,MATCH($C383,'Policy Characteristics'!$C:$C,0)))</f>
        <v>Subsidy for Electricity Production</v>
      </c>
      <c r="K383" s="321" t="str">
        <f>IF(ISBLANK(INDEX('Policy Characteristics'!E:E,MATCH($C383,'Policy Characteristics'!$C:$C,0))),"",INDEX('Policy Characteristics'!E:E,MATCH($C383,'Policy Characteristics'!$C:$C,0)))</f>
        <v>elec generation subsidy</v>
      </c>
      <c r="L383" s="321">
        <f>IF(ISBLANK(INDEX('Policy Characteristics'!F:F,MATCH($C383,'Policy Characteristics'!$C:$C,0))),"",INDEX('Policy Characteristics'!F:F,MATCH($C383,'Policy Characteristics'!$C:$C,0)))</f>
        <v>0</v>
      </c>
      <c r="M383" s="321">
        <f>IF(ISBLANK(INDEX('Policy Characteristics'!G:G,MATCH($C383,'Policy Characteristics'!$C:$C,0))),"",INDEX('Policy Characteristics'!G:G,MATCH($C383,'Policy Characteristics'!$C:$C,0)))</f>
        <v>60</v>
      </c>
      <c r="N383" s="321">
        <f>IF(ISBLANK(INDEX('Policy Characteristics'!H:H,MATCH($C383,'Policy Characteristics'!$C:$C,0))),"",INDEX('Policy Characteristics'!H:H,MATCH($C383,'Policy Characteristics'!$C:$C,0)))</f>
        <v>1</v>
      </c>
      <c r="O383" s="321" t="str">
        <f>IF(ISBLANK(INDEX('Policy Characteristics'!I:I,MATCH($C383,'Policy Characteristics'!$C:$C,0))),"",INDEX('Policy Characteristics'!I:I,MATCH($C383,'Policy Characteristics'!$C:$C,0)))</f>
        <v>$/MWh</v>
      </c>
      <c r="P383" s="321"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21" t="str">
        <f>IF(ISBLANK(INDEX('Policy Characteristics'!K:K,MATCH($C383,'Policy Characteristics'!$C:$C,0))),"",INDEX('Policy Characteristics'!K:K,MATCH($C383,'Policy Characteristics'!$C:$C,0)))</f>
        <v>electricity-sector-main.html#subsidies</v>
      </c>
      <c r="R383" s="321" t="str">
        <f>IF(ISBLANK(INDEX('Policy Characteristics'!L:L,MATCH($C383,'Policy Characteristics'!$C:$C,0))),"",INDEX('Policy Characteristics'!L:L,MATCH($C383,'Policy Characteristics'!$C:$C,0)))</f>
        <v>subsidy-for-electricity-production.html</v>
      </c>
      <c r="S383" s="418"/>
    </row>
    <row r="384" spans="1:19" x14ac:dyDescent="0.25">
      <c r="A384" s="321" t="str">
        <f>IF(ISBLANK(INDEX('Policy Characteristics'!A:A,MATCH($C384,'Policy Characteristics'!$C:$C,0))),"",INDEX('Policy Characteristics'!A:A,MATCH($C384,'Policy Characteristics'!$C:$C,0)))</f>
        <v>Electricity Supply</v>
      </c>
      <c r="B384" s="321" t="str">
        <f>IF(ISBLANK(INDEX('Policy Characteristics'!B:B,MATCH($C384,'Policy Characteristics'!$C:$C,0))),"",INDEX('Policy Characteristics'!B:B,MATCH($C384,'Policy Characteristics'!$C:$C,0)))</f>
        <v>Subsidy for Electricity Production</v>
      </c>
      <c r="C384" s="325" t="str">
        <f t="shared" si="27"/>
        <v>Subsidy for Elec Production by Fuel</v>
      </c>
      <c r="D384" s="9" t="s">
        <v>2852</v>
      </c>
      <c r="E384" s="50" t="s">
        <v>269</v>
      </c>
      <c r="F384" s="9" t="s">
        <v>2682</v>
      </c>
      <c r="G384" s="418"/>
      <c r="H384" s="51">
        <v>1585</v>
      </c>
      <c r="I384" s="9" t="s">
        <v>45</v>
      </c>
      <c r="J384" s="323" t="str">
        <f>IF(ISBLANK(INDEX('Policy Characteristics'!D:D,MATCH($C384,'Policy Characteristics'!$C:$C,0))),"",INDEX('Policy Characteristics'!D:D,MATCH($C384,'Policy Characteristics'!$C:$C,0)))</f>
        <v>Subsidy for Electricity Production</v>
      </c>
      <c r="K384" s="321" t="str">
        <f>IF(ISBLANK(INDEX('Policy Characteristics'!E:E,MATCH($C384,'Policy Characteristics'!$C:$C,0))),"",INDEX('Policy Characteristics'!E:E,MATCH($C384,'Policy Characteristics'!$C:$C,0)))</f>
        <v>elec generation subsidy</v>
      </c>
      <c r="L384" s="321">
        <f>IF(ISBLANK(INDEX('Policy Characteristics'!F:F,MATCH($C384,'Policy Characteristics'!$C:$C,0))),"",INDEX('Policy Characteristics'!F:F,MATCH($C384,'Policy Characteristics'!$C:$C,0)))</f>
        <v>0</v>
      </c>
      <c r="M384" s="321">
        <f>IF(ISBLANK(INDEX('Policy Characteristics'!G:G,MATCH($C384,'Policy Characteristics'!$C:$C,0))),"",INDEX('Policy Characteristics'!G:G,MATCH($C384,'Policy Characteristics'!$C:$C,0)))</f>
        <v>60</v>
      </c>
      <c r="N384" s="321">
        <f>IF(ISBLANK(INDEX('Policy Characteristics'!H:H,MATCH($C384,'Policy Characteristics'!$C:$C,0))),"",INDEX('Policy Characteristics'!H:H,MATCH($C384,'Policy Characteristics'!$C:$C,0)))</f>
        <v>1</v>
      </c>
      <c r="O384" s="321" t="str">
        <f>IF(ISBLANK(INDEX('Policy Characteristics'!I:I,MATCH($C384,'Policy Characteristics'!$C:$C,0))),"",INDEX('Policy Characteristics'!I:I,MATCH($C384,'Policy Characteristics'!$C:$C,0)))</f>
        <v>$/MWh</v>
      </c>
      <c r="P384" s="321"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21" t="str">
        <f>IF(ISBLANK(INDEX('Policy Characteristics'!K:K,MATCH($C384,'Policy Characteristics'!$C:$C,0))),"",INDEX('Policy Characteristics'!K:K,MATCH($C384,'Policy Characteristics'!$C:$C,0)))</f>
        <v>electricity-sector-main.html#subsidies</v>
      </c>
      <c r="R384" s="321" t="str">
        <f>IF(ISBLANK(INDEX('Policy Characteristics'!L:L,MATCH($C384,'Policy Characteristics'!$C:$C,0))),"",INDEX('Policy Characteristics'!L:L,MATCH($C384,'Policy Characteristics'!$C:$C,0)))</f>
        <v>subsidy-for-electricity-production.html</v>
      </c>
      <c r="S384" s="418"/>
    </row>
    <row r="385" spans="1:19" x14ac:dyDescent="0.25">
      <c r="A385" s="321" t="str">
        <f>IF(ISBLANK(INDEX('Policy Characteristics'!A:A,MATCH($C385,'Policy Characteristics'!$C:$C,0))),"",INDEX('Policy Characteristics'!A:A,MATCH($C385,'Policy Characteristics'!$C:$C,0)))</f>
        <v>Electricity Supply</v>
      </c>
      <c r="B385" s="321" t="str">
        <f>IF(ISBLANK(INDEX('Policy Characteristics'!B:B,MATCH($C385,'Policy Characteristics'!$C:$C,0))),"",INDEX('Policy Characteristics'!B:B,MATCH($C385,'Policy Characteristics'!$C:$C,0)))</f>
        <v>Subsidy for Electricity Production</v>
      </c>
      <c r="C385" s="325" t="str">
        <f t="shared" si="27"/>
        <v>Subsidy for Elec Production by Fuel</v>
      </c>
      <c r="D385" s="9" t="s">
        <v>2852</v>
      </c>
      <c r="E385" s="50" t="s">
        <v>270</v>
      </c>
      <c r="F385" s="9" t="s">
        <v>2682</v>
      </c>
      <c r="G385" s="418" t="s">
        <v>332</v>
      </c>
      <c r="H385" s="51">
        <v>1586</v>
      </c>
      <c r="I385" s="9" t="s">
        <v>45</v>
      </c>
      <c r="J385" s="323" t="str">
        <f>IF(ISBLANK(INDEX('Policy Characteristics'!D:D,MATCH($C385,'Policy Characteristics'!$C:$C,0))),"",INDEX('Policy Characteristics'!D:D,MATCH($C385,'Policy Characteristics'!$C:$C,0)))</f>
        <v>Subsidy for Electricity Production</v>
      </c>
      <c r="K385" s="321" t="str">
        <f>IF(ISBLANK(INDEX('Policy Characteristics'!E:E,MATCH($C385,'Policy Characteristics'!$C:$C,0))),"",INDEX('Policy Characteristics'!E:E,MATCH($C385,'Policy Characteristics'!$C:$C,0)))</f>
        <v>elec generation subsidy</v>
      </c>
      <c r="L385" s="321">
        <f>IF(ISBLANK(INDEX('Policy Characteristics'!F:F,MATCH($C385,'Policy Characteristics'!$C:$C,0))),"",INDEX('Policy Characteristics'!F:F,MATCH($C385,'Policy Characteristics'!$C:$C,0)))</f>
        <v>0</v>
      </c>
      <c r="M385" s="321">
        <f>IF(ISBLANK(INDEX('Policy Characteristics'!G:G,MATCH($C385,'Policy Characteristics'!$C:$C,0))),"",INDEX('Policy Characteristics'!G:G,MATCH($C385,'Policy Characteristics'!$C:$C,0)))</f>
        <v>60</v>
      </c>
      <c r="N385" s="321">
        <f>IF(ISBLANK(INDEX('Policy Characteristics'!H:H,MATCH($C385,'Policy Characteristics'!$C:$C,0))),"",INDEX('Policy Characteristics'!H:H,MATCH($C385,'Policy Characteristics'!$C:$C,0)))</f>
        <v>1</v>
      </c>
      <c r="O385" s="321" t="str">
        <f>IF(ISBLANK(INDEX('Policy Characteristics'!I:I,MATCH($C385,'Policy Characteristics'!$C:$C,0))),"",INDEX('Policy Characteristics'!I:I,MATCH($C385,'Policy Characteristics'!$C:$C,0)))</f>
        <v>$/MWh</v>
      </c>
      <c r="P385" s="321"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21" t="str">
        <f>IF(ISBLANK(INDEX('Policy Characteristics'!K:K,MATCH($C385,'Policy Characteristics'!$C:$C,0))),"",INDEX('Policy Characteristics'!K:K,MATCH($C385,'Policy Characteristics'!$C:$C,0)))</f>
        <v>electricity-sector-main.html#subsidies</v>
      </c>
      <c r="R385" s="321" t="str">
        <f>IF(ISBLANK(INDEX('Policy Characteristics'!L:L,MATCH($C385,'Policy Characteristics'!$C:$C,0))),"",INDEX('Policy Characteristics'!L:L,MATCH($C385,'Policy Characteristics'!$C:$C,0)))</f>
        <v>subsidy-for-electricity-production.html</v>
      </c>
      <c r="S385" s="418"/>
    </row>
    <row r="386" spans="1:19" x14ac:dyDescent="0.25">
      <c r="A386" s="321" t="str">
        <f>IF(ISBLANK(INDEX('Policy Characteristics'!A:A,MATCH($C386,'Policy Characteristics'!$C:$C,0))),"",INDEX('Policy Characteristics'!A:A,MATCH($C386,'Policy Characteristics'!$C:$C,0)))</f>
        <v>Electricity Supply</v>
      </c>
      <c r="B386" s="321" t="str">
        <f>IF(ISBLANK(INDEX('Policy Characteristics'!B:B,MATCH($C386,'Policy Characteristics'!$C:$C,0))),"",INDEX('Policy Characteristics'!B:B,MATCH($C386,'Policy Characteristics'!$C:$C,0)))</f>
        <v>Subsidy for Electricity Production</v>
      </c>
      <c r="C386" s="325" t="str">
        <f t="shared" si="27"/>
        <v>Subsidy for Elec Production by Fuel</v>
      </c>
      <c r="D386" s="9" t="s">
        <v>2853</v>
      </c>
      <c r="E386" s="50" t="s">
        <v>268</v>
      </c>
      <c r="F386" s="9" t="s">
        <v>2535</v>
      </c>
      <c r="G386" s="418" t="s">
        <v>321</v>
      </c>
      <c r="H386" s="51">
        <v>704</v>
      </c>
      <c r="I386" s="9" t="s">
        <v>45</v>
      </c>
      <c r="J386" s="323" t="str">
        <f>IF(ISBLANK(INDEX('Policy Characteristics'!D:D,MATCH($C386,'Policy Characteristics'!$C:$C,0))),"",INDEX('Policy Characteristics'!D:D,MATCH($C386,'Policy Characteristics'!$C:$C,0)))</f>
        <v>Subsidy for Electricity Production</v>
      </c>
      <c r="K386" s="321" t="str">
        <f>IF(ISBLANK(INDEX('Policy Characteristics'!E:E,MATCH($C386,'Policy Characteristics'!$C:$C,0))),"",INDEX('Policy Characteristics'!E:E,MATCH($C386,'Policy Characteristics'!$C:$C,0)))</f>
        <v>elec generation subsidy</v>
      </c>
      <c r="L386" s="321">
        <f>IF(ISBLANK(INDEX('Policy Characteristics'!F:F,MATCH($C386,'Policy Characteristics'!$C:$C,0))),"",INDEX('Policy Characteristics'!F:F,MATCH($C386,'Policy Characteristics'!$C:$C,0)))</f>
        <v>0</v>
      </c>
      <c r="M386" s="321">
        <f>IF(ISBLANK(INDEX('Policy Characteristics'!G:G,MATCH($C386,'Policy Characteristics'!$C:$C,0))),"",INDEX('Policy Characteristics'!G:G,MATCH($C386,'Policy Characteristics'!$C:$C,0)))</f>
        <v>60</v>
      </c>
      <c r="N386" s="321">
        <f>IF(ISBLANK(INDEX('Policy Characteristics'!H:H,MATCH($C386,'Policy Characteristics'!$C:$C,0))),"",INDEX('Policy Characteristics'!H:H,MATCH($C386,'Policy Characteristics'!$C:$C,0)))</f>
        <v>1</v>
      </c>
      <c r="O386" s="321" t="str">
        <f>IF(ISBLANK(INDEX('Policy Characteristics'!I:I,MATCH($C386,'Policy Characteristics'!$C:$C,0))),"",INDEX('Policy Characteristics'!I:I,MATCH($C386,'Policy Characteristics'!$C:$C,0)))</f>
        <v>$/MWh</v>
      </c>
      <c r="P386" s="321"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21" t="str">
        <f>IF(ISBLANK(INDEX('Policy Characteristics'!K:K,MATCH($C386,'Policy Characteristics'!$C:$C,0))),"",INDEX('Policy Characteristics'!K:K,MATCH($C386,'Policy Characteristics'!$C:$C,0)))</f>
        <v>electricity-sector-main.html#subsidies</v>
      </c>
      <c r="R386" s="321" t="str">
        <f>IF(ISBLANK(INDEX('Policy Characteristics'!L:L,MATCH($C386,'Policy Characteristics'!$C:$C,0))),"",INDEX('Policy Characteristics'!L:L,MATCH($C386,'Policy Characteristics'!$C:$C,0)))</f>
        <v>subsidy-for-electricity-production.html</v>
      </c>
      <c r="S386" s="418"/>
    </row>
    <row r="387" spans="1:19" x14ac:dyDescent="0.25">
      <c r="A387" s="321" t="str">
        <f>IF(ISBLANK(INDEX('Policy Characteristics'!A:A,MATCH($C387,'Policy Characteristics'!$C:$C,0))),"",INDEX('Policy Characteristics'!A:A,MATCH($C387,'Policy Characteristics'!$C:$C,0)))</f>
        <v>Electricity Supply</v>
      </c>
      <c r="B387" s="321" t="str">
        <f>IF(ISBLANK(INDEX('Policy Characteristics'!B:B,MATCH($C387,'Policy Characteristics'!$C:$C,0))),"",INDEX('Policy Characteristics'!B:B,MATCH($C387,'Policy Characteristics'!$C:$C,0)))</f>
        <v>Subsidy for Electricity Production</v>
      </c>
      <c r="C387" s="325" t="str">
        <f t="shared" si="27"/>
        <v>Subsidy for Elec Production by Fuel</v>
      </c>
      <c r="D387" s="9" t="s">
        <v>2853</v>
      </c>
      <c r="E387" s="50" t="s">
        <v>269</v>
      </c>
      <c r="F387" s="9" t="s">
        <v>2535</v>
      </c>
      <c r="G387" s="418"/>
      <c r="H387" s="51">
        <v>1587</v>
      </c>
      <c r="I387" s="9" t="s">
        <v>45</v>
      </c>
      <c r="J387" s="323" t="str">
        <f>IF(ISBLANK(INDEX('Policy Characteristics'!D:D,MATCH($C387,'Policy Characteristics'!$C:$C,0))),"",INDEX('Policy Characteristics'!D:D,MATCH($C387,'Policy Characteristics'!$C:$C,0)))</f>
        <v>Subsidy for Electricity Production</v>
      </c>
      <c r="K387" s="321" t="str">
        <f>IF(ISBLANK(INDEX('Policy Characteristics'!E:E,MATCH($C387,'Policy Characteristics'!$C:$C,0))),"",INDEX('Policy Characteristics'!E:E,MATCH($C387,'Policy Characteristics'!$C:$C,0)))</f>
        <v>elec generation subsidy</v>
      </c>
      <c r="L387" s="321">
        <f>IF(ISBLANK(INDEX('Policy Characteristics'!F:F,MATCH($C387,'Policy Characteristics'!$C:$C,0))),"",INDEX('Policy Characteristics'!F:F,MATCH($C387,'Policy Characteristics'!$C:$C,0)))</f>
        <v>0</v>
      </c>
      <c r="M387" s="321">
        <f>IF(ISBLANK(INDEX('Policy Characteristics'!G:G,MATCH($C387,'Policy Characteristics'!$C:$C,0))),"",INDEX('Policy Characteristics'!G:G,MATCH($C387,'Policy Characteristics'!$C:$C,0)))</f>
        <v>60</v>
      </c>
      <c r="N387" s="321">
        <f>IF(ISBLANK(INDEX('Policy Characteristics'!H:H,MATCH($C387,'Policy Characteristics'!$C:$C,0))),"",INDEX('Policy Characteristics'!H:H,MATCH($C387,'Policy Characteristics'!$C:$C,0)))</f>
        <v>1</v>
      </c>
      <c r="O387" s="321" t="str">
        <f>IF(ISBLANK(INDEX('Policy Characteristics'!I:I,MATCH($C387,'Policy Characteristics'!$C:$C,0))),"",INDEX('Policy Characteristics'!I:I,MATCH($C387,'Policy Characteristics'!$C:$C,0)))</f>
        <v>$/MWh</v>
      </c>
      <c r="P387" s="321"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21" t="str">
        <f>IF(ISBLANK(INDEX('Policy Characteristics'!K:K,MATCH($C387,'Policy Characteristics'!$C:$C,0))),"",INDEX('Policy Characteristics'!K:K,MATCH($C387,'Policy Characteristics'!$C:$C,0)))</f>
        <v>electricity-sector-main.html#subsidies</v>
      </c>
      <c r="R387" s="321" t="str">
        <f>IF(ISBLANK(INDEX('Policy Characteristics'!L:L,MATCH($C387,'Policy Characteristics'!$C:$C,0))),"",INDEX('Policy Characteristics'!L:L,MATCH($C387,'Policy Characteristics'!$C:$C,0)))</f>
        <v>subsidy-for-electricity-production.html</v>
      </c>
      <c r="S387" s="418"/>
    </row>
    <row r="388" spans="1:19" x14ac:dyDescent="0.25">
      <c r="A388" s="321" t="str">
        <f>IF(ISBLANK(INDEX('Policy Characteristics'!A:A,MATCH($C388,'Policy Characteristics'!$C:$C,0))),"",INDEX('Policy Characteristics'!A:A,MATCH($C388,'Policy Characteristics'!$C:$C,0)))</f>
        <v>Electricity Supply</v>
      </c>
      <c r="B388" s="321" t="str">
        <f>IF(ISBLANK(INDEX('Policy Characteristics'!B:B,MATCH($C388,'Policy Characteristics'!$C:$C,0))),"",INDEX('Policy Characteristics'!B:B,MATCH($C388,'Policy Characteristics'!$C:$C,0)))</f>
        <v>Subsidy for Electricity Production</v>
      </c>
      <c r="C388" s="325" t="str">
        <f t="shared" si="27"/>
        <v>Subsidy for Elec Production by Fuel</v>
      </c>
      <c r="D388" s="9" t="s">
        <v>2853</v>
      </c>
      <c r="E388" s="50" t="s">
        <v>270</v>
      </c>
      <c r="F388" s="9" t="s">
        <v>2535</v>
      </c>
      <c r="G388" s="418" t="s">
        <v>332</v>
      </c>
      <c r="H388" s="417">
        <v>1588</v>
      </c>
      <c r="I388" s="9" t="s">
        <v>45</v>
      </c>
      <c r="J388" s="323" t="str">
        <f>IF(ISBLANK(INDEX('Policy Characteristics'!D:D,MATCH($C388,'Policy Characteristics'!$C:$C,0))),"",INDEX('Policy Characteristics'!D:D,MATCH($C388,'Policy Characteristics'!$C:$C,0)))</f>
        <v>Subsidy for Electricity Production</v>
      </c>
      <c r="K388" s="321" t="str">
        <f>IF(ISBLANK(INDEX('Policy Characteristics'!E:E,MATCH($C388,'Policy Characteristics'!$C:$C,0))),"",INDEX('Policy Characteristics'!E:E,MATCH($C388,'Policy Characteristics'!$C:$C,0)))</f>
        <v>elec generation subsidy</v>
      </c>
      <c r="L388" s="321">
        <f>IF(ISBLANK(INDEX('Policy Characteristics'!F:F,MATCH($C388,'Policy Characteristics'!$C:$C,0))),"",INDEX('Policy Characteristics'!F:F,MATCH($C388,'Policy Characteristics'!$C:$C,0)))</f>
        <v>0</v>
      </c>
      <c r="M388" s="321">
        <f>IF(ISBLANK(INDEX('Policy Characteristics'!G:G,MATCH($C388,'Policy Characteristics'!$C:$C,0))),"",INDEX('Policy Characteristics'!G:G,MATCH($C388,'Policy Characteristics'!$C:$C,0)))</f>
        <v>60</v>
      </c>
      <c r="N388" s="321">
        <f>IF(ISBLANK(INDEX('Policy Characteristics'!H:H,MATCH($C388,'Policy Characteristics'!$C:$C,0))),"",INDEX('Policy Characteristics'!H:H,MATCH($C388,'Policy Characteristics'!$C:$C,0)))</f>
        <v>1</v>
      </c>
      <c r="O388" s="321" t="str">
        <f>IF(ISBLANK(INDEX('Policy Characteristics'!I:I,MATCH($C388,'Policy Characteristics'!$C:$C,0))),"",INDEX('Policy Characteristics'!I:I,MATCH($C388,'Policy Characteristics'!$C:$C,0)))</f>
        <v>$/MWh</v>
      </c>
      <c r="P388" s="321"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21" t="str">
        <f>IF(ISBLANK(INDEX('Policy Characteristics'!K:K,MATCH($C388,'Policy Characteristics'!$C:$C,0))),"",INDEX('Policy Characteristics'!K:K,MATCH($C388,'Policy Characteristics'!$C:$C,0)))</f>
        <v>electricity-sector-main.html#subsidies</v>
      </c>
      <c r="R388" s="321" t="str">
        <f>IF(ISBLANK(INDEX('Policy Characteristics'!L:L,MATCH($C388,'Policy Characteristics'!$C:$C,0))),"",INDEX('Policy Characteristics'!L:L,MATCH($C388,'Policy Characteristics'!$C:$C,0)))</f>
        <v>subsidy-for-electricity-production.html</v>
      </c>
      <c r="S388" s="418"/>
    </row>
    <row r="389" spans="1:19" x14ac:dyDescent="0.25">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Buy In-Region Products</v>
      </c>
      <c r="C389" s="326" t="s">
        <v>3341</v>
      </c>
      <c r="D389" s="257" t="s">
        <v>3202</v>
      </c>
      <c r="E389" s="258"/>
      <c r="F389" s="181" t="s">
        <v>3227</v>
      </c>
      <c r="G389" s="50"/>
      <c r="H389" s="51">
        <v>1537</v>
      </c>
      <c r="I389" s="50" t="s">
        <v>44</v>
      </c>
      <c r="J389" s="323" t="str">
        <f>IF(ISBLANK(INDEX('Policy Characteristics'!D:D,MATCH($C389,'Policy Characteristics'!$C:$C,0))),"",INDEX('Policy Characteristics'!D:D,MATCH($C389,'Policy Characteristics'!$C:$C,0)))</f>
        <v>Buy In-Region Products</v>
      </c>
      <c r="K389" s="321" t="str">
        <f>IF(ISBLANK(INDEX('Policy Characteristics'!E:E,MATCH($C389,'Policy Characteristics'!$C:$C,0))),"",INDEX('Policy Characteristics'!E:E,MATCH($C389,'Policy Characteristics'!$C:$C,0)))</f>
        <v>indst buy in region outputs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0.5</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imports shifted</v>
      </c>
      <c r="P389" s="321"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9" x14ac:dyDescent="0.25">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Buy In-Region Products</v>
      </c>
      <c r="C390" s="325" t="str">
        <f>C$389</f>
        <v>Fraction of Imported Industrial Outputs Shifted to In Region Suppliers</v>
      </c>
      <c r="D390" s="258" t="s">
        <v>3203</v>
      </c>
      <c r="E390" s="258"/>
      <c r="F390" s="181" t="s">
        <v>2865</v>
      </c>
      <c r="G390" s="52"/>
      <c r="H390" s="51">
        <v>1538</v>
      </c>
      <c r="I390" s="50" t="s">
        <v>44</v>
      </c>
      <c r="J390" s="323" t="str">
        <f>IF(ISBLANK(INDEX('Policy Characteristics'!D:D,MATCH($C390,'Policy Characteristics'!$C:$C,0))),"",INDEX('Policy Characteristics'!D:D,MATCH($C390,'Policy Characteristics'!$C:$C,0)))</f>
        <v>Buy In-Region Products</v>
      </c>
      <c r="K390" s="321" t="str">
        <f>IF(ISBLANK(INDEX('Policy Characteristics'!E:E,MATCH($C390,'Policy Characteristics'!$C:$C,0))),"",INDEX('Policy Characteristics'!E:E,MATCH($C390,'Policy Characteristics'!$C:$C,0)))</f>
        <v>indst buy in region outputs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0.5</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imports shifted</v>
      </c>
      <c r="P390" s="321"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9" x14ac:dyDescent="0.25">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Buy In-Region Products</v>
      </c>
      <c r="C391" s="325" t="str">
        <f t="shared" ref="C391:C413" si="28">C$389</f>
        <v>Fraction of Imported Industrial Outputs Shifted to In Region Suppliers</v>
      </c>
      <c r="D391" s="258" t="s">
        <v>3204</v>
      </c>
      <c r="E391" s="258"/>
      <c r="F391" s="181" t="s">
        <v>3168</v>
      </c>
      <c r="G391" s="52"/>
      <c r="H391" s="51">
        <v>1539</v>
      </c>
      <c r="I391" s="50" t="s">
        <v>44</v>
      </c>
      <c r="J391" s="323" t="str">
        <f>IF(ISBLANK(INDEX('Policy Characteristics'!D:D,MATCH($C391,'Policy Characteristics'!$C:$C,0))),"",INDEX('Policy Characteristics'!D:D,MATCH($C391,'Policy Characteristics'!$C:$C,0)))</f>
        <v>Buy In-Region Products</v>
      </c>
      <c r="K391" s="321" t="str">
        <f>IF(ISBLANK(INDEX('Policy Characteristics'!E:E,MATCH($C391,'Policy Characteristics'!$C:$C,0))),"",INDEX('Policy Characteristics'!E:E,MATCH($C391,'Policy Characteristics'!$C:$C,0)))</f>
        <v>indst buy in region outputs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0.5</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imports shifted</v>
      </c>
      <c r="P391" s="321"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9" x14ac:dyDescent="0.25">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Buy In-Region Products</v>
      </c>
      <c r="C392" s="325" t="str">
        <f t="shared" si="28"/>
        <v>Fraction of Imported Industrial Outputs Shifted to In Region Suppliers</v>
      </c>
      <c r="D392" s="258" t="s">
        <v>3205</v>
      </c>
      <c r="E392" s="258"/>
      <c r="F392" s="181" t="s">
        <v>3169</v>
      </c>
      <c r="G392" s="52"/>
      <c r="H392" s="51">
        <v>1540</v>
      </c>
      <c r="I392" s="50" t="s">
        <v>44</v>
      </c>
      <c r="J392" s="323" t="str">
        <f>IF(ISBLANK(INDEX('Policy Characteristics'!D:D,MATCH($C392,'Policy Characteristics'!$C:$C,0))),"",INDEX('Policy Characteristics'!D:D,MATCH($C392,'Policy Characteristics'!$C:$C,0)))</f>
        <v>Buy In-Region Products</v>
      </c>
      <c r="K392" s="321" t="str">
        <f>IF(ISBLANK(INDEX('Policy Characteristics'!E:E,MATCH($C392,'Policy Characteristics'!$C:$C,0))),"",INDEX('Policy Characteristics'!E:E,MATCH($C392,'Policy Characteristics'!$C:$C,0)))</f>
        <v>indst buy in region outputs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0.5</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imports shifted</v>
      </c>
      <c r="P392" s="321"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9" x14ac:dyDescent="0.25">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Buy In-Region Products</v>
      </c>
      <c r="C393" s="325" t="str">
        <f t="shared" si="28"/>
        <v>Fraction of Imported Industrial Outputs Shifted to In Region Suppliers</v>
      </c>
      <c r="D393" s="258" t="s">
        <v>3206</v>
      </c>
      <c r="E393" s="258"/>
      <c r="F393" s="181" t="s">
        <v>3170</v>
      </c>
      <c r="G393" s="52"/>
      <c r="H393" s="51">
        <v>1541</v>
      </c>
      <c r="I393" s="50" t="s">
        <v>44</v>
      </c>
      <c r="J393" s="323" t="str">
        <f>IF(ISBLANK(INDEX('Policy Characteristics'!D:D,MATCH($C393,'Policy Characteristics'!$C:$C,0))),"",INDEX('Policy Characteristics'!D:D,MATCH($C393,'Policy Characteristics'!$C:$C,0)))</f>
        <v>Buy In-Region Products</v>
      </c>
      <c r="K393" s="321" t="str">
        <f>IF(ISBLANK(INDEX('Policy Characteristics'!E:E,MATCH($C393,'Policy Characteristics'!$C:$C,0))),"",INDEX('Policy Characteristics'!E:E,MATCH($C393,'Policy Characteristics'!$C:$C,0)))</f>
        <v>indst buy in region outputs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0.5</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imports shifted</v>
      </c>
      <c r="P393" s="321"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9" x14ac:dyDescent="0.25">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Buy In-Region Products</v>
      </c>
      <c r="C394" s="325" t="str">
        <f t="shared" si="28"/>
        <v>Fraction of Imported Industrial Outputs Shifted to In Region Suppliers</v>
      </c>
      <c r="D394" s="258" t="s">
        <v>3207</v>
      </c>
      <c r="E394" s="258"/>
      <c r="F394" s="181" t="s">
        <v>3171</v>
      </c>
      <c r="G394" s="52"/>
      <c r="H394" s="51">
        <v>1542</v>
      </c>
      <c r="I394" s="50" t="s">
        <v>44</v>
      </c>
      <c r="J394" s="323" t="str">
        <f>IF(ISBLANK(INDEX('Policy Characteristics'!D:D,MATCH($C394,'Policy Characteristics'!$C:$C,0))),"",INDEX('Policy Characteristics'!D:D,MATCH($C394,'Policy Characteristics'!$C:$C,0)))</f>
        <v>Buy In-Region Products</v>
      </c>
      <c r="K394" s="321" t="str">
        <f>IF(ISBLANK(INDEX('Policy Characteristics'!E:E,MATCH($C394,'Policy Characteristics'!$C:$C,0))),"",INDEX('Policy Characteristics'!E:E,MATCH($C394,'Policy Characteristics'!$C:$C,0)))</f>
        <v>indst buy in region outputs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0.5</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imports shifted</v>
      </c>
      <c r="P394" s="321"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9" x14ac:dyDescent="0.25">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Buy In-Region Products</v>
      </c>
      <c r="C395" s="325" t="str">
        <f t="shared" si="28"/>
        <v>Fraction of Imported Industrial Outputs Shifted to In Region Suppliers</v>
      </c>
      <c r="D395" s="258" t="s">
        <v>3208</v>
      </c>
      <c r="E395" s="258"/>
      <c r="F395" s="181" t="s">
        <v>3172</v>
      </c>
      <c r="G395" s="52"/>
      <c r="H395" s="51">
        <v>1543</v>
      </c>
      <c r="I395" s="50" t="s">
        <v>44</v>
      </c>
      <c r="J395" s="323" t="str">
        <f>IF(ISBLANK(INDEX('Policy Characteristics'!D:D,MATCH($C395,'Policy Characteristics'!$C:$C,0))),"",INDEX('Policy Characteristics'!D:D,MATCH($C395,'Policy Characteristics'!$C:$C,0)))</f>
        <v>Buy In-Region Products</v>
      </c>
      <c r="K395" s="321" t="str">
        <f>IF(ISBLANK(INDEX('Policy Characteristics'!E:E,MATCH($C395,'Policy Characteristics'!$C:$C,0))),"",INDEX('Policy Characteristics'!E:E,MATCH($C395,'Policy Characteristics'!$C:$C,0)))</f>
        <v>indst buy in region outputs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0.5</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imports shifted</v>
      </c>
      <c r="P395" s="321"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9" x14ac:dyDescent="0.25">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Buy In-Region Products</v>
      </c>
      <c r="C396" s="325" t="str">
        <f t="shared" si="28"/>
        <v>Fraction of Imported Industrial Outputs Shifted to In Region Suppliers</v>
      </c>
      <c r="D396" s="258" t="s">
        <v>3209</v>
      </c>
      <c r="E396" s="258"/>
      <c r="F396" s="181" t="s">
        <v>3173</v>
      </c>
      <c r="G396" s="52"/>
      <c r="H396" s="51">
        <v>1544</v>
      </c>
      <c r="I396" s="50" t="s">
        <v>44</v>
      </c>
      <c r="J396" s="323" t="str">
        <f>IF(ISBLANK(INDEX('Policy Characteristics'!D:D,MATCH($C396,'Policy Characteristics'!$C:$C,0))),"",INDEX('Policy Characteristics'!D:D,MATCH($C396,'Policy Characteristics'!$C:$C,0)))</f>
        <v>Buy In-Region Products</v>
      </c>
      <c r="K396" s="321" t="str">
        <f>IF(ISBLANK(INDEX('Policy Characteristics'!E:E,MATCH($C396,'Policy Characteristics'!$C:$C,0))),"",INDEX('Policy Characteristics'!E:E,MATCH($C396,'Policy Characteristics'!$C:$C,0)))</f>
        <v>indst buy in region outputs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0.5</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imports shifted</v>
      </c>
      <c r="P396" s="321"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9" x14ac:dyDescent="0.25">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Buy In-Region Products</v>
      </c>
      <c r="C397" s="325" t="str">
        <f t="shared" si="28"/>
        <v>Fraction of Imported Industrial Outputs Shifted to In Region Suppliers</v>
      </c>
      <c r="D397" s="258" t="s">
        <v>3210</v>
      </c>
      <c r="E397" s="258"/>
      <c r="F397" s="181" t="s">
        <v>3174</v>
      </c>
      <c r="G397" s="52"/>
      <c r="H397" s="51">
        <v>1545</v>
      </c>
      <c r="I397" s="50" t="s">
        <v>44</v>
      </c>
      <c r="J397" s="323" t="str">
        <f>IF(ISBLANK(INDEX('Policy Characteristics'!D:D,MATCH($C397,'Policy Characteristics'!$C:$C,0))),"",INDEX('Policy Characteristics'!D:D,MATCH($C397,'Policy Characteristics'!$C:$C,0)))</f>
        <v>Buy In-Region Products</v>
      </c>
      <c r="K397" s="321" t="str">
        <f>IF(ISBLANK(INDEX('Policy Characteristics'!E:E,MATCH($C397,'Policy Characteristics'!$C:$C,0))),"",INDEX('Policy Characteristics'!E:E,MATCH($C397,'Policy Characteristics'!$C:$C,0)))</f>
        <v>indst buy in region outputs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0.5</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imports shifted</v>
      </c>
      <c r="P397" s="321"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9" x14ac:dyDescent="0.25">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Buy In-Region Products</v>
      </c>
      <c r="C398" s="325" t="str">
        <f t="shared" si="28"/>
        <v>Fraction of Imported Industrial Outputs Shifted to In Region Suppliers</v>
      </c>
      <c r="D398" s="258" t="s">
        <v>3211</v>
      </c>
      <c r="E398" s="258"/>
      <c r="F398" s="181" t="s">
        <v>2669</v>
      </c>
      <c r="G398" s="52"/>
      <c r="H398" s="51">
        <v>1546</v>
      </c>
      <c r="I398" s="50" t="s">
        <v>44</v>
      </c>
      <c r="J398" s="323" t="str">
        <f>IF(ISBLANK(INDEX('Policy Characteristics'!D:D,MATCH($C398,'Policy Characteristics'!$C:$C,0))),"",INDEX('Policy Characteristics'!D:D,MATCH($C398,'Policy Characteristics'!$C:$C,0)))</f>
        <v>Buy In-Region Products</v>
      </c>
      <c r="K398" s="321" t="str">
        <f>IF(ISBLANK(INDEX('Policy Characteristics'!E:E,MATCH($C398,'Policy Characteristics'!$C:$C,0))),"",INDEX('Policy Characteristics'!E:E,MATCH($C398,'Policy Characteristics'!$C:$C,0)))</f>
        <v>indst buy in region outputs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0.5</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imports shifted</v>
      </c>
      <c r="P398" s="321"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9" x14ac:dyDescent="0.25">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Buy In-Region Products</v>
      </c>
      <c r="C399" s="325" t="str">
        <f t="shared" si="28"/>
        <v>Fraction of Imported Industrial Outputs Shifted to In Region Suppliers</v>
      </c>
      <c r="D399" s="258" t="s">
        <v>3212</v>
      </c>
      <c r="E399" s="258"/>
      <c r="F399" s="181" t="s">
        <v>3175</v>
      </c>
      <c r="G399" s="52"/>
      <c r="H399" s="51">
        <v>1547</v>
      </c>
      <c r="I399" s="50" t="s">
        <v>44</v>
      </c>
      <c r="J399" s="323" t="str">
        <f>IF(ISBLANK(INDEX('Policy Characteristics'!D:D,MATCH($C399,'Policy Characteristics'!$C:$C,0))),"",INDEX('Policy Characteristics'!D:D,MATCH($C399,'Policy Characteristics'!$C:$C,0)))</f>
        <v>Buy In-Region Products</v>
      </c>
      <c r="K399" s="321" t="str">
        <f>IF(ISBLANK(INDEX('Policy Characteristics'!E:E,MATCH($C399,'Policy Characteristics'!$C:$C,0))),"",INDEX('Policy Characteristics'!E:E,MATCH($C399,'Policy Characteristics'!$C:$C,0)))</f>
        <v>indst buy in region outputs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0.5</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imports shifted</v>
      </c>
      <c r="P399" s="321"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9" x14ac:dyDescent="0.25">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Buy In-Region Products</v>
      </c>
      <c r="C400" s="325" t="str">
        <f t="shared" si="28"/>
        <v>Fraction of Imported Industrial Outputs Shifted to In Region Suppliers</v>
      </c>
      <c r="D400" s="258" t="s">
        <v>3213</v>
      </c>
      <c r="E400" s="258"/>
      <c r="F400" s="181" t="s">
        <v>3176</v>
      </c>
      <c r="G400" s="52"/>
      <c r="H400" s="51">
        <v>1548</v>
      </c>
      <c r="I400" s="50" t="s">
        <v>44</v>
      </c>
      <c r="J400" s="323" t="str">
        <f>IF(ISBLANK(INDEX('Policy Characteristics'!D:D,MATCH($C400,'Policy Characteristics'!$C:$C,0))),"",INDEX('Policy Characteristics'!D:D,MATCH($C400,'Policy Characteristics'!$C:$C,0)))</f>
        <v>Buy In-Region Products</v>
      </c>
      <c r="K400" s="321" t="str">
        <f>IF(ISBLANK(INDEX('Policy Characteristics'!E:E,MATCH($C400,'Policy Characteristics'!$C:$C,0))),"",INDEX('Policy Characteristics'!E:E,MATCH($C400,'Policy Characteristics'!$C:$C,0)))</f>
        <v>indst buy in region outputs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0.5</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imports shifted</v>
      </c>
      <c r="P400" s="321"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x14ac:dyDescent="0.25">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Buy In-Region Products</v>
      </c>
      <c r="C401" s="325" t="str">
        <f t="shared" si="28"/>
        <v>Fraction of Imported Industrial Outputs Shifted to In Region Suppliers</v>
      </c>
      <c r="D401" s="258" t="s">
        <v>3214</v>
      </c>
      <c r="E401" s="258"/>
      <c r="F401" s="181" t="s">
        <v>3177</v>
      </c>
      <c r="G401" s="52"/>
      <c r="H401" s="51">
        <v>1549</v>
      </c>
      <c r="I401" s="50" t="s">
        <v>44</v>
      </c>
      <c r="J401" s="323" t="str">
        <f>IF(ISBLANK(INDEX('Policy Characteristics'!D:D,MATCH($C401,'Policy Characteristics'!$C:$C,0))),"",INDEX('Policy Characteristics'!D:D,MATCH($C401,'Policy Characteristics'!$C:$C,0)))</f>
        <v>Buy In-Region Products</v>
      </c>
      <c r="K401" s="321" t="str">
        <f>IF(ISBLANK(INDEX('Policy Characteristics'!E:E,MATCH($C401,'Policy Characteristics'!$C:$C,0))),"",INDEX('Policy Characteristics'!E:E,MATCH($C401,'Policy Characteristics'!$C:$C,0)))</f>
        <v>indst buy in region outputs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0.5</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imports shifted</v>
      </c>
      <c r="P401" s="321"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x14ac:dyDescent="0.25">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Buy In-Region Products</v>
      </c>
      <c r="C402" s="325" t="str">
        <f t="shared" si="28"/>
        <v>Fraction of Imported Industrial Outputs Shifted to In Region Suppliers</v>
      </c>
      <c r="D402" s="258" t="s">
        <v>3215</v>
      </c>
      <c r="E402" s="258"/>
      <c r="F402" s="181" t="s">
        <v>2670</v>
      </c>
      <c r="G402" s="52"/>
      <c r="H402" s="51">
        <v>1550</v>
      </c>
      <c r="I402" s="50" t="s">
        <v>44</v>
      </c>
      <c r="J402" s="323" t="str">
        <f>IF(ISBLANK(INDEX('Policy Characteristics'!D:D,MATCH($C402,'Policy Characteristics'!$C:$C,0))),"",INDEX('Policy Characteristics'!D:D,MATCH($C402,'Policy Characteristics'!$C:$C,0)))</f>
        <v>Buy In-Region Products</v>
      </c>
      <c r="K402" s="321" t="str">
        <f>IF(ISBLANK(INDEX('Policy Characteristics'!E:E,MATCH($C402,'Policy Characteristics'!$C:$C,0))),"",INDEX('Policy Characteristics'!E:E,MATCH($C402,'Policy Characteristics'!$C:$C,0)))</f>
        <v>indst buy in region outputs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0.5</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imports shifted</v>
      </c>
      <c r="P402" s="321"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x14ac:dyDescent="0.25">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Buy In-Region Products</v>
      </c>
      <c r="C403" s="325" t="str">
        <f t="shared" si="28"/>
        <v>Fraction of Imported Industrial Outputs Shifted to In Region Suppliers</v>
      </c>
      <c r="D403" s="258" t="s">
        <v>3216</v>
      </c>
      <c r="E403" s="258"/>
      <c r="F403" s="181" t="s">
        <v>3178</v>
      </c>
      <c r="G403" s="52"/>
      <c r="H403" s="51">
        <v>1551</v>
      </c>
      <c r="I403" s="50" t="s">
        <v>44</v>
      </c>
      <c r="J403" s="323" t="str">
        <f>IF(ISBLANK(INDEX('Policy Characteristics'!D:D,MATCH($C403,'Policy Characteristics'!$C:$C,0))),"",INDEX('Policy Characteristics'!D:D,MATCH($C403,'Policy Characteristics'!$C:$C,0)))</f>
        <v>Buy In-Region Products</v>
      </c>
      <c r="K403" s="321" t="str">
        <f>IF(ISBLANK(INDEX('Policy Characteristics'!E:E,MATCH($C403,'Policy Characteristics'!$C:$C,0))),"",INDEX('Policy Characteristics'!E:E,MATCH($C403,'Policy Characteristics'!$C:$C,0)))</f>
        <v>indst buy in region outputs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0.5</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imports shifted</v>
      </c>
      <c r="P403" s="321"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x14ac:dyDescent="0.25">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Buy In-Region Products</v>
      </c>
      <c r="C404" s="325" t="str">
        <f t="shared" si="28"/>
        <v>Fraction of Imported Industrial Outputs Shifted to In Region Suppliers</v>
      </c>
      <c r="D404" s="258" t="s">
        <v>3217</v>
      </c>
      <c r="E404" s="258"/>
      <c r="F404" s="181" t="s">
        <v>3179</v>
      </c>
      <c r="G404" s="52"/>
      <c r="H404" s="51">
        <v>1552</v>
      </c>
      <c r="I404" s="50" t="s">
        <v>44</v>
      </c>
      <c r="J404" s="323" t="str">
        <f>IF(ISBLANK(INDEX('Policy Characteristics'!D:D,MATCH($C404,'Policy Characteristics'!$C:$C,0))),"",INDEX('Policy Characteristics'!D:D,MATCH($C404,'Policy Characteristics'!$C:$C,0)))</f>
        <v>Buy In-Region Products</v>
      </c>
      <c r="K404" s="321" t="str">
        <f>IF(ISBLANK(INDEX('Policy Characteristics'!E:E,MATCH($C404,'Policy Characteristics'!$C:$C,0))),"",INDEX('Policy Characteristics'!E:E,MATCH($C404,'Policy Characteristics'!$C:$C,0)))</f>
        <v>indst buy in region outputs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0.5</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imports shifted</v>
      </c>
      <c r="P404" s="321"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x14ac:dyDescent="0.25">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Buy In-Region Products</v>
      </c>
      <c r="C405" s="325" t="str">
        <f t="shared" si="28"/>
        <v>Fraction of Imported Industrial Outputs Shifted to In Region Suppliers</v>
      </c>
      <c r="D405" s="258" t="s">
        <v>3218</v>
      </c>
      <c r="E405" s="258"/>
      <c r="F405" s="181" t="s">
        <v>3180</v>
      </c>
      <c r="G405" s="52"/>
      <c r="H405" s="51">
        <v>1553</v>
      </c>
      <c r="I405" s="50" t="s">
        <v>44</v>
      </c>
      <c r="J405" s="323" t="str">
        <f>IF(ISBLANK(INDEX('Policy Characteristics'!D:D,MATCH($C405,'Policy Characteristics'!$C:$C,0))),"",INDEX('Policy Characteristics'!D:D,MATCH($C405,'Policy Characteristics'!$C:$C,0)))</f>
        <v>Buy In-Region Products</v>
      </c>
      <c r="K405" s="321" t="str">
        <f>IF(ISBLANK(INDEX('Policy Characteristics'!E:E,MATCH($C405,'Policy Characteristics'!$C:$C,0))),"",INDEX('Policy Characteristics'!E:E,MATCH($C405,'Policy Characteristics'!$C:$C,0)))</f>
        <v>indst buy in region outputs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0.5</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imports shifted</v>
      </c>
      <c r="P405" s="321"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x14ac:dyDescent="0.25">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Buy In-Region Products</v>
      </c>
      <c r="C406" s="325" t="str">
        <f t="shared" si="28"/>
        <v>Fraction of Imported Industrial Outputs Shifted to In Region Suppliers</v>
      </c>
      <c r="D406" s="258" t="s">
        <v>3219</v>
      </c>
      <c r="E406" s="258"/>
      <c r="F406" s="181" t="s">
        <v>3181</v>
      </c>
      <c r="G406" s="52"/>
      <c r="H406" s="51">
        <v>1554</v>
      </c>
      <c r="I406" s="50" t="s">
        <v>44</v>
      </c>
      <c r="J406" s="323" t="str">
        <f>IF(ISBLANK(INDEX('Policy Characteristics'!D:D,MATCH($C406,'Policy Characteristics'!$C:$C,0))),"",INDEX('Policy Characteristics'!D:D,MATCH($C406,'Policy Characteristics'!$C:$C,0)))</f>
        <v>Buy In-Region Products</v>
      </c>
      <c r="K406" s="321" t="str">
        <f>IF(ISBLANK(INDEX('Policy Characteristics'!E:E,MATCH($C406,'Policy Characteristics'!$C:$C,0))),"",INDEX('Policy Characteristics'!E:E,MATCH($C406,'Policy Characteristics'!$C:$C,0)))</f>
        <v>indst buy in region outputs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0.5</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imports shifted</v>
      </c>
      <c r="P406" s="321"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x14ac:dyDescent="0.25">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Buy In-Region Products</v>
      </c>
      <c r="C407" s="325" t="str">
        <f t="shared" si="28"/>
        <v>Fraction of Imported Industrial Outputs Shifted to In Region Suppliers</v>
      </c>
      <c r="D407" s="258" t="s">
        <v>3220</v>
      </c>
      <c r="E407" s="258"/>
      <c r="F407" s="181" t="s">
        <v>3182</v>
      </c>
      <c r="G407" s="52"/>
      <c r="H407" s="51">
        <v>1555</v>
      </c>
      <c r="I407" s="50" t="s">
        <v>44</v>
      </c>
      <c r="J407" s="323" t="str">
        <f>IF(ISBLANK(INDEX('Policy Characteristics'!D:D,MATCH($C407,'Policy Characteristics'!$C:$C,0))),"",INDEX('Policy Characteristics'!D:D,MATCH($C407,'Policy Characteristics'!$C:$C,0)))</f>
        <v>Buy In-Region Products</v>
      </c>
      <c r="K407" s="321" t="str">
        <f>IF(ISBLANK(INDEX('Policy Characteristics'!E:E,MATCH($C407,'Policy Characteristics'!$C:$C,0))),"",INDEX('Policy Characteristics'!E:E,MATCH($C407,'Policy Characteristics'!$C:$C,0)))</f>
        <v>indst buy in region outputs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0.5</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imports shifted</v>
      </c>
      <c r="P407" s="321"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x14ac:dyDescent="0.25">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Buy In-Region Products</v>
      </c>
      <c r="C408" s="325" t="str">
        <f t="shared" si="28"/>
        <v>Fraction of Imported Industrial Outputs Shifted to In Region Suppliers</v>
      </c>
      <c r="D408" s="258" t="s">
        <v>3221</v>
      </c>
      <c r="E408" s="258"/>
      <c r="F408" s="181" t="s">
        <v>3183</v>
      </c>
      <c r="G408" s="52"/>
      <c r="H408" s="51">
        <v>1556</v>
      </c>
      <c r="I408" s="50" t="s">
        <v>44</v>
      </c>
      <c r="J408" s="323" t="str">
        <f>IF(ISBLANK(INDEX('Policy Characteristics'!D:D,MATCH($C408,'Policy Characteristics'!$C:$C,0))),"",INDEX('Policy Characteristics'!D:D,MATCH($C408,'Policy Characteristics'!$C:$C,0)))</f>
        <v>Buy In-Region Products</v>
      </c>
      <c r="K408" s="321" t="str">
        <f>IF(ISBLANK(INDEX('Policy Characteristics'!E:E,MATCH($C408,'Policy Characteristics'!$C:$C,0))),"",INDEX('Policy Characteristics'!E:E,MATCH($C408,'Policy Characteristics'!$C:$C,0)))</f>
        <v>indst buy in region outputs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0.5</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imports shifted</v>
      </c>
      <c r="P408" s="321"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x14ac:dyDescent="0.25">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Buy In-Region Products</v>
      </c>
      <c r="C409" s="325" t="str">
        <f t="shared" si="28"/>
        <v>Fraction of Imported Industrial Outputs Shifted to In Region Suppliers</v>
      </c>
      <c r="D409" s="258" t="s">
        <v>3222</v>
      </c>
      <c r="E409" s="258"/>
      <c r="F409" s="181" t="s">
        <v>3184</v>
      </c>
      <c r="G409" s="52"/>
      <c r="H409" s="51">
        <v>1557</v>
      </c>
      <c r="I409" s="50" t="s">
        <v>44</v>
      </c>
      <c r="J409" s="323" t="str">
        <f>IF(ISBLANK(INDEX('Policy Characteristics'!D:D,MATCH($C409,'Policy Characteristics'!$C:$C,0))),"",INDEX('Policy Characteristics'!D:D,MATCH($C409,'Policy Characteristics'!$C:$C,0)))</f>
        <v>Buy In-Region Products</v>
      </c>
      <c r="K409" s="321" t="str">
        <f>IF(ISBLANK(INDEX('Policy Characteristics'!E:E,MATCH($C409,'Policy Characteristics'!$C:$C,0))),"",INDEX('Policy Characteristics'!E:E,MATCH($C409,'Policy Characteristics'!$C:$C,0)))</f>
        <v>indst buy in region outputs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0.5</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imports shifted</v>
      </c>
      <c r="P409" s="321"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x14ac:dyDescent="0.25">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Buy In-Region Products</v>
      </c>
      <c r="C410" s="325" t="str">
        <f t="shared" si="28"/>
        <v>Fraction of Imported Industrial Outputs Shifted to In Region Suppliers</v>
      </c>
      <c r="D410" s="258" t="s">
        <v>3223</v>
      </c>
      <c r="E410" s="258"/>
      <c r="F410" s="181" t="s">
        <v>3185</v>
      </c>
      <c r="G410" s="52"/>
      <c r="H410" s="51">
        <v>1558</v>
      </c>
      <c r="I410" s="50" t="s">
        <v>44</v>
      </c>
      <c r="J410" s="323" t="str">
        <f>IF(ISBLANK(INDEX('Policy Characteristics'!D:D,MATCH($C410,'Policy Characteristics'!$C:$C,0))),"",INDEX('Policy Characteristics'!D:D,MATCH($C410,'Policy Characteristics'!$C:$C,0)))</f>
        <v>Buy In-Region Products</v>
      </c>
      <c r="K410" s="321" t="str">
        <f>IF(ISBLANK(INDEX('Policy Characteristics'!E:E,MATCH($C410,'Policy Characteristics'!$C:$C,0))),"",INDEX('Policy Characteristics'!E:E,MATCH($C410,'Policy Characteristics'!$C:$C,0)))</f>
        <v>indst buy in region outputs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0.5</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imports shifted</v>
      </c>
      <c r="P410" s="321"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x14ac:dyDescent="0.25">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Buy In-Region Products</v>
      </c>
      <c r="C411" s="325" t="str">
        <f t="shared" si="28"/>
        <v>Fraction of Imported Industrial Outputs Shifted to In Region Suppliers</v>
      </c>
      <c r="D411" s="258" t="s">
        <v>3224</v>
      </c>
      <c r="E411" s="258"/>
      <c r="F411" s="181" t="s">
        <v>3186</v>
      </c>
      <c r="G411" s="52"/>
      <c r="H411" s="51">
        <v>1559</v>
      </c>
      <c r="I411" s="50" t="s">
        <v>44</v>
      </c>
      <c r="J411" s="323" t="str">
        <f>IF(ISBLANK(INDEX('Policy Characteristics'!D:D,MATCH($C411,'Policy Characteristics'!$C:$C,0))),"",INDEX('Policy Characteristics'!D:D,MATCH($C411,'Policy Characteristics'!$C:$C,0)))</f>
        <v>Buy In-Region Products</v>
      </c>
      <c r="K411" s="321" t="str">
        <f>IF(ISBLANK(INDEX('Policy Characteristics'!E:E,MATCH($C411,'Policy Characteristics'!$C:$C,0))),"",INDEX('Policy Characteristics'!E:E,MATCH($C411,'Policy Characteristics'!$C:$C,0)))</f>
        <v>indst buy in region outputs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0.5</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imports shifted</v>
      </c>
      <c r="P411" s="321"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x14ac:dyDescent="0.25">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Buy In-Region Products</v>
      </c>
      <c r="C412" s="325" t="str">
        <f t="shared" si="28"/>
        <v>Fraction of Imported Industrial Outputs Shifted to In Region Suppliers</v>
      </c>
      <c r="D412" s="258" t="s">
        <v>3225</v>
      </c>
      <c r="E412" s="258"/>
      <c r="F412" s="181" t="s">
        <v>3228</v>
      </c>
      <c r="G412" s="52"/>
      <c r="H412" s="51">
        <v>1560</v>
      </c>
      <c r="I412" s="50" t="s">
        <v>44</v>
      </c>
      <c r="J412" s="323" t="str">
        <f>IF(ISBLANK(INDEX('Policy Characteristics'!D:D,MATCH($C412,'Policy Characteristics'!$C:$C,0))),"",INDEX('Policy Characteristics'!D:D,MATCH($C412,'Policy Characteristics'!$C:$C,0)))</f>
        <v>Buy In-Region Products</v>
      </c>
      <c r="K412" s="321" t="str">
        <f>IF(ISBLANK(INDEX('Policy Characteristics'!E:E,MATCH($C412,'Policy Characteristics'!$C:$C,0))),"",INDEX('Policy Characteristics'!E:E,MATCH($C412,'Policy Characteristics'!$C:$C,0)))</f>
        <v>indst buy in region outputs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0.5</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imports shifted</v>
      </c>
      <c r="P412" s="321"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x14ac:dyDescent="0.25">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Buy In-Region Products</v>
      </c>
      <c r="C413" s="325" t="str">
        <f t="shared" si="28"/>
        <v>Fraction of Imported Industrial Outputs Shifted to In Region Suppliers</v>
      </c>
      <c r="D413" s="258" t="s">
        <v>3226</v>
      </c>
      <c r="E413" s="258"/>
      <c r="F413" s="181" t="s">
        <v>3187</v>
      </c>
      <c r="G413" s="52"/>
      <c r="H413" s="51">
        <v>1561</v>
      </c>
      <c r="I413" s="50" t="s">
        <v>44</v>
      </c>
      <c r="J413" s="323" t="str">
        <f>IF(ISBLANK(INDEX('Policy Characteristics'!D:D,MATCH($C413,'Policy Characteristics'!$C:$C,0))),"",INDEX('Policy Characteristics'!D:D,MATCH($C413,'Policy Characteristics'!$C:$C,0)))</f>
        <v>Buy In-Region Products</v>
      </c>
      <c r="K413" s="321" t="str">
        <f>IF(ISBLANK(INDEX('Policy Characteristics'!E:E,MATCH($C413,'Policy Characteristics'!$C:$C,0))),"",INDEX('Policy Characteristics'!E:E,MATCH($C413,'Policy Characteristics'!$C:$C,0)))</f>
        <v>indst buy in region outputs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0.5</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imports shifted</v>
      </c>
      <c r="P413" s="321"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x14ac:dyDescent="0.25">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6" t="s">
        <v>3161</v>
      </c>
      <c r="D414" s="257" t="s">
        <v>3202</v>
      </c>
      <c r="E414" s="258" t="s">
        <v>3164</v>
      </c>
      <c r="F414" s="181" t="s">
        <v>3227</v>
      </c>
      <c r="G414" s="50" t="s">
        <v>3165</v>
      </c>
      <c r="H414" s="51">
        <v>908</v>
      </c>
      <c r="I414" s="9"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ccs.html#ccs</v>
      </c>
      <c r="R414" s="321" t="str">
        <f>IF(ISBLANK(INDEX('Policy Characteristics'!L:L,MATCH($C414,'Policy Characteristics'!$C:$C,0))),"",INDEX('Policy Characteristics'!L:L,MATCH($C414,'Policy Characteristics'!$C:$C,0)))</f>
        <v>carbon-capture-and-sequestration.html</v>
      </c>
    </row>
    <row r="415" spans="1:18" x14ac:dyDescent="0.25">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ref="C415:C430" si="29">C$414</f>
        <v>Industry Sector Fraction of Potential Additional CCS Achieved</v>
      </c>
      <c r="D415" s="257" t="s">
        <v>3202</v>
      </c>
      <c r="E415" s="258" t="s">
        <v>2621</v>
      </c>
      <c r="F415" s="181" t="s">
        <v>3227</v>
      </c>
      <c r="G415" s="50" t="s">
        <v>3166</v>
      </c>
      <c r="H415" s="51">
        <v>909</v>
      </c>
      <c r="I415" s="9" t="s">
        <v>45</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ccs.html#ccs</v>
      </c>
      <c r="R415" s="321" t="str">
        <f>IF(ISBLANK(INDEX('Policy Characteristics'!L:L,MATCH($C415,'Policy Characteristics'!$C:$C,0))),"",INDEX('Policy Characteristics'!L:L,MATCH($C415,'Policy Characteristics'!$C:$C,0)))</f>
        <v>carbon-capture-and-sequestration.html</v>
      </c>
    </row>
    <row r="416" spans="1:18" x14ac:dyDescent="0.25">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29"/>
        <v>Industry Sector Fraction of Potential Additional CCS Achieved</v>
      </c>
      <c r="D416" s="258" t="s">
        <v>3203</v>
      </c>
      <c r="E416" s="258" t="s">
        <v>3164</v>
      </c>
      <c r="F416" s="181" t="s">
        <v>2865</v>
      </c>
      <c r="G416" s="50" t="s">
        <v>3165</v>
      </c>
      <c r="H416" s="51">
        <v>910</v>
      </c>
      <c r="I416" s="9"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ccs.html#ccs</v>
      </c>
      <c r="R416" s="321" t="str">
        <f>IF(ISBLANK(INDEX('Policy Characteristics'!L:L,MATCH($C416,'Policy Characteristics'!$C:$C,0))),"",INDEX('Policy Characteristics'!L:L,MATCH($C416,'Policy Characteristics'!$C:$C,0)))</f>
        <v>carbon-capture-and-sequestration.html</v>
      </c>
    </row>
    <row r="417" spans="1:18" x14ac:dyDescent="0.25">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29"/>
        <v>Industry Sector Fraction of Potential Additional CCS Achieved</v>
      </c>
      <c r="D417" s="258" t="s">
        <v>3203</v>
      </c>
      <c r="E417" s="258" t="s">
        <v>2621</v>
      </c>
      <c r="F417" s="181" t="s">
        <v>2865</v>
      </c>
      <c r="G417" s="50" t="s">
        <v>3166</v>
      </c>
      <c r="H417" s="51">
        <v>911</v>
      </c>
      <c r="I417" s="9" t="s">
        <v>45</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ccs.html#ccs</v>
      </c>
      <c r="R417" s="321" t="str">
        <f>IF(ISBLANK(INDEX('Policy Characteristics'!L:L,MATCH($C417,'Policy Characteristics'!$C:$C,0))),"",INDEX('Policy Characteristics'!L:L,MATCH($C417,'Policy Characteristics'!$C:$C,0)))</f>
        <v>carbon-capture-and-sequestration.html</v>
      </c>
    </row>
    <row r="418" spans="1:18" x14ac:dyDescent="0.25">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29"/>
        <v>Industry Sector Fraction of Potential Additional CCS Achieved</v>
      </c>
      <c r="D418" s="258" t="s">
        <v>3204</v>
      </c>
      <c r="E418" s="258" t="s">
        <v>3164</v>
      </c>
      <c r="F418" s="181" t="s">
        <v>3168</v>
      </c>
      <c r="G418" s="50" t="s">
        <v>3165</v>
      </c>
      <c r="H418" s="51">
        <v>912</v>
      </c>
      <c r="I418" s="9"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ccs.html#ccs</v>
      </c>
      <c r="R418" s="321" t="str">
        <f>IF(ISBLANK(INDEX('Policy Characteristics'!L:L,MATCH($C418,'Policy Characteristics'!$C:$C,0))),"",INDEX('Policy Characteristics'!L:L,MATCH($C418,'Policy Characteristics'!$C:$C,0)))</f>
        <v>carbon-capture-and-sequestration.html</v>
      </c>
    </row>
    <row r="419" spans="1:18" x14ac:dyDescent="0.25">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29"/>
        <v>Industry Sector Fraction of Potential Additional CCS Achieved</v>
      </c>
      <c r="D419" s="258" t="s">
        <v>3204</v>
      </c>
      <c r="E419" s="258" t="s">
        <v>2621</v>
      </c>
      <c r="F419" s="181" t="s">
        <v>3168</v>
      </c>
      <c r="G419" s="50" t="s">
        <v>3166</v>
      </c>
      <c r="H419" s="51">
        <v>913</v>
      </c>
      <c r="I419" s="9" t="s">
        <v>45</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ccs.html#ccs</v>
      </c>
      <c r="R419" s="321" t="str">
        <f>IF(ISBLANK(INDEX('Policy Characteristics'!L:L,MATCH($C419,'Policy Characteristics'!$C:$C,0))),"",INDEX('Policy Characteristics'!L:L,MATCH($C419,'Policy Characteristics'!$C:$C,0)))</f>
        <v>carbon-capture-and-sequestration.html</v>
      </c>
    </row>
    <row r="420" spans="1:18" x14ac:dyDescent="0.25">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29"/>
        <v>Industry Sector Fraction of Potential Additional CCS Achieved</v>
      </c>
      <c r="D420" s="258" t="s">
        <v>3205</v>
      </c>
      <c r="E420" s="258" t="s">
        <v>3164</v>
      </c>
      <c r="F420" s="181" t="s">
        <v>3169</v>
      </c>
      <c r="G420" s="50" t="s">
        <v>3165</v>
      </c>
      <c r="H420" s="51">
        <v>914</v>
      </c>
      <c r="I420" s="9"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ccs.html#ccs</v>
      </c>
      <c r="R420" s="321" t="str">
        <f>IF(ISBLANK(INDEX('Policy Characteristics'!L:L,MATCH($C420,'Policy Characteristics'!$C:$C,0))),"",INDEX('Policy Characteristics'!L:L,MATCH($C420,'Policy Characteristics'!$C:$C,0)))</f>
        <v>carbon-capture-and-sequestration.html</v>
      </c>
    </row>
    <row r="421" spans="1:18" x14ac:dyDescent="0.25">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29"/>
        <v>Industry Sector Fraction of Potential Additional CCS Achieved</v>
      </c>
      <c r="D421" s="258" t="s">
        <v>3205</v>
      </c>
      <c r="E421" s="258" t="s">
        <v>2621</v>
      </c>
      <c r="F421" s="181" t="s">
        <v>3169</v>
      </c>
      <c r="G421" s="50" t="s">
        <v>3166</v>
      </c>
      <c r="H421" s="51">
        <v>915</v>
      </c>
      <c r="I421" s="9" t="s">
        <v>45</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ccs.html#ccs</v>
      </c>
      <c r="R421" s="321" t="str">
        <f>IF(ISBLANK(INDEX('Policy Characteristics'!L:L,MATCH($C421,'Policy Characteristics'!$C:$C,0))),"",INDEX('Policy Characteristics'!L:L,MATCH($C421,'Policy Characteristics'!$C:$C,0)))</f>
        <v>carbon-capture-and-sequestration.html</v>
      </c>
    </row>
    <row r="422" spans="1:18" x14ac:dyDescent="0.25">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29"/>
        <v>Industry Sector Fraction of Potential Additional CCS Achieved</v>
      </c>
      <c r="D422" s="258" t="s">
        <v>3206</v>
      </c>
      <c r="E422" s="258" t="s">
        <v>3164</v>
      </c>
      <c r="F422" s="181" t="s">
        <v>3170</v>
      </c>
      <c r="G422" s="50" t="s">
        <v>3165</v>
      </c>
      <c r="H422" s="51">
        <v>916</v>
      </c>
      <c r="I422" s="50" t="s">
        <v>44</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ccs.html#ccs</v>
      </c>
      <c r="R422" s="321" t="str">
        <f>IF(ISBLANK(INDEX('Policy Characteristics'!L:L,MATCH($C422,'Policy Characteristics'!$C:$C,0))),"",INDEX('Policy Characteristics'!L:L,MATCH($C422,'Policy Characteristics'!$C:$C,0)))</f>
        <v>carbon-capture-and-sequestration.html</v>
      </c>
    </row>
    <row r="423" spans="1:18" x14ac:dyDescent="0.25">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29"/>
        <v>Industry Sector Fraction of Potential Additional CCS Achieved</v>
      </c>
      <c r="D423" s="258" t="s">
        <v>3206</v>
      </c>
      <c r="E423" s="258" t="s">
        <v>2621</v>
      </c>
      <c r="F423" s="181" t="s">
        <v>3170</v>
      </c>
      <c r="G423" s="50" t="s">
        <v>3166</v>
      </c>
      <c r="H423" s="51">
        <v>917</v>
      </c>
      <c r="I423" s="9" t="s">
        <v>45</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ccs.html#ccs</v>
      </c>
      <c r="R423" s="321" t="str">
        <f>IF(ISBLANK(INDEX('Policy Characteristics'!L:L,MATCH($C423,'Policy Characteristics'!$C:$C,0))),"",INDEX('Policy Characteristics'!L:L,MATCH($C423,'Policy Characteristics'!$C:$C,0)))</f>
        <v>carbon-capture-and-sequestration.html</v>
      </c>
    </row>
    <row r="424" spans="1:18" x14ac:dyDescent="0.25">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29"/>
        <v>Industry Sector Fraction of Potential Additional CCS Achieved</v>
      </c>
      <c r="D424" s="258" t="s">
        <v>3207</v>
      </c>
      <c r="E424" s="258" t="s">
        <v>3164</v>
      </c>
      <c r="F424" s="181" t="s">
        <v>3171</v>
      </c>
      <c r="G424" s="50" t="s">
        <v>3165</v>
      </c>
      <c r="H424" s="51">
        <v>918</v>
      </c>
      <c r="I424" s="50" t="s">
        <v>44</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ccs.html#ccs</v>
      </c>
      <c r="R424" s="321" t="str">
        <f>IF(ISBLANK(INDEX('Policy Characteristics'!L:L,MATCH($C424,'Policy Characteristics'!$C:$C,0))),"",INDEX('Policy Characteristics'!L:L,MATCH($C424,'Policy Characteristics'!$C:$C,0)))</f>
        <v>carbon-capture-and-sequestration.html</v>
      </c>
    </row>
    <row r="425" spans="1:18" x14ac:dyDescent="0.25">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29"/>
        <v>Industry Sector Fraction of Potential Additional CCS Achieved</v>
      </c>
      <c r="D425" s="258" t="s">
        <v>3207</v>
      </c>
      <c r="E425" s="258" t="s">
        <v>2621</v>
      </c>
      <c r="F425" s="181" t="s">
        <v>3171</v>
      </c>
      <c r="G425" s="50" t="s">
        <v>3166</v>
      </c>
      <c r="H425" s="51">
        <v>919</v>
      </c>
      <c r="I425" s="9" t="s">
        <v>45</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ccs.html#ccs</v>
      </c>
      <c r="R425" s="321" t="str">
        <f>IF(ISBLANK(INDEX('Policy Characteristics'!L:L,MATCH($C425,'Policy Characteristics'!$C:$C,0))),"",INDEX('Policy Characteristics'!L:L,MATCH($C425,'Policy Characteristics'!$C:$C,0)))</f>
        <v>carbon-capture-and-sequestration.html</v>
      </c>
    </row>
    <row r="426" spans="1:18" x14ac:dyDescent="0.25">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Carbon Capture and Sequestration</v>
      </c>
      <c r="C426" s="325" t="str">
        <f t="shared" si="29"/>
        <v>Industry Sector Fraction of Potential Additional CCS Achieved</v>
      </c>
      <c r="D426" s="258" t="s">
        <v>3208</v>
      </c>
      <c r="E426" s="258" t="s">
        <v>3164</v>
      </c>
      <c r="F426" s="181" t="s">
        <v>3172</v>
      </c>
      <c r="G426" s="50" t="s">
        <v>3165</v>
      </c>
      <c r="H426" s="51">
        <v>920</v>
      </c>
      <c r="I426" s="50" t="s">
        <v>44</v>
      </c>
      <c r="J426" s="323" t="str">
        <f>IF(ISBLANK(INDEX('Policy Characteristics'!D:D,MATCH($C426,'Policy Characteristics'!$C:$C,0))),"",INDEX('Policy Characteristics'!D:D,MATCH($C426,'Policy Characteristics'!$C:$C,0)))</f>
        <v>Industry CCS</v>
      </c>
      <c r="K426" s="321" t="str">
        <f>IF(ISBLANK(INDEX('Policy Characteristics'!E:E,MATCH($C426,'Policy Characteristics'!$C:$C,0))),"",INDEX('Policy Characteristics'!E:E,MATCH($C426,'Policy Characteristics'!$C:$C,0)))</f>
        <v>indst CCS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CO2 captured</v>
      </c>
      <c r="P426" s="321"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21" t="str">
        <f>IF(ISBLANK(INDEX('Policy Characteristics'!K:K,MATCH($C426,'Policy Characteristics'!$C:$C,0))),"",INDEX('Policy Characteristics'!K:K,MATCH($C426,'Policy Characteristics'!$C:$C,0)))</f>
        <v>ccs.html#ccs</v>
      </c>
      <c r="R426" s="321" t="str">
        <f>IF(ISBLANK(INDEX('Policy Characteristics'!L:L,MATCH($C426,'Policy Characteristics'!$C:$C,0))),"",INDEX('Policy Characteristics'!L:L,MATCH($C426,'Policy Characteristics'!$C:$C,0)))</f>
        <v>carbon-capture-and-sequestration.html</v>
      </c>
    </row>
    <row r="427" spans="1:18" x14ac:dyDescent="0.25">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Carbon Capture and Sequestration</v>
      </c>
      <c r="C427" s="325" t="str">
        <f t="shared" si="29"/>
        <v>Industry Sector Fraction of Potential Additional CCS Achieved</v>
      </c>
      <c r="D427" s="258" t="s">
        <v>3208</v>
      </c>
      <c r="E427" s="258" t="s">
        <v>2621</v>
      </c>
      <c r="F427" s="181" t="s">
        <v>3172</v>
      </c>
      <c r="G427" s="50" t="s">
        <v>3166</v>
      </c>
      <c r="H427" s="51">
        <v>921</v>
      </c>
      <c r="I427" s="9" t="s">
        <v>45</v>
      </c>
      <c r="J427" s="323" t="str">
        <f>IF(ISBLANK(INDEX('Policy Characteristics'!D:D,MATCH($C427,'Policy Characteristics'!$C:$C,0))),"",INDEX('Policy Characteristics'!D:D,MATCH($C427,'Policy Characteristics'!$C:$C,0)))</f>
        <v>Industry CCS</v>
      </c>
      <c r="K427" s="321" t="str">
        <f>IF(ISBLANK(INDEX('Policy Characteristics'!E:E,MATCH($C427,'Policy Characteristics'!$C:$C,0))),"",INDEX('Policy Characteristics'!E:E,MATCH($C427,'Policy Characteristics'!$C:$C,0)))</f>
        <v>indst CCS</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CO2 captured</v>
      </c>
      <c r="P427" s="321"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21" t="str">
        <f>IF(ISBLANK(INDEX('Policy Characteristics'!K:K,MATCH($C427,'Policy Characteristics'!$C:$C,0))),"",INDEX('Policy Characteristics'!K:K,MATCH($C427,'Policy Characteristics'!$C:$C,0)))</f>
        <v>ccs.html#ccs</v>
      </c>
      <c r="R427" s="321" t="str">
        <f>IF(ISBLANK(INDEX('Policy Characteristics'!L:L,MATCH($C427,'Policy Characteristics'!$C:$C,0))),"",INDEX('Policy Characteristics'!L:L,MATCH($C427,'Policy Characteristics'!$C:$C,0)))</f>
        <v>carbon-capture-and-sequestration.html</v>
      </c>
    </row>
    <row r="428" spans="1:18" x14ac:dyDescent="0.25">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Carbon Capture and Sequestration</v>
      </c>
      <c r="C428" s="325" t="str">
        <f t="shared" si="29"/>
        <v>Industry Sector Fraction of Potential Additional CCS Achieved</v>
      </c>
      <c r="D428" s="258" t="s">
        <v>3209</v>
      </c>
      <c r="E428" s="258" t="s">
        <v>3164</v>
      </c>
      <c r="F428" s="181" t="s">
        <v>3173</v>
      </c>
      <c r="G428" s="50" t="s">
        <v>3165</v>
      </c>
      <c r="H428" s="51">
        <v>922</v>
      </c>
      <c r="I428" s="50" t="s">
        <v>44</v>
      </c>
      <c r="J428" s="323" t="str">
        <f>IF(ISBLANK(INDEX('Policy Characteristics'!D:D,MATCH($C428,'Policy Characteristics'!$C:$C,0))),"",INDEX('Policy Characteristics'!D:D,MATCH($C428,'Policy Characteristics'!$C:$C,0)))</f>
        <v>Industry CCS</v>
      </c>
      <c r="K428" s="321" t="str">
        <f>IF(ISBLANK(INDEX('Policy Characteristics'!E:E,MATCH($C428,'Policy Characteristics'!$C:$C,0))),"",INDEX('Policy Characteristics'!E:E,MATCH($C428,'Policy Characteristics'!$C:$C,0)))</f>
        <v>indst CCS</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CO2 captured</v>
      </c>
      <c r="P428" s="321"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21" t="str">
        <f>IF(ISBLANK(INDEX('Policy Characteristics'!K:K,MATCH($C428,'Policy Characteristics'!$C:$C,0))),"",INDEX('Policy Characteristics'!K:K,MATCH($C428,'Policy Characteristics'!$C:$C,0)))</f>
        <v>ccs.html#ccs</v>
      </c>
      <c r="R428" s="321" t="str">
        <f>IF(ISBLANK(INDEX('Policy Characteristics'!L:L,MATCH($C428,'Policy Characteristics'!$C:$C,0))),"",INDEX('Policy Characteristics'!L:L,MATCH($C428,'Policy Characteristics'!$C:$C,0)))</f>
        <v>carbon-capture-and-sequestration.html</v>
      </c>
    </row>
    <row r="429" spans="1:18" x14ac:dyDescent="0.25">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Carbon Capture and Sequestration</v>
      </c>
      <c r="C429" s="325" t="str">
        <f t="shared" si="29"/>
        <v>Industry Sector Fraction of Potential Additional CCS Achieved</v>
      </c>
      <c r="D429" s="258" t="s">
        <v>3209</v>
      </c>
      <c r="E429" s="258" t="s">
        <v>2621</v>
      </c>
      <c r="F429" s="181" t="s">
        <v>3173</v>
      </c>
      <c r="G429" s="50" t="s">
        <v>3166</v>
      </c>
      <c r="H429" s="51">
        <v>923</v>
      </c>
      <c r="I429" s="9" t="s">
        <v>45</v>
      </c>
      <c r="J429" s="323" t="str">
        <f>IF(ISBLANK(INDEX('Policy Characteristics'!D:D,MATCH($C429,'Policy Characteristics'!$C:$C,0))),"",INDEX('Policy Characteristics'!D:D,MATCH($C429,'Policy Characteristics'!$C:$C,0)))</f>
        <v>Industry CCS</v>
      </c>
      <c r="K429" s="321" t="str">
        <f>IF(ISBLANK(INDEX('Policy Characteristics'!E:E,MATCH($C429,'Policy Characteristics'!$C:$C,0))),"",INDEX('Policy Characteristics'!E:E,MATCH($C429,'Policy Characteristics'!$C:$C,0)))</f>
        <v>indst CCS</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CO2 captured</v>
      </c>
      <c r="P429" s="321"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21" t="str">
        <f>IF(ISBLANK(INDEX('Policy Characteristics'!K:K,MATCH($C429,'Policy Characteristics'!$C:$C,0))),"",INDEX('Policy Characteristics'!K:K,MATCH($C429,'Policy Characteristics'!$C:$C,0)))</f>
        <v>ccs.html#ccs</v>
      </c>
      <c r="R429" s="321" t="str">
        <f>IF(ISBLANK(INDEX('Policy Characteristics'!L:L,MATCH($C429,'Policy Characteristics'!$C:$C,0))),"",INDEX('Policy Characteristics'!L:L,MATCH($C429,'Policy Characteristics'!$C:$C,0)))</f>
        <v>carbon-capture-and-sequestration.html</v>
      </c>
    </row>
    <row r="430" spans="1:18" x14ac:dyDescent="0.25">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Carbon Capture and Sequestration</v>
      </c>
      <c r="C430" s="325" t="str">
        <f t="shared" si="29"/>
        <v>Industry Sector Fraction of Potential Additional CCS Achieved</v>
      </c>
      <c r="D430" s="258" t="s">
        <v>3210</v>
      </c>
      <c r="E430" s="258" t="s">
        <v>3164</v>
      </c>
      <c r="F430" s="181" t="s">
        <v>3174</v>
      </c>
      <c r="G430" s="50" t="s">
        <v>3165</v>
      </c>
      <c r="H430" s="51">
        <v>924</v>
      </c>
      <c r="I430" s="50" t="s">
        <v>44</v>
      </c>
      <c r="J430" s="323" t="str">
        <f>IF(ISBLANK(INDEX('Policy Characteristics'!D:D,MATCH($C430,'Policy Characteristics'!$C:$C,0))),"",INDEX('Policy Characteristics'!D:D,MATCH($C430,'Policy Characteristics'!$C:$C,0)))</f>
        <v>Industry CCS</v>
      </c>
      <c r="K430" s="321" t="str">
        <f>IF(ISBLANK(INDEX('Policy Characteristics'!E:E,MATCH($C430,'Policy Characteristics'!$C:$C,0))),"",INDEX('Policy Characteristics'!E:E,MATCH($C430,'Policy Characteristics'!$C:$C,0)))</f>
        <v>indst CCS</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CO2 captured</v>
      </c>
      <c r="P430" s="321"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21" t="str">
        <f>IF(ISBLANK(INDEX('Policy Characteristics'!K:K,MATCH($C430,'Policy Characteristics'!$C:$C,0))),"",INDEX('Policy Characteristics'!K:K,MATCH($C430,'Policy Characteristics'!$C:$C,0)))</f>
        <v>ccs.html#ccs</v>
      </c>
      <c r="R430" s="321" t="str">
        <f>IF(ISBLANK(INDEX('Policy Characteristics'!L:L,MATCH($C430,'Policy Characteristics'!$C:$C,0))),"",INDEX('Policy Characteristics'!L:L,MATCH($C430,'Policy Characteristics'!$C:$C,0)))</f>
        <v>carbon-capture-and-sequestration.html</v>
      </c>
    </row>
    <row r="431" spans="1:18" x14ac:dyDescent="0.25">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Carbon Capture and Sequestration</v>
      </c>
      <c r="C431" s="325" t="str">
        <f t="shared" ref="C431:C463" si="30">C$414</f>
        <v>Industry Sector Fraction of Potential Additional CCS Achieved</v>
      </c>
      <c r="D431" s="258" t="s">
        <v>3210</v>
      </c>
      <c r="E431" s="258" t="s">
        <v>2621</v>
      </c>
      <c r="F431" s="181" t="s">
        <v>3174</v>
      </c>
      <c r="G431" s="50" t="s">
        <v>3166</v>
      </c>
      <c r="H431" s="51">
        <v>925</v>
      </c>
      <c r="I431" s="9" t="s">
        <v>45</v>
      </c>
      <c r="J431" s="323" t="str">
        <f>IF(ISBLANK(INDEX('Policy Characteristics'!D:D,MATCH($C431,'Policy Characteristics'!$C:$C,0))),"",INDEX('Policy Characteristics'!D:D,MATCH($C431,'Policy Characteristics'!$C:$C,0)))</f>
        <v>Industry CCS</v>
      </c>
      <c r="K431" s="321" t="str">
        <f>IF(ISBLANK(INDEX('Policy Characteristics'!E:E,MATCH($C431,'Policy Characteristics'!$C:$C,0))),"",INDEX('Policy Characteristics'!E:E,MATCH($C431,'Policy Characteristics'!$C:$C,0)))</f>
        <v>indst CCS</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CO2 captured</v>
      </c>
      <c r="P431" s="321"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21" t="str">
        <f>IF(ISBLANK(INDEX('Policy Characteristics'!K:K,MATCH($C431,'Policy Characteristics'!$C:$C,0))),"",INDEX('Policy Characteristics'!K:K,MATCH($C431,'Policy Characteristics'!$C:$C,0)))</f>
        <v>ccs.html#ccs</v>
      </c>
      <c r="R431" s="321" t="str">
        <f>IF(ISBLANK(INDEX('Policy Characteristics'!L:L,MATCH($C431,'Policy Characteristics'!$C:$C,0))),"",INDEX('Policy Characteristics'!L:L,MATCH($C431,'Policy Characteristics'!$C:$C,0)))</f>
        <v>carbon-capture-and-sequestration.html</v>
      </c>
    </row>
    <row r="432" spans="1:18" x14ac:dyDescent="0.25">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Carbon Capture and Sequestration</v>
      </c>
      <c r="C432" s="325" t="str">
        <f t="shared" si="30"/>
        <v>Industry Sector Fraction of Potential Additional CCS Achieved</v>
      </c>
      <c r="D432" s="258" t="s">
        <v>3211</v>
      </c>
      <c r="E432" s="258" t="s">
        <v>3164</v>
      </c>
      <c r="F432" s="181" t="s">
        <v>2669</v>
      </c>
      <c r="G432" s="50" t="s">
        <v>3165</v>
      </c>
      <c r="H432" s="51">
        <v>926</v>
      </c>
      <c r="I432" s="50" t="s">
        <v>44</v>
      </c>
      <c r="J432" s="323" t="str">
        <f>IF(ISBLANK(INDEX('Policy Characteristics'!D:D,MATCH($C432,'Policy Characteristics'!$C:$C,0))),"",INDEX('Policy Characteristics'!D:D,MATCH($C432,'Policy Characteristics'!$C:$C,0)))</f>
        <v>Industry CCS</v>
      </c>
      <c r="K432" s="321" t="str">
        <f>IF(ISBLANK(INDEX('Policy Characteristics'!E:E,MATCH($C432,'Policy Characteristics'!$C:$C,0))),"",INDEX('Policy Characteristics'!E:E,MATCH($C432,'Policy Characteristics'!$C:$C,0)))</f>
        <v>indst CCS</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CO2 captured</v>
      </c>
      <c r="P432" s="321"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21" t="str">
        <f>IF(ISBLANK(INDEX('Policy Characteristics'!K:K,MATCH($C432,'Policy Characteristics'!$C:$C,0))),"",INDEX('Policy Characteristics'!K:K,MATCH($C432,'Policy Characteristics'!$C:$C,0)))</f>
        <v>ccs.html#ccs</v>
      </c>
      <c r="R432" s="321" t="str">
        <f>IF(ISBLANK(INDEX('Policy Characteristics'!L:L,MATCH($C432,'Policy Characteristics'!$C:$C,0))),"",INDEX('Policy Characteristics'!L:L,MATCH($C432,'Policy Characteristics'!$C:$C,0)))</f>
        <v>carbon-capture-and-sequestration.html</v>
      </c>
    </row>
    <row r="433" spans="1:18" x14ac:dyDescent="0.25">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Carbon Capture and Sequestration</v>
      </c>
      <c r="C433" s="325" t="str">
        <f t="shared" si="30"/>
        <v>Industry Sector Fraction of Potential Additional CCS Achieved</v>
      </c>
      <c r="D433" s="258" t="s">
        <v>3211</v>
      </c>
      <c r="E433" s="258" t="s">
        <v>2621</v>
      </c>
      <c r="F433" s="181" t="s">
        <v>2669</v>
      </c>
      <c r="G433" s="50" t="s">
        <v>3166</v>
      </c>
      <c r="H433" s="51">
        <v>927</v>
      </c>
      <c r="I433" s="50" t="s">
        <v>44</v>
      </c>
      <c r="J433" s="323" t="str">
        <f>IF(ISBLANK(INDEX('Policy Characteristics'!D:D,MATCH($C433,'Policy Characteristics'!$C:$C,0))),"",INDEX('Policy Characteristics'!D:D,MATCH($C433,'Policy Characteristics'!$C:$C,0)))</f>
        <v>Industry CCS</v>
      </c>
      <c r="K433" s="321" t="str">
        <f>IF(ISBLANK(INDEX('Policy Characteristics'!E:E,MATCH($C433,'Policy Characteristics'!$C:$C,0))),"",INDEX('Policy Characteristics'!E:E,MATCH($C433,'Policy Characteristics'!$C:$C,0)))</f>
        <v>indst CCS</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CO2 captured</v>
      </c>
      <c r="P433" s="321"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21" t="str">
        <f>IF(ISBLANK(INDEX('Policy Characteristics'!K:K,MATCH($C433,'Policy Characteristics'!$C:$C,0))),"",INDEX('Policy Characteristics'!K:K,MATCH($C433,'Policy Characteristics'!$C:$C,0)))</f>
        <v>ccs.html#ccs</v>
      </c>
      <c r="R433" s="321" t="str">
        <f>IF(ISBLANK(INDEX('Policy Characteristics'!L:L,MATCH($C433,'Policy Characteristics'!$C:$C,0))),"",INDEX('Policy Characteristics'!L:L,MATCH($C433,'Policy Characteristics'!$C:$C,0)))</f>
        <v>carbon-capture-and-sequestration.html</v>
      </c>
    </row>
    <row r="434" spans="1:18" x14ac:dyDescent="0.25">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Carbon Capture and Sequestration</v>
      </c>
      <c r="C434" s="325" t="str">
        <f t="shared" si="30"/>
        <v>Industry Sector Fraction of Potential Additional CCS Achieved</v>
      </c>
      <c r="D434" s="258" t="s">
        <v>3212</v>
      </c>
      <c r="E434" s="258" t="s">
        <v>3164</v>
      </c>
      <c r="F434" s="181" t="s">
        <v>3175</v>
      </c>
      <c r="G434" s="50" t="s">
        <v>3165</v>
      </c>
      <c r="H434" s="51">
        <v>928</v>
      </c>
      <c r="I434" s="50" t="s">
        <v>44</v>
      </c>
      <c r="J434" s="323" t="str">
        <f>IF(ISBLANK(INDEX('Policy Characteristics'!D:D,MATCH($C434,'Policy Characteristics'!$C:$C,0))),"",INDEX('Policy Characteristics'!D:D,MATCH($C434,'Policy Characteristics'!$C:$C,0)))</f>
        <v>Industry CCS</v>
      </c>
      <c r="K434" s="321" t="str">
        <f>IF(ISBLANK(INDEX('Policy Characteristics'!E:E,MATCH($C434,'Policy Characteristics'!$C:$C,0))),"",INDEX('Policy Characteristics'!E:E,MATCH($C434,'Policy Characteristics'!$C:$C,0)))</f>
        <v>indst CCS</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CO2 captured</v>
      </c>
      <c r="P434" s="321"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21" t="str">
        <f>IF(ISBLANK(INDEX('Policy Characteristics'!K:K,MATCH($C434,'Policy Characteristics'!$C:$C,0))),"",INDEX('Policy Characteristics'!K:K,MATCH($C434,'Policy Characteristics'!$C:$C,0)))</f>
        <v>ccs.html#ccs</v>
      </c>
      <c r="R434" s="321" t="str">
        <f>IF(ISBLANK(INDEX('Policy Characteristics'!L:L,MATCH($C434,'Policy Characteristics'!$C:$C,0))),"",INDEX('Policy Characteristics'!L:L,MATCH($C434,'Policy Characteristics'!$C:$C,0)))</f>
        <v>carbon-capture-and-sequestration.html</v>
      </c>
    </row>
    <row r="435" spans="1:18" x14ac:dyDescent="0.25">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Carbon Capture and Sequestration</v>
      </c>
      <c r="C435" s="325" t="str">
        <f t="shared" si="30"/>
        <v>Industry Sector Fraction of Potential Additional CCS Achieved</v>
      </c>
      <c r="D435" s="258" t="s">
        <v>3212</v>
      </c>
      <c r="E435" s="258" t="s">
        <v>2621</v>
      </c>
      <c r="F435" s="181" t="s">
        <v>3175</v>
      </c>
      <c r="G435" s="50" t="s">
        <v>3166</v>
      </c>
      <c r="H435" s="51">
        <v>929</v>
      </c>
      <c r="I435" s="9" t="s">
        <v>45</v>
      </c>
      <c r="J435" s="323" t="str">
        <f>IF(ISBLANK(INDEX('Policy Characteristics'!D:D,MATCH($C435,'Policy Characteristics'!$C:$C,0))),"",INDEX('Policy Characteristics'!D:D,MATCH($C435,'Policy Characteristics'!$C:$C,0)))</f>
        <v>Industry CCS</v>
      </c>
      <c r="K435" s="321" t="str">
        <f>IF(ISBLANK(INDEX('Policy Characteristics'!E:E,MATCH($C435,'Policy Characteristics'!$C:$C,0))),"",INDEX('Policy Characteristics'!E:E,MATCH($C435,'Policy Characteristics'!$C:$C,0)))</f>
        <v>indst CCS</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CO2 captured</v>
      </c>
      <c r="P435" s="321"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21" t="str">
        <f>IF(ISBLANK(INDEX('Policy Characteristics'!K:K,MATCH($C435,'Policy Characteristics'!$C:$C,0))),"",INDEX('Policy Characteristics'!K:K,MATCH($C435,'Policy Characteristics'!$C:$C,0)))</f>
        <v>ccs.html#ccs</v>
      </c>
      <c r="R435" s="321" t="str">
        <f>IF(ISBLANK(INDEX('Policy Characteristics'!L:L,MATCH($C435,'Policy Characteristics'!$C:$C,0))),"",INDEX('Policy Characteristics'!L:L,MATCH($C435,'Policy Characteristics'!$C:$C,0)))</f>
        <v>carbon-capture-and-sequestration.html</v>
      </c>
    </row>
    <row r="436" spans="1:18" x14ac:dyDescent="0.25">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Carbon Capture and Sequestration</v>
      </c>
      <c r="C436" s="325" t="str">
        <f t="shared" si="30"/>
        <v>Industry Sector Fraction of Potential Additional CCS Achieved</v>
      </c>
      <c r="D436" s="258" t="s">
        <v>3213</v>
      </c>
      <c r="E436" s="258" t="s">
        <v>3164</v>
      </c>
      <c r="F436" s="181" t="s">
        <v>3176</v>
      </c>
      <c r="G436" s="50" t="s">
        <v>3165</v>
      </c>
      <c r="H436" s="51">
        <v>930</v>
      </c>
      <c r="I436" s="50" t="s">
        <v>44</v>
      </c>
      <c r="J436" s="323" t="str">
        <f>IF(ISBLANK(INDEX('Policy Characteristics'!D:D,MATCH($C436,'Policy Characteristics'!$C:$C,0))),"",INDEX('Policy Characteristics'!D:D,MATCH($C436,'Policy Characteristics'!$C:$C,0)))</f>
        <v>Industry CCS</v>
      </c>
      <c r="K436" s="321" t="str">
        <f>IF(ISBLANK(INDEX('Policy Characteristics'!E:E,MATCH($C436,'Policy Characteristics'!$C:$C,0))),"",INDEX('Policy Characteristics'!E:E,MATCH($C436,'Policy Characteristics'!$C:$C,0)))</f>
        <v>indst CCS</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CO2 captured</v>
      </c>
      <c r="P436" s="321"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21" t="str">
        <f>IF(ISBLANK(INDEX('Policy Characteristics'!K:K,MATCH($C436,'Policy Characteristics'!$C:$C,0))),"",INDEX('Policy Characteristics'!K:K,MATCH($C436,'Policy Characteristics'!$C:$C,0)))</f>
        <v>ccs.html#ccs</v>
      </c>
      <c r="R436" s="321" t="str">
        <f>IF(ISBLANK(INDEX('Policy Characteristics'!L:L,MATCH($C436,'Policy Characteristics'!$C:$C,0))),"",INDEX('Policy Characteristics'!L:L,MATCH($C436,'Policy Characteristics'!$C:$C,0)))</f>
        <v>carbon-capture-and-sequestration.html</v>
      </c>
    </row>
    <row r="437" spans="1:18" x14ac:dyDescent="0.25">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Carbon Capture and Sequestration</v>
      </c>
      <c r="C437" s="325" t="str">
        <f t="shared" si="30"/>
        <v>Industry Sector Fraction of Potential Additional CCS Achieved</v>
      </c>
      <c r="D437" s="258" t="s">
        <v>3213</v>
      </c>
      <c r="E437" s="258" t="s">
        <v>2621</v>
      </c>
      <c r="F437" s="181" t="s">
        <v>3176</v>
      </c>
      <c r="G437" s="50" t="s">
        <v>3166</v>
      </c>
      <c r="H437" s="51">
        <v>931</v>
      </c>
      <c r="I437" s="9" t="s">
        <v>45</v>
      </c>
      <c r="J437" s="323" t="str">
        <f>IF(ISBLANK(INDEX('Policy Characteristics'!D:D,MATCH($C437,'Policy Characteristics'!$C:$C,0))),"",INDEX('Policy Characteristics'!D:D,MATCH($C437,'Policy Characteristics'!$C:$C,0)))</f>
        <v>Industry CCS</v>
      </c>
      <c r="K437" s="321" t="str">
        <f>IF(ISBLANK(INDEX('Policy Characteristics'!E:E,MATCH($C437,'Policy Characteristics'!$C:$C,0))),"",INDEX('Policy Characteristics'!E:E,MATCH($C437,'Policy Characteristics'!$C:$C,0)))</f>
        <v>indst CCS</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CO2 captured</v>
      </c>
      <c r="P437" s="321"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21" t="str">
        <f>IF(ISBLANK(INDEX('Policy Characteristics'!K:K,MATCH($C437,'Policy Characteristics'!$C:$C,0))),"",INDEX('Policy Characteristics'!K:K,MATCH($C437,'Policy Characteristics'!$C:$C,0)))</f>
        <v>ccs.html#ccs</v>
      </c>
      <c r="R437" s="321" t="str">
        <f>IF(ISBLANK(INDEX('Policy Characteristics'!L:L,MATCH($C437,'Policy Characteristics'!$C:$C,0))),"",INDEX('Policy Characteristics'!L:L,MATCH($C437,'Policy Characteristics'!$C:$C,0)))</f>
        <v>carbon-capture-and-sequestration.html</v>
      </c>
    </row>
    <row r="438" spans="1:18" x14ac:dyDescent="0.25">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Carbon Capture and Sequestration</v>
      </c>
      <c r="C438" s="325" t="str">
        <f t="shared" si="30"/>
        <v>Industry Sector Fraction of Potential Additional CCS Achieved</v>
      </c>
      <c r="D438" s="258" t="s">
        <v>3214</v>
      </c>
      <c r="E438" s="258" t="s">
        <v>3164</v>
      </c>
      <c r="F438" s="181" t="s">
        <v>3177</v>
      </c>
      <c r="G438" s="50" t="s">
        <v>3165</v>
      </c>
      <c r="H438" s="51">
        <v>932</v>
      </c>
      <c r="I438" s="50" t="s">
        <v>44</v>
      </c>
      <c r="J438" s="323" t="str">
        <f>IF(ISBLANK(INDEX('Policy Characteristics'!D:D,MATCH($C438,'Policy Characteristics'!$C:$C,0))),"",INDEX('Policy Characteristics'!D:D,MATCH($C438,'Policy Characteristics'!$C:$C,0)))</f>
        <v>Industry CCS</v>
      </c>
      <c r="K438" s="321" t="str">
        <f>IF(ISBLANK(INDEX('Policy Characteristics'!E:E,MATCH($C438,'Policy Characteristics'!$C:$C,0))),"",INDEX('Policy Characteristics'!E:E,MATCH($C438,'Policy Characteristics'!$C:$C,0)))</f>
        <v>indst CCS</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CO2 captured</v>
      </c>
      <c r="P438" s="321"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21" t="str">
        <f>IF(ISBLANK(INDEX('Policy Characteristics'!K:K,MATCH($C438,'Policy Characteristics'!$C:$C,0))),"",INDEX('Policy Characteristics'!K:K,MATCH($C438,'Policy Characteristics'!$C:$C,0)))</f>
        <v>ccs.html#ccs</v>
      </c>
      <c r="R438" s="321" t="str">
        <f>IF(ISBLANK(INDEX('Policy Characteristics'!L:L,MATCH($C438,'Policy Characteristics'!$C:$C,0))),"",INDEX('Policy Characteristics'!L:L,MATCH($C438,'Policy Characteristics'!$C:$C,0)))</f>
        <v>carbon-capture-and-sequestration.html</v>
      </c>
    </row>
    <row r="439" spans="1:18" x14ac:dyDescent="0.25">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Carbon Capture and Sequestration</v>
      </c>
      <c r="C439" s="325" t="str">
        <f t="shared" si="30"/>
        <v>Industry Sector Fraction of Potential Additional CCS Achieved</v>
      </c>
      <c r="D439" s="258" t="s">
        <v>3214</v>
      </c>
      <c r="E439" s="258" t="s">
        <v>2621</v>
      </c>
      <c r="F439" s="181" t="s">
        <v>3177</v>
      </c>
      <c r="G439" s="50" t="s">
        <v>3166</v>
      </c>
      <c r="H439" s="51">
        <v>933</v>
      </c>
      <c r="I439" s="50" t="s">
        <v>44</v>
      </c>
      <c r="J439" s="323" t="str">
        <f>IF(ISBLANK(INDEX('Policy Characteristics'!D:D,MATCH($C439,'Policy Characteristics'!$C:$C,0))),"",INDEX('Policy Characteristics'!D:D,MATCH($C439,'Policy Characteristics'!$C:$C,0)))</f>
        <v>Industry CCS</v>
      </c>
      <c r="K439" s="321" t="str">
        <f>IF(ISBLANK(INDEX('Policy Characteristics'!E:E,MATCH($C439,'Policy Characteristics'!$C:$C,0))),"",INDEX('Policy Characteristics'!E:E,MATCH($C439,'Policy Characteristics'!$C:$C,0)))</f>
        <v>indst CCS</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CO2 captured</v>
      </c>
      <c r="P439" s="321"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21" t="str">
        <f>IF(ISBLANK(INDEX('Policy Characteristics'!K:K,MATCH($C439,'Policy Characteristics'!$C:$C,0))),"",INDEX('Policy Characteristics'!K:K,MATCH($C439,'Policy Characteristics'!$C:$C,0)))</f>
        <v>ccs.html#ccs</v>
      </c>
      <c r="R439" s="321" t="str">
        <f>IF(ISBLANK(INDEX('Policy Characteristics'!L:L,MATCH($C439,'Policy Characteristics'!$C:$C,0))),"",INDEX('Policy Characteristics'!L:L,MATCH($C439,'Policy Characteristics'!$C:$C,0)))</f>
        <v>carbon-capture-and-sequestration.html</v>
      </c>
    </row>
    <row r="440" spans="1:18" x14ac:dyDescent="0.25">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Carbon Capture and Sequestration</v>
      </c>
      <c r="C440" s="325" t="str">
        <f t="shared" si="30"/>
        <v>Industry Sector Fraction of Potential Additional CCS Achieved</v>
      </c>
      <c r="D440" s="258" t="s">
        <v>3215</v>
      </c>
      <c r="E440" s="258" t="s">
        <v>3164</v>
      </c>
      <c r="F440" s="181" t="s">
        <v>2670</v>
      </c>
      <c r="G440" s="50" t="s">
        <v>3165</v>
      </c>
      <c r="H440" s="51">
        <v>934</v>
      </c>
      <c r="I440" s="50" t="s">
        <v>44</v>
      </c>
      <c r="J440" s="323" t="str">
        <f>IF(ISBLANK(INDEX('Policy Characteristics'!D:D,MATCH($C440,'Policy Characteristics'!$C:$C,0))),"",INDEX('Policy Characteristics'!D:D,MATCH($C440,'Policy Characteristics'!$C:$C,0)))</f>
        <v>Industry CCS</v>
      </c>
      <c r="K440" s="321" t="str">
        <f>IF(ISBLANK(INDEX('Policy Characteristics'!E:E,MATCH($C440,'Policy Characteristics'!$C:$C,0))),"",INDEX('Policy Characteristics'!E:E,MATCH($C440,'Policy Characteristics'!$C:$C,0)))</f>
        <v>indst CCS</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CO2 captured</v>
      </c>
      <c r="P440" s="321"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21" t="str">
        <f>IF(ISBLANK(INDEX('Policy Characteristics'!K:K,MATCH($C440,'Policy Characteristics'!$C:$C,0))),"",INDEX('Policy Characteristics'!K:K,MATCH($C440,'Policy Characteristics'!$C:$C,0)))</f>
        <v>ccs.html#ccs</v>
      </c>
      <c r="R440" s="321" t="str">
        <f>IF(ISBLANK(INDEX('Policy Characteristics'!L:L,MATCH($C440,'Policy Characteristics'!$C:$C,0))),"",INDEX('Policy Characteristics'!L:L,MATCH($C440,'Policy Characteristics'!$C:$C,0)))</f>
        <v>carbon-capture-and-sequestration.html</v>
      </c>
    </row>
    <row r="441" spans="1:18" x14ac:dyDescent="0.25">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Carbon Capture and Sequestration</v>
      </c>
      <c r="C441" s="325" t="str">
        <f t="shared" si="30"/>
        <v>Industry Sector Fraction of Potential Additional CCS Achieved</v>
      </c>
      <c r="D441" s="258" t="s">
        <v>3215</v>
      </c>
      <c r="E441" s="258" t="s">
        <v>2621</v>
      </c>
      <c r="F441" s="181" t="s">
        <v>2670</v>
      </c>
      <c r="G441" s="50" t="s">
        <v>3166</v>
      </c>
      <c r="H441" s="51">
        <v>935</v>
      </c>
      <c r="I441" s="50" t="s">
        <v>44</v>
      </c>
      <c r="J441" s="323" t="str">
        <f>IF(ISBLANK(INDEX('Policy Characteristics'!D:D,MATCH($C441,'Policy Characteristics'!$C:$C,0))),"",INDEX('Policy Characteristics'!D:D,MATCH($C441,'Policy Characteristics'!$C:$C,0)))</f>
        <v>Industry CCS</v>
      </c>
      <c r="K441" s="321" t="str">
        <f>IF(ISBLANK(INDEX('Policy Characteristics'!E:E,MATCH($C441,'Policy Characteristics'!$C:$C,0))),"",INDEX('Policy Characteristics'!E:E,MATCH($C441,'Policy Characteristics'!$C:$C,0)))</f>
        <v>indst CCS</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CO2 captured</v>
      </c>
      <c r="P441" s="321"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21" t="str">
        <f>IF(ISBLANK(INDEX('Policy Characteristics'!K:K,MATCH($C441,'Policy Characteristics'!$C:$C,0))),"",INDEX('Policy Characteristics'!K:K,MATCH($C441,'Policy Characteristics'!$C:$C,0)))</f>
        <v>ccs.html#ccs</v>
      </c>
      <c r="R441" s="321" t="str">
        <f>IF(ISBLANK(INDEX('Policy Characteristics'!L:L,MATCH($C441,'Policy Characteristics'!$C:$C,0))),"",INDEX('Policy Characteristics'!L:L,MATCH($C441,'Policy Characteristics'!$C:$C,0)))</f>
        <v>carbon-capture-and-sequestration.html</v>
      </c>
    </row>
    <row r="442" spans="1:18" x14ac:dyDescent="0.25">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Carbon Capture and Sequestration</v>
      </c>
      <c r="C442" s="325" t="str">
        <f t="shared" si="30"/>
        <v>Industry Sector Fraction of Potential Additional CCS Achieved</v>
      </c>
      <c r="D442" s="258" t="s">
        <v>3216</v>
      </c>
      <c r="E442" s="258" t="s">
        <v>3164</v>
      </c>
      <c r="F442" s="181" t="s">
        <v>3178</v>
      </c>
      <c r="G442" s="50" t="s">
        <v>3165</v>
      </c>
      <c r="H442" s="51">
        <v>936</v>
      </c>
      <c r="I442" s="50" t="s">
        <v>44</v>
      </c>
      <c r="J442" s="323" t="str">
        <f>IF(ISBLANK(INDEX('Policy Characteristics'!D:D,MATCH($C442,'Policy Characteristics'!$C:$C,0))),"",INDEX('Policy Characteristics'!D:D,MATCH($C442,'Policy Characteristics'!$C:$C,0)))</f>
        <v>Industry CCS</v>
      </c>
      <c r="K442" s="321" t="str">
        <f>IF(ISBLANK(INDEX('Policy Characteristics'!E:E,MATCH($C442,'Policy Characteristics'!$C:$C,0))),"",INDEX('Policy Characteristics'!E:E,MATCH($C442,'Policy Characteristics'!$C:$C,0)))</f>
        <v>indst CCS</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CO2 captured</v>
      </c>
      <c r="P442" s="321"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21" t="str">
        <f>IF(ISBLANK(INDEX('Policy Characteristics'!K:K,MATCH($C442,'Policy Characteristics'!$C:$C,0))),"",INDEX('Policy Characteristics'!K:K,MATCH($C442,'Policy Characteristics'!$C:$C,0)))</f>
        <v>ccs.html#ccs</v>
      </c>
      <c r="R442" s="321" t="str">
        <f>IF(ISBLANK(INDEX('Policy Characteristics'!L:L,MATCH($C442,'Policy Characteristics'!$C:$C,0))),"",INDEX('Policy Characteristics'!L:L,MATCH($C442,'Policy Characteristics'!$C:$C,0)))</f>
        <v>carbon-capture-and-sequestration.html</v>
      </c>
    </row>
    <row r="443" spans="1:18" x14ac:dyDescent="0.25">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Carbon Capture and Sequestration</v>
      </c>
      <c r="C443" s="325" t="str">
        <f t="shared" si="30"/>
        <v>Industry Sector Fraction of Potential Additional CCS Achieved</v>
      </c>
      <c r="D443" s="258" t="s">
        <v>3216</v>
      </c>
      <c r="E443" s="258" t="s">
        <v>2621</v>
      </c>
      <c r="F443" s="181" t="s">
        <v>3178</v>
      </c>
      <c r="G443" s="50" t="s">
        <v>3166</v>
      </c>
      <c r="H443" s="51">
        <v>937</v>
      </c>
      <c r="I443" s="9" t="s">
        <v>45</v>
      </c>
      <c r="J443" s="323" t="str">
        <f>IF(ISBLANK(INDEX('Policy Characteristics'!D:D,MATCH($C443,'Policy Characteristics'!$C:$C,0))),"",INDEX('Policy Characteristics'!D:D,MATCH($C443,'Policy Characteristics'!$C:$C,0)))</f>
        <v>Industry CCS</v>
      </c>
      <c r="K443" s="321" t="str">
        <f>IF(ISBLANK(INDEX('Policy Characteristics'!E:E,MATCH($C443,'Policy Characteristics'!$C:$C,0))),"",INDEX('Policy Characteristics'!E:E,MATCH($C443,'Policy Characteristics'!$C:$C,0)))</f>
        <v>indst CCS</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CO2 captured</v>
      </c>
      <c r="P443" s="321"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21" t="str">
        <f>IF(ISBLANK(INDEX('Policy Characteristics'!K:K,MATCH($C443,'Policy Characteristics'!$C:$C,0))),"",INDEX('Policy Characteristics'!K:K,MATCH($C443,'Policy Characteristics'!$C:$C,0)))</f>
        <v>ccs.html#ccs</v>
      </c>
      <c r="R443" s="321" t="str">
        <f>IF(ISBLANK(INDEX('Policy Characteristics'!L:L,MATCH($C443,'Policy Characteristics'!$C:$C,0))),"",INDEX('Policy Characteristics'!L:L,MATCH($C443,'Policy Characteristics'!$C:$C,0)))</f>
        <v>carbon-capture-and-sequestration.html</v>
      </c>
    </row>
    <row r="444" spans="1:18" x14ac:dyDescent="0.25">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Carbon Capture and Sequestration</v>
      </c>
      <c r="C444" s="325" t="str">
        <f t="shared" si="30"/>
        <v>Industry Sector Fraction of Potential Additional CCS Achieved</v>
      </c>
      <c r="D444" s="258" t="s">
        <v>3217</v>
      </c>
      <c r="E444" s="258" t="s">
        <v>3164</v>
      </c>
      <c r="F444" s="181" t="s">
        <v>3179</v>
      </c>
      <c r="G444" s="50" t="s">
        <v>3165</v>
      </c>
      <c r="H444" s="51">
        <v>938</v>
      </c>
      <c r="I444" s="50" t="s">
        <v>44</v>
      </c>
      <c r="J444" s="323" t="str">
        <f>IF(ISBLANK(INDEX('Policy Characteristics'!D:D,MATCH($C444,'Policy Characteristics'!$C:$C,0))),"",INDEX('Policy Characteristics'!D:D,MATCH($C444,'Policy Characteristics'!$C:$C,0)))</f>
        <v>Industry CCS</v>
      </c>
      <c r="K444" s="321" t="str">
        <f>IF(ISBLANK(INDEX('Policy Characteristics'!E:E,MATCH($C444,'Policy Characteristics'!$C:$C,0))),"",INDEX('Policy Characteristics'!E:E,MATCH($C444,'Policy Characteristics'!$C:$C,0)))</f>
        <v>indst CCS</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CO2 captured</v>
      </c>
      <c r="P444" s="321"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21" t="str">
        <f>IF(ISBLANK(INDEX('Policy Characteristics'!K:K,MATCH($C444,'Policy Characteristics'!$C:$C,0))),"",INDEX('Policy Characteristics'!K:K,MATCH($C444,'Policy Characteristics'!$C:$C,0)))</f>
        <v>ccs.html#ccs</v>
      </c>
      <c r="R444" s="321" t="str">
        <f>IF(ISBLANK(INDEX('Policy Characteristics'!L:L,MATCH($C444,'Policy Characteristics'!$C:$C,0))),"",INDEX('Policy Characteristics'!L:L,MATCH($C444,'Policy Characteristics'!$C:$C,0)))</f>
        <v>carbon-capture-and-sequestration.html</v>
      </c>
    </row>
    <row r="445" spans="1:18" x14ac:dyDescent="0.25">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Carbon Capture and Sequestration</v>
      </c>
      <c r="C445" s="325" t="str">
        <f t="shared" si="30"/>
        <v>Industry Sector Fraction of Potential Additional CCS Achieved</v>
      </c>
      <c r="D445" s="258" t="s">
        <v>3217</v>
      </c>
      <c r="E445" s="258" t="s">
        <v>2621</v>
      </c>
      <c r="F445" s="181" t="s">
        <v>3179</v>
      </c>
      <c r="G445" s="50" t="s">
        <v>3166</v>
      </c>
      <c r="H445" s="51">
        <v>939</v>
      </c>
      <c r="I445" s="9" t="s">
        <v>45</v>
      </c>
      <c r="J445" s="323" t="str">
        <f>IF(ISBLANK(INDEX('Policy Characteristics'!D:D,MATCH($C445,'Policy Characteristics'!$C:$C,0))),"",INDEX('Policy Characteristics'!D:D,MATCH($C445,'Policy Characteristics'!$C:$C,0)))</f>
        <v>Industry CCS</v>
      </c>
      <c r="K445" s="321" t="str">
        <f>IF(ISBLANK(INDEX('Policy Characteristics'!E:E,MATCH($C445,'Policy Characteristics'!$C:$C,0))),"",INDEX('Policy Characteristics'!E:E,MATCH($C445,'Policy Characteristics'!$C:$C,0)))</f>
        <v>indst CCS</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CO2 captured</v>
      </c>
      <c r="P445" s="321"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21" t="str">
        <f>IF(ISBLANK(INDEX('Policy Characteristics'!K:K,MATCH($C445,'Policy Characteristics'!$C:$C,0))),"",INDEX('Policy Characteristics'!K:K,MATCH($C445,'Policy Characteristics'!$C:$C,0)))</f>
        <v>ccs.html#ccs</v>
      </c>
      <c r="R445" s="321" t="str">
        <f>IF(ISBLANK(INDEX('Policy Characteristics'!L:L,MATCH($C445,'Policy Characteristics'!$C:$C,0))),"",INDEX('Policy Characteristics'!L:L,MATCH($C445,'Policy Characteristics'!$C:$C,0)))</f>
        <v>carbon-capture-and-sequestration.html</v>
      </c>
    </row>
    <row r="446" spans="1:18" x14ac:dyDescent="0.25">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Carbon Capture and Sequestration</v>
      </c>
      <c r="C446" s="325" t="str">
        <f t="shared" si="30"/>
        <v>Industry Sector Fraction of Potential Additional CCS Achieved</v>
      </c>
      <c r="D446" s="258" t="s">
        <v>3218</v>
      </c>
      <c r="E446" s="258" t="s">
        <v>3164</v>
      </c>
      <c r="F446" s="181" t="s">
        <v>3180</v>
      </c>
      <c r="G446" s="50" t="s">
        <v>3165</v>
      </c>
      <c r="H446" s="51">
        <v>940</v>
      </c>
      <c r="I446" s="50" t="s">
        <v>44</v>
      </c>
      <c r="J446" s="323" t="str">
        <f>IF(ISBLANK(INDEX('Policy Characteristics'!D:D,MATCH($C446,'Policy Characteristics'!$C:$C,0))),"",INDEX('Policy Characteristics'!D:D,MATCH($C446,'Policy Characteristics'!$C:$C,0)))</f>
        <v>Industry CCS</v>
      </c>
      <c r="K446" s="321" t="str">
        <f>IF(ISBLANK(INDEX('Policy Characteristics'!E:E,MATCH($C446,'Policy Characteristics'!$C:$C,0))),"",INDEX('Policy Characteristics'!E:E,MATCH($C446,'Policy Characteristics'!$C:$C,0)))</f>
        <v>indst CCS</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CO2 captured</v>
      </c>
      <c r="P446" s="321"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21" t="str">
        <f>IF(ISBLANK(INDEX('Policy Characteristics'!K:K,MATCH($C446,'Policy Characteristics'!$C:$C,0))),"",INDEX('Policy Characteristics'!K:K,MATCH($C446,'Policy Characteristics'!$C:$C,0)))</f>
        <v>ccs.html#ccs</v>
      </c>
      <c r="R446" s="321" t="str">
        <f>IF(ISBLANK(INDEX('Policy Characteristics'!L:L,MATCH($C446,'Policy Characteristics'!$C:$C,0))),"",INDEX('Policy Characteristics'!L:L,MATCH($C446,'Policy Characteristics'!$C:$C,0)))</f>
        <v>carbon-capture-and-sequestration.html</v>
      </c>
    </row>
    <row r="447" spans="1:18" x14ac:dyDescent="0.25">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Carbon Capture and Sequestration</v>
      </c>
      <c r="C447" s="325" t="str">
        <f t="shared" si="30"/>
        <v>Industry Sector Fraction of Potential Additional CCS Achieved</v>
      </c>
      <c r="D447" s="258" t="s">
        <v>3218</v>
      </c>
      <c r="E447" s="258" t="s">
        <v>2621</v>
      </c>
      <c r="F447" s="181" t="s">
        <v>3180</v>
      </c>
      <c r="G447" s="50" t="s">
        <v>3166</v>
      </c>
      <c r="H447" s="51">
        <v>941</v>
      </c>
      <c r="I447" s="9" t="s">
        <v>45</v>
      </c>
      <c r="J447" s="323" t="str">
        <f>IF(ISBLANK(INDEX('Policy Characteristics'!D:D,MATCH($C447,'Policy Characteristics'!$C:$C,0))),"",INDEX('Policy Characteristics'!D:D,MATCH($C447,'Policy Characteristics'!$C:$C,0)))</f>
        <v>Industry CCS</v>
      </c>
      <c r="K447" s="321" t="str">
        <f>IF(ISBLANK(INDEX('Policy Characteristics'!E:E,MATCH($C447,'Policy Characteristics'!$C:$C,0))),"",INDEX('Policy Characteristics'!E:E,MATCH($C447,'Policy Characteristics'!$C:$C,0)))</f>
        <v>indst CCS</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CO2 captured</v>
      </c>
      <c r="P447" s="321"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21" t="str">
        <f>IF(ISBLANK(INDEX('Policy Characteristics'!K:K,MATCH($C447,'Policy Characteristics'!$C:$C,0))),"",INDEX('Policy Characteristics'!K:K,MATCH($C447,'Policy Characteristics'!$C:$C,0)))</f>
        <v>ccs.html#ccs</v>
      </c>
      <c r="R447" s="321" t="str">
        <f>IF(ISBLANK(INDEX('Policy Characteristics'!L:L,MATCH($C447,'Policy Characteristics'!$C:$C,0))),"",INDEX('Policy Characteristics'!L:L,MATCH($C447,'Policy Characteristics'!$C:$C,0)))</f>
        <v>carbon-capture-and-sequestration.html</v>
      </c>
    </row>
    <row r="448" spans="1:18" x14ac:dyDescent="0.25">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Carbon Capture and Sequestration</v>
      </c>
      <c r="C448" s="325" t="str">
        <f t="shared" si="30"/>
        <v>Industry Sector Fraction of Potential Additional CCS Achieved</v>
      </c>
      <c r="D448" s="258" t="s">
        <v>3219</v>
      </c>
      <c r="E448" s="258" t="s">
        <v>3164</v>
      </c>
      <c r="F448" s="181" t="s">
        <v>3181</v>
      </c>
      <c r="G448" s="50" t="s">
        <v>3165</v>
      </c>
      <c r="H448" s="51">
        <v>942</v>
      </c>
      <c r="I448" s="50" t="s">
        <v>44</v>
      </c>
      <c r="J448" s="323" t="str">
        <f>IF(ISBLANK(INDEX('Policy Characteristics'!D:D,MATCH($C448,'Policy Characteristics'!$C:$C,0))),"",INDEX('Policy Characteristics'!D:D,MATCH($C448,'Policy Characteristics'!$C:$C,0)))</f>
        <v>Industry CCS</v>
      </c>
      <c r="K448" s="321" t="str">
        <f>IF(ISBLANK(INDEX('Policy Characteristics'!E:E,MATCH($C448,'Policy Characteristics'!$C:$C,0))),"",INDEX('Policy Characteristics'!E:E,MATCH($C448,'Policy Characteristics'!$C:$C,0)))</f>
        <v>indst CCS</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CO2 captured</v>
      </c>
      <c r="P448" s="321"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21" t="str">
        <f>IF(ISBLANK(INDEX('Policy Characteristics'!K:K,MATCH($C448,'Policy Characteristics'!$C:$C,0))),"",INDEX('Policy Characteristics'!K:K,MATCH($C448,'Policy Characteristics'!$C:$C,0)))</f>
        <v>ccs.html#ccs</v>
      </c>
      <c r="R448" s="321" t="str">
        <f>IF(ISBLANK(INDEX('Policy Characteristics'!L:L,MATCH($C448,'Policy Characteristics'!$C:$C,0))),"",INDEX('Policy Characteristics'!L:L,MATCH($C448,'Policy Characteristics'!$C:$C,0)))</f>
        <v>carbon-capture-and-sequestration.html</v>
      </c>
    </row>
    <row r="449" spans="1:18" x14ac:dyDescent="0.25">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Carbon Capture and Sequestration</v>
      </c>
      <c r="C449" s="325" t="str">
        <f t="shared" si="30"/>
        <v>Industry Sector Fraction of Potential Additional CCS Achieved</v>
      </c>
      <c r="D449" s="258" t="s">
        <v>3219</v>
      </c>
      <c r="E449" s="258" t="s">
        <v>2621</v>
      </c>
      <c r="F449" s="181" t="s">
        <v>3181</v>
      </c>
      <c r="G449" s="50" t="s">
        <v>3166</v>
      </c>
      <c r="H449" s="51">
        <v>943</v>
      </c>
      <c r="I449" s="9" t="s">
        <v>45</v>
      </c>
      <c r="J449" s="323" t="str">
        <f>IF(ISBLANK(INDEX('Policy Characteristics'!D:D,MATCH($C449,'Policy Characteristics'!$C:$C,0))),"",INDEX('Policy Characteristics'!D:D,MATCH($C449,'Policy Characteristics'!$C:$C,0)))</f>
        <v>Industry CCS</v>
      </c>
      <c r="K449" s="321" t="str">
        <f>IF(ISBLANK(INDEX('Policy Characteristics'!E:E,MATCH($C449,'Policy Characteristics'!$C:$C,0))),"",INDEX('Policy Characteristics'!E:E,MATCH($C449,'Policy Characteristics'!$C:$C,0)))</f>
        <v>indst CCS</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CO2 captured</v>
      </c>
      <c r="P449" s="321"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21" t="str">
        <f>IF(ISBLANK(INDEX('Policy Characteristics'!K:K,MATCH($C449,'Policy Characteristics'!$C:$C,0))),"",INDEX('Policy Characteristics'!K:K,MATCH($C449,'Policy Characteristics'!$C:$C,0)))</f>
        <v>ccs.html#ccs</v>
      </c>
      <c r="R449" s="321" t="str">
        <f>IF(ISBLANK(INDEX('Policy Characteristics'!L:L,MATCH($C449,'Policy Characteristics'!$C:$C,0))),"",INDEX('Policy Characteristics'!L:L,MATCH($C449,'Policy Characteristics'!$C:$C,0)))</f>
        <v>carbon-capture-and-sequestration.html</v>
      </c>
    </row>
    <row r="450" spans="1:18" x14ac:dyDescent="0.25">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Carbon Capture and Sequestration</v>
      </c>
      <c r="C450" s="325" t="str">
        <f t="shared" si="30"/>
        <v>Industry Sector Fraction of Potential Additional CCS Achieved</v>
      </c>
      <c r="D450" s="258" t="s">
        <v>3220</v>
      </c>
      <c r="E450" s="258" t="s">
        <v>3164</v>
      </c>
      <c r="F450" s="181" t="s">
        <v>3182</v>
      </c>
      <c r="G450" s="50" t="s">
        <v>3165</v>
      </c>
      <c r="H450" s="51">
        <v>944</v>
      </c>
      <c r="I450" s="50" t="s">
        <v>44</v>
      </c>
      <c r="J450" s="323" t="str">
        <f>IF(ISBLANK(INDEX('Policy Characteristics'!D:D,MATCH($C450,'Policy Characteristics'!$C:$C,0))),"",INDEX('Policy Characteristics'!D:D,MATCH($C450,'Policy Characteristics'!$C:$C,0)))</f>
        <v>Industry CCS</v>
      </c>
      <c r="K450" s="321" t="str">
        <f>IF(ISBLANK(INDEX('Policy Characteristics'!E:E,MATCH($C450,'Policy Characteristics'!$C:$C,0))),"",INDEX('Policy Characteristics'!E:E,MATCH($C450,'Policy Characteristics'!$C:$C,0)))</f>
        <v>indst CCS</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CO2 captured</v>
      </c>
      <c r="P450" s="321"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21" t="str">
        <f>IF(ISBLANK(INDEX('Policy Characteristics'!K:K,MATCH($C450,'Policy Characteristics'!$C:$C,0))),"",INDEX('Policy Characteristics'!K:K,MATCH($C450,'Policy Characteristics'!$C:$C,0)))</f>
        <v>ccs.html#ccs</v>
      </c>
      <c r="R450" s="321" t="str">
        <f>IF(ISBLANK(INDEX('Policy Characteristics'!L:L,MATCH($C450,'Policy Characteristics'!$C:$C,0))),"",INDEX('Policy Characteristics'!L:L,MATCH($C450,'Policy Characteristics'!$C:$C,0)))</f>
        <v>carbon-capture-and-sequestration.html</v>
      </c>
    </row>
    <row r="451" spans="1:18" x14ac:dyDescent="0.25">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Carbon Capture and Sequestration</v>
      </c>
      <c r="C451" s="325" t="str">
        <f t="shared" si="30"/>
        <v>Industry Sector Fraction of Potential Additional CCS Achieved</v>
      </c>
      <c r="D451" s="258" t="s">
        <v>3220</v>
      </c>
      <c r="E451" s="258" t="s">
        <v>2621</v>
      </c>
      <c r="F451" s="181" t="s">
        <v>3182</v>
      </c>
      <c r="G451" s="50" t="s">
        <v>3166</v>
      </c>
      <c r="H451" s="51">
        <v>945</v>
      </c>
      <c r="I451" s="9" t="s">
        <v>45</v>
      </c>
      <c r="J451" s="323" t="str">
        <f>IF(ISBLANK(INDEX('Policy Characteristics'!D:D,MATCH($C451,'Policy Characteristics'!$C:$C,0))),"",INDEX('Policy Characteristics'!D:D,MATCH($C451,'Policy Characteristics'!$C:$C,0)))</f>
        <v>Industry CCS</v>
      </c>
      <c r="K451" s="321" t="str">
        <f>IF(ISBLANK(INDEX('Policy Characteristics'!E:E,MATCH($C451,'Policy Characteristics'!$C:$C,0))),"",INDEX('Policy Characteristics'!E:E,MATCH($C451,'Policy Characteristics'!$C:$C,0)))</f>
        <v>indst CCS</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CO2 captured</v>
      </c>
      <c r="P451" s="321"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21" t="str">
        <f>IF(ISBLANK(INDEX('Policy Characteristics'!K:K,MATCH($C451,'Policy Characteristics'!$C:$C,0))),"",INDEX('Policy Characteristics'!K:K,MATCH($C451,'Policy Characteristics'!$C:$C,0)))</f>
        <v>ccs.html#ccs</v>
      </c>
      <c r="R451" s="321" t="str">
        <f>IF(ISBLANK(INDEX('Policy Characteristics'!L:L,MATCH($C451,'Policy Characteristics'!$C:$C,0))),"",INDEX('Policy Characteristics'!L:L,MATCH($C451,'Policy Characteristics'!$C:$C,0)))</f>
        <v>carbon-capture-and-sequestration.html</v>
      </c>
    </row>
    <row r="452" spans="1:18" x14ac:dyDescent="0.25">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Carbon Capture and Sequestration</v>
      </c>
      <c r="C452" s="325" t="str">
        <f t="shared" si="30"/>
        <v>Industry Sector Fraction of Potential Additional CCS Achieved</v>
      </c>
      <c r="D452" s="258" t="s">
        <v>3221</v>
      </c>
      <c r="E452" s="258" t="s">
        <v>3164</v>
      </c>
      <c r="F452" s="181" t="s">
        <v>3183</v>
      </c>
      <c r="G452" s="50" t="s">
        <v>3165</v>
      </c>
      <c r="H452" s="51">
        <v>946</v>
      </c>
      <c r="I452" s="50" t="s">
        <v>44</v>
      </c>
      <c r="J452" s="323" t="str">
        <f>IF(ISBLANK(INDEX('Policy Characteristics'!D:D,MATCH($C452,'Policy Characteristics'!$C:$C,0))),"",INDEX('Policy Characteristics'!D:D,MATCH($C452,'Policy Characteristics'!$C:$C,0)))</f>
        <v>Industry CCS</v>
      </c>
      <c r="K452" s="321" t="str">
        <f>IF(ISBLANK(INDEX('Policy Characteristics'!E:E,MATCH($C452,'Policy Characteristics'!$C:$C,0))),"",INDEX('Policy Characteristics'!E:E,MATCH($C452,'Policy Characteristics'!$C:$C,0)))</f>
        <v>indst CCS</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CO2 captured</v>
      </c>
      <c r="P452" s="321"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21" t="str">
        <f>IF(ISBLANK(INDEX('Policy Characteristics'!K:K,MATCH($C452,'Policy Characteristics'!$C:$C,0))),"",INDEX('Policy Characteristics'!K:K,MATCH($C452,'Policy Characteristics'!$C:$C,0)))</f>
        <v>ccs.html#ccs</v>
      </c>
      <c r="R452" s="321" t="str">
        <f>IF(ISBLANK(INDEX('Policy Characteristics'!L:L,MATCH($C452,'Policy Characteristics'!$C:$C,0))),"",INDEX('Policy Characteristics'!L:L,MATCH($C452,'Policy Characteristics'!$C:$C,0)))</f>
        <v>carbon-capture-and-sequestration.html</v>
      </c>
    </row>
    <row r="453" spans="1:18" x14ac:dyDescent="0.25">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Carbon Capture and Sequestration</v>
      </c>
      <c r="C453" s="325" t="str">
        <f t="shared" si="30"/>
        <v>Industry Sector Fraction of Potential Additional CCS Achieved</v>
      </c>
      <c r="D453" s="258" t="s">
        <v>3221</v>
      </c>
      <c r="E453" s="258" t="s">
        <v>2621</v>
      </c>
      <c r="F453" s="181" t="s">
        <v>3183</v>
      </c>
      <c r="G453" s="50" t="s">
        <v>3166</v>
      </c>
      <c r="H453" s="51">
        <v>947</v>
      </c>
      <c r="I453" s="9" t="s">
        <v>45</v>
      </c>
      <c r="J453" s="323" t="str">
        <f>IF(ISBLANK(INDEX('Policy Characteristics'!D:D,MATCH($C453,'Policy Characteristics'!$C:$C,0))),"",INDEX('Policy Characteristics'!D:D,MATCH($C453,'Policy Characteristics'!$C:$C,0)))</f>
        <v>Industry CCS</v>
      </c>
      <c r="K453" s="321" t="str">
        <f>IF(ISBLANK(INDEX('Policy Characteristics'!E:E,MATCH($C453,'Policy Characteristics'!$C:$C,0))),"",INDEX('Policy Characteristics'!E:E,MATCH($C453,'Policy Characteristics'!$C:$C,0)))</f>
        <v>indst CCS</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CO2 captured</v>
      </c>
      <c r="P453" s="321"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21" t="str">
        <f>IF(ISBLANK(INDEX('Policy Characteristics'!K:K,MATCH($C453,'Policy Characteristics'!$C:$C,0))),"",INDEX('Policy Characteristics'!K:K,MATCH($C453,'Policy Characteristics'!$C:$C,0)))</f>
        <v>ccs.html#ccs</v>
      </c>
      <c r="R453" s="321" t="str">
        <f>IF(ISBLANK(INDEX('Policy Characteristics'!L:L,MATCH($C453,'Policy Characteristics'!$C:$C,0))),"",INDEX('Policy Characteristics'!L:L,MATCH($C453,'Policy Characteristics'!$C:$C,0)))</f>
        <v>carbon-capture-and-sequestration.html</v>
      </c>
    </row>
    <row r="454" spans="1:18" x14ac:dyDescent="0.25">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Carbon Capture and Sequestration</v>
      </c>
      <c r="C454" s="325" t="str">
        <f t="shared" si="30"/>
        <v>Industry Sector Fraction of Potential Additional CCS Achieved</v>
      </c>
      <c r="D454" s="258" t="s">
        <v>3222</v>
      </c>
      <c r="E454" s="258" t="s">
        <v>3164</v>
      </c>
      <c r="F454" s="181" t="s">
        <v>3184</v>
      </c>
      <c r="G454" s="50" t="s">
        <v>3165</v>
      </c>
      <c r="H454" s="51">
        <v>948</v>
      </c>
      <c r="I454" s="50" t="s">
        <v>44</v>
      </c>
      <c r="J454" s="323" t="str">
        <f>IF(ISBLANK(INDEX('Policy Characteristics'!D:D,MATCH($C454,'Policy Characteristics'!$C:$C,0))),"",INDEX('Policy Characteristics'!D:D,MATCH($C454,'Policy Characteristics'!$C:$C,0)))</f>
        <v>Industry CCS</v>
      </c>
      <c r="K454" s="321" t="str">
        <f>IF(ISBLANK(INDEX('Policy Characteristics'!E:E,MATCH($C454,'Policy Characteristics'!$C:$C,0))),"",INDEX('Policy Characteristics'!E:E,MATCH($C454,'Policy Characteristics'!$C:$C,0)))</f>
        <v>indst CCS</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CO2 captured</v>
      </c>
      <c r="P454" s="321"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21" t="str">
        <f>IF(ISBLANK(INDEX('Policy Characteristics'!K:K,MATCH($C454,'Policy Characteristics'!$C:$C,0))),"",INDEX('Policy Characteristics'!K:K,MATCH($C454,'Policy Characteristics'!$C:$C,0)))</f>
        <v>ccs.html#ccs</v>
      </c>
      <c r="R454" s="321" t="str">
        <f>IF(ISBLANK(INDEX('Policy Characteristics'!L:L,MATCH($C454,'Policy Characteristics'!$C:$C,0))),"",INDEX('Policy Characteristics'!L:L,MATCH($C454,'Policy Characteristics'!$C:$C,0)))</f>
        <v>carbon-capture-and-sequestration.html</v>
      </c>
    </row>
    <row r="455" spans="1:18" x14ac:dyDescent="0.25">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Carbon Capture and Sequestration</v>
      </c>
      <c r="C455" s="325" t="str">
        <f t="shared" si="30"/>
        <v>Industry Sector Fraction of Potential Additional CCS Achieved</v>
      </c>
      <c r="D455" s="258" t="s">
        <v>3222</v>
      </c>
      <c r="E455" s="258" t="s">
        <v>2621</v>
      </c>
      <c r="F455" s="181" t="s">
        <v>3184</v>
      </c>
      <c r="G455" s="50" t="s">
        <v>3166</v>
      </c>
      <c r="H455" s="51">
        <v>949</v>
      </c>
      <c r="I455" s="9" t="s">
        <v>45</v>
      </c>
      <c r="J455" s="323" t="str">
        <f>IF(ISBLANK(INDEX('Policy Characteristics'!D:D,MATCH($C455,'Policy Characteristics'!$C:$C,0))),"",INDEX('Policy Characteristics'!D:D,MATCH($C455,'Policy Characteristics'!$C:$C,0)))</f>
        <v>Industry CCS</v>
      </c>
      <c r="K455" s="321" t="str">
        <f>IF(ISBLANK(INDEX('Policy Characteristics'!E:E,MATCH($C455,'Policy Characteristics'!$C:$C,0))),"",INDEX('Policy Characteristics'!E:E,MATCH($C455,'Policy Characteristics'!$C:$C,0)))</f>
        <v>indst CCS</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CO2 captured</v>
      </c>
      <c r="P455" s="321"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21" t="str">
        <f>IF(ISBLANK(INDEX('Policy Characteristics'!K:K,MATCH($C455,'Policy Characteristics'!$C:$C,0))),"",INDEX('Policy Characteristics'!K:K,MATCH($C455,'Policy Characteristics'!$C:$C,0)))</f>
        <v>ccs.html#ccs</v>
      </c>
      <c r="R455" s="321" t="str">
        <f>IF(ISBLANK(INDEX('Policy Characteristics'!L:L,MATCH($C455,'Policy Characteristics'!$C:$C,0))),"",INDEX('Policy Characteristics'!L:L,MATCH($C455,'Policy Characteristics'!$C:$C,0)))</f>
        <v>carbon-capture-and-sequestration.html</v>
      </c>
    </row>
    <row r="456" spans="1:18" x14ac:dyDescent="0.25">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Carbon Capture and Sequestration</v>
      </c>
      <c r="C456" s="325" t="str">
        <f t="shared" si="30"/>
        <v>Industry Sector Fraction of Potential Additional CCS Achieved</v>
      </c>
      <c r="D456" s="258" t="s">
        <v>3223</v>
      </c>
      <c r="E456" s="258" t="s">
        <v>3164</v>
      </c>
      <c r="F456" s="181" t="s">
        <v>3185</v>
      </c>
      <c r="G456" s="50" t="s">
        <v>3165</v>
      </c>
      <c r="H456" s="51">
        <v>950</v>
      </c>
      <c r="I456" s="50" t="s">
        <v>44</v>
      </c>
      <c r="J456" s="323" t="str">
        <f>IF(ISBLANK(INDEX('Policy Characteristics'!D:D,MATCH($C456,'Policy Characteristics'!$C:$C,0))),"",INDEX('Policy Characteristics'!D:D,MATCH($C456,'Policy Characteristics'!$C:$C,0)))</f>
        <v>Industry CCS</v>
      </c>
      <c r="K456" s="321" t="str">
        <f>IF(ISBLANK(INDEX('Policy Characteristics'!E:E,MATCH($C456,'Policy Characteristics'!$C:$C,0))),"",INDEX('Policy Characteristics'!E:E,MATCH($C456,'Policy Characteristics'!$C:$C,0)))</f>
        <v>indst CCS</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CO2 captured</v>
      </c>
      <c r="P456" s="321"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21" t="str">
        <f>IF(ISBLANK(INDEX('Policy Characteristics'!K:K,MATCH($C456,'Policy Characteristics'!$C:$C,0))),"",INDEX('Policy Characteristics'!K:K,MATCH($C456,'Policy Characteristics'!$C:$C,0)))</f>
        <v>ccs.html#ccs</v>
      </c>
      <c r="R456" s="321" t="str">
        <f>IF(ISBLANK(INDEX('Policy Characteristics'!L:L,MATCH($C456,'Policy Characteristics'!$C:$C,0))),"",INDEX('Policy Characteristics'!L:L,MATCH($C456,'Policy Characteristics'!$C:$C,0)))</f>
        <v>carbon-capture-and-sequestration.html</v>
      </c>
    </row>
    <row r="457" spans="1:18" x14ac:dyDescent="0.25">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Carbon Capture and Sequestration</v>
      </c>
      <c r="C457" s="325" t="str">
        <f t="shared" si="30"/>
        <v>Industry Sector Fraction of Potential Additional CCS Achieved</v>
      </c>
      <c r="D457" s="258" t="s">
        <v>3223</v>
      </c>
      <c r="E457" s="258" t="s">
        <v>2621</v>
      </c>
      <c r="F457" s="181" t="s">
        <v>3185</v>
      </c>
      <c r="G457" s="50" t="s">
        <v>3166</v>
      </c>
      <c r="H457" s="51">
        <v>951</v>
      </c>
      <c r="I457" s="9" t="s">
        <v>45</v>
      </c>
      <c r="J457" s="323" t="str">
        <f>IF(ISBLANK(INDEX('Policy Characteristics'!D:D,MATCH($C457,'Policy Characteristics'!$C:$C,0))),"",INDEX('Policy Characteristics'!D:D,MATCH($C457,'Policy Characteristics'!$C:$C,0)))</f>
        <v>Industry CCS</v>
      </c>
      <c r="K457" s="321" t="str">
        <f>IF(ISBLANK(INDEX('Policy Characteristics'!E:E,MATCH($C457,'Policy Characteristics'!$C:$C,0))),"",INDEX('Policy Characteristics'!E:E,MATCH($C457,'Policy Characteristics'!$C:$C,0)))</f>
        <v>indst CCS</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CO2 captured</v>
      </c>
      <c r="P457" s="321"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21" t="str">
        <f>IF(ISBLANK(INDEX('Policy Characteristics'!K:K,MATCH($C457,'Policy Characteristics'!$C:$C,0))),"",INDEX('Policy Characteristics'!K:K,MATCH($C457,'Policy Characteristics'!$C:$C,0)))</f>
        <v>ccs.html#ccs</v>
      </c>
      <c r="R457" s="321" t="str">
        <f>IF(ISBLANK(INDEX('Policy Characteristics'!L:L,MATCH($C457,'Policy Characteristics'!$C:$C,0))),"",INDEX('Policy Characteristics'!L:L,MATCH($C457,'Policy Characteristics'!$C:$C,0)))</f>
        <v>carbon-capture-and-sequestration.html</v>
      </c>
    </row>
    <row r="458" spans="1:18" x14ac:dyDescent="0.25">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Carbon Capture and Sequestration</v>
      </c>
      <c r="C458" s="325" t="str">
        <f t="shared" si="30"/>
        <v>Industry Sector Fraction of Potential Additional CCS Achieved</v>
      </c>
      <c r="D458" s="258" t="s">
        <v>3224</v>
      </c>
      <c r="E458" s="258" t="s">
        <v>3164</v>
      </c>
      <c r="F458" s="181" t="s">
        <v>3186</v>
      </c>
      <c r="G458" s="50" t="s">
        <v>3165</v>
      </c>
      <c r="H458" s="51">
        <v>952</v>
      </c>
      <c r="I458" s="50" t="s">
        <v>44</v>
      </c>
      <c r="J458" s="323" t="str">
        <f>IF(ISBLANK(INDEX('Policy Characteristics'!D:D,MATCH($C458,'Policy Characteristics'!$C:$C,0))),"",INDEX('Policy Characteristics'!D:D,MATCH($C458,'Policy Characteristics'!$C:$C,0)))</f>
        <v>Industry CCS</v>
      </c>
      <c r="K458" s="321" t="str">
        <f>IF(ISBLANK(INDEX('Policy Characteristics'!E:E,MATCH($C458,'Policy Characteristics'!$C:$C,0))),"",INDEX('Policy Characteristics'!E:E,MATCH($C458,'Policy Characteristics'!$C:$C,0)))</f>
        <v>indst CCS</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CO2 captured</v>
      </c>
      <c r="P458" s="321"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21" t="str">
        <f>IF(ISBLANK(INDEX('Policy Characteristics'!K:K,MATCH($C458,'Policy Characteristics'!$C:$C,0))),"",INDEX('Policy Characteristics'!K:K,MATCH($C458,'Policy Characteristics'!$C:$C,0)))</f>
        <v>ccs.html#ccs</v>
      </c>
      <c r="R458" s="321" t="str">
        <f>IF(ISBLANK(INDEX('Policy Characteristics'!L:L,MATCH($C458,'Policy Characteristics'!$C:$C,0))),"",INDEX('Policy Characteristics'!L:L,MATCH($C458,'Policy Characteristics'!$C:$C,0)))</f>
        <v>carbon-capture-and-sequestration.html</v>
      </c>
    </row>
    <row r="459" spans="1:18" x14ac:dyDescent="0.25">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Carbon Capture and Sequestration</v>
      </c>
      <c r="C459" s="325" t="str">
        <f t="shared" si="30"/>
        <v>Industry Sector Fraction of Potential Additional CCS Achieved</v>
      </c>
      <c r="D459" s="258" t="s">
        <v>3224</v>
      </c>
      <c r="E459" s="258" t="s">
        <v>2621</v>
      </c>
      <c r="F459" s="181" t="s">
        <v>3186</v>
      </c>
      <c r="G459" s="50" t="s">
        <v>3166</v>
      </c>
      <c r="H459" s="51">
        <v>953</v>
      </c>
      <c r="I459" s="9" t="s">
        <v>45</v>
      </c>
      <c r="J459" s="323" t="str">
        <f>IF(ISBLANK(INDEX('Policy Characteristics'!D:D,MATCH($C459,'Policy Characteristics'!$C:$C,0))),"",INDEX('Policy Characteristics'!D:D,MATCH($C459,'Policy Characteristics'!$C:$C,0)))</f>
        <v>Industry CCS</v>
      </c>
      <c r="K459" s="321" t="str">
        <f>IF(ISBLANK(INDEX('Policy Characteristics'!E:E,MATCH($C459,'Policy Characteristics'!$C:$C,0))),"",INDEX('Policy Characteristics'!E:E,MATCH($C459,'Policy Characteristics'!$C:$C,0)))</f>
        <v>indst CCS</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CO2 captured</v>
      </c>
      <c r="P459" s="321"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21" t="str">
        <f>IF(ISBLANK(INDEX('Policy Characteristics'!K:K,MATCH($C459,'Policy Characteristics'!$C:$C,0))),"",INDEX('Policy Characteristics'!K:K,MATCH($C459,'Policy Characteristics'!$C:$C,0)))</f>
        <v>ccs.html#ccs</v>
      </c>
      <c r="R459" s="321" t="str">
        <f>IF(ISBLANK(INDEX('Policy Characteristics'!L:L,MATCH($C459,'Policy Characteristics'!$C:$C,0))),"",INDEX('Policy Characteristics'!L:L,MATCH($C459,'Policy Characteristics'!$C:$C,0)))</f>
        <v>carbon-capture-and-sequestration.html</v>
      </c>
    </row>
    <row r="460" spans="1:18" x14ac:dyDescent="0.25">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Carbon Capture and Sequestration</v>
      </c>
      <c r="C460" s="325" t="str">
        <f t="shared" si="30"/>
        <v>Industry Sector Fraction of Potential Additional CCS Achieved</v>
      </c>
      <c r="D460" s="258" t="s">
        <v>3225</v>
      </c>
      <c r="E460" s="258" t="s">
        <v>3164</v>
      </c>
      <c r="F460" s="181" t="s">
        <v>3228</v>
      </c>
      <c r="G460" s="50" t="s">
        <v>3165</v>
      </c>
      <c r="H460" s="51">
        <v>954</v>
      </c>
      <c r="I460" s="9" t="s">
        <v>45</v>
      </c>
      <c r="J460" s="323" t="str">
        <f>IF(ISBLANK(INDEX('Policy Characteristics'!D:D,MATCH($C460,'Policy Characteristics'!$C:$C,0))),"",INDEX('Policy Characteristics'!D:D,MATCH($C460,'Policy Characteristics'!$C:$C,0)))</f>
        <v>Industry CCS</v>
      </c>
      <c r="K460" s="321" t="str">
        <f>IF(ISBLANK(INDEX('Policy Characteristics'!E:E,MATCH($C460,'Policy Characteristics'!$C:$C,0))),"",INDEX('Policy Characteristics'!E:E,MATCH($C460,'Policy Characteristics'!$C:$C,0)))</f>
        <v>indst CCS</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CO2 captured</v>
      </c>
      <c r="P460" s="321"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21" t="str">
        <f>IF(ISBLANK(INDEX('Policy Characteristics'!K:K,MATCH($C460,'Policy Characteristics'!$C:$C,0))),"",INDEX('Policy Characteristics'!K:K,MATCH($C460,'Policy Characteristics'!$C:$C,0)))</f>
        <v>ccs.html#ccs</v>
      </c>
      <c r="R460" s="321" t="str">
        <f>IF(ISBLANK(INDEX('Policy Characteristics'!L:L,MATCH($C460,'Policy Characteristics'!$C:$C,0))),"",INDEX('Policy Characteristics'!L:L,MATCH($C460,'Policy Characteristics'!$C:$C,0)))</f>
        <v>carbon-capture-and-sequestration.html</v>
      </c>
    </row>
    <row r="461" spans="1:18" x14ac:dyDescent="0.25">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Carbon Capture and Sequestration</v>
      </c>
      <c r="C461" s="325" t="str">
        <f t="shared" si="30"/>
        <v>Industry Sector Fraction of Potential Additional CCS Achieved</v>
      </c>
      <c r="D461" s="258" t="s">
        <v>3225</v>
      </c>
      <c r="E461" s="258" t="s">
        <v>2621</v>
      </c>
      <c r="F461" s="181" t="s">
        <v>3228</v>
      </c>
      <c r="G461" s="50" t="s">
        <v>3166</v>
      </c>
      <c r="H461" s="51">
        <v>955</v>
      </c>
      <c r="I461" s="9" t="s">
        <v>45</v>
      </c>
      <c r="J461" s="323" t="str">
        <f>IF(ISBLANK(INDEX('Policy Characteristics'!D:D,MATCH($C461,'Policy Characteristics'!$C:$C,0))),"",INDEX('Policy Characteristics'!D:D,MATCH($C461,'Policy Characteristics'!$C:$C,0)))</f>
        <v>Industry CCS</v>
      </c>
      <c r="K461" s="321" t="str">
        <f>IF(ISBLANK(INDEX('Policy Characteristics'!E:E,MATCH($C461,'Policy Characteristics'!$C:$C,0))),"",INDEX('Policy Characteristics'!E:E,MATCH($C461,'Policy Characteristics'!$C:$C,0)))</f>
        <v>indst CCS</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CO2 captured</v>
      </c>
      <c r="P461" s="321"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21" t="str">
        <f>IF(ISBLANK(INDEX('Policy Characteristics'!K:K,MATCH($C461,'Policy Characteristics'!$C:$C,0))),"",INDEX('Policy Characteristics'!K:K,MATCH($C461,'Policy Characteristics'!$C:$C,0)))</f>
        <v>ccs.html#ccs</v>
      </c>
      <c r="R461" s="321" t="str">
        <f>IF(ISBLANK(INDEX('Policy Characteristics'!L:L,MATCH($C461,'Policy Characteristics'!$C:$C,0))),"",INDEX('Policy Characteristics'!L:L,MATCH($C461,'Policy Characteristics'!$C:$C,0)))</f>
        <v>carbon-capture-and-sequestration.html</v>
      </c>
    </row>
    <row r="462" spans="1:18" x14ac:dyDescent="0.25">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Carbon Capture and Sequestration</v>
      </c>
      <c r="C462" s="325" t="str">
        <f t="shared" si="30"/>
        <v>Industry Sector Fraction of Potential Additional CCS Achieved</v>
      </c>
      <c r="D462" s="258" t="s">
        <v>3226</v>
      </c>
      <c r="E462" s="258" t="s">
        <v>3164</v>
      </c>
      <c r="F462" s="181" t="s">
        <v>3187</v>
      </c>
      <c r="G462" s="50" t="s">
        <v>3165</v>
      </c>
      <c r="H462" s="51">
        <v>956</v>
      </c>
      <c r="I462" s="9" t="s">
        <v>45</v>
      </c>
      <c r="J462" s="323" t="str">
        <f>IF(ISBLANK(INDEX('Policy Characteristics'!D:D,MATCH($C462,'Policy Characteristics'!$C:$C,0))),"",INDEX('Policy Characteristics'!D:D,MATCH($C462,'Policy Characteristics'!$C:$C,0)))</f>
        <v>Industry CCS</v>
      </c>
      <c r="K462" s="321" t="str">
        <f>IF(ISBLANK(INDEX('Policy Characteristics'!E:E,MATCH($C462,'Policy Characteristics'!$C:$C,0))),"",INDEX('Policy Characteristics'!E:E,MATCH($C462,'Policy Characteristics'!$C:$C,0)))</f>
        <v>indst CCS</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CO2 captured</v>
      </c>
      <c r="P462" s="321"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21" t="str">
        <f>IF(ISBLANK(INDEX('Policy Characteristics'!K:K,MATCH($C462,'Policy Characteristics'!$C:$C,0))),"",INDEX('Policy Characteristics'!K:K,MATCH($C462,'Policy Characteristics'!$C:$C,0)))</f>
        <v>ccs.html#ccs</v>
      </c>
      <c r="R462" s="321" t="str">
        <f>IF(ISBLANK(INDEX('Policy Characteristics'!L:L,MATCH($C462,'Policy Characteristics'!$C:$C,0))),"",INDEX('Policy Characteristics'!L:L,MATCH($C462,'Policy Characteristics'!$C:$C,0)))</f>
        <v>carbon-capture-and-sequestration.html</v>
      </c>
    </row>
    <row r="463" spans="1:18" x14ac:dyDescent="0.25">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Carbon Capture and Sequestration</v>
      </c>
      <c r="C463" s="325" t="str">
        <f t="shared" si="30"/>
        <v>Industry Sector Fraction of Potential Additional CCS Achieved</v>
      </c>
      <c r="D463" s="258" t="s">
        <v>3226</v>
      </c>
      <c r="E463" s="258" t="s">
        <v>2621</v>
      </c>
      <c r="F463" s="181" t="s">
        <v>3187</v>
      </c>
      <c r="G463" s="50" t="s">
        <v>3166</v>
      </c>
      <c r="H463" s="51">
        <v>957</v>
      </c>
      <c r="I463" s="9" t="s">
        <v>45</v>
      </c>
      <c r="J463" s="323" t="str">
        <f>IF(ISBLANK(INDEX('Policy Characteristics'!D:D,MATCH($C463,'Policy Characteristics'!$C:$C,0))),"",INDEX('Policy Characteristics'!D:D,MATCH($C463,'Policy Characteristics'!$C:$C,0)))</f>
        <v>Industry CCS</v>
      </c>
      <c r="K463" s="321" t="str">
        <f>IF(ISBLANK(INDEX('Policy Characteristics'!E:E,MATCH($C463,'Policy Characteristics'!$C:$C,0))),"",INDEX('Policy Characteristics'!E:E,MATCH($C463,'Policy Characteristics'!$C:$C,0)))</f>
        <v>indst CCS</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CO2 captured</v>
      </c>
      <c r="P463" s="321"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21" t="str">
        <f>IF(ISBLANK(INDEX('Policy Characteristics'!K:K,MATCH($C463,'Policy Characteristics'!$C:$C,0))),"",INDEX('Policy Characteristics'!K:K,MATCH($C463,'Policy Characteristics'!$C:$C,0)))</f>
        <v>ccs.html#ccs</v>
      </c>
      <c r="R463" s="321" t="str">
        <f>IF(ISBLANK(INDEX('Policy Characteristics'!L:L,MATCH($C463,'Policy Characteristics'!$C:$C,0))),"",INDEX('Policy Characteristics'!L:L,MATCH($C463,'Policy Characteristics'!$C:$C,0)))</f>
        <v>carbon-capture-and-sequestration.html</v>
      </c>
    </row>
    <row r="464" spans="1:18" x14ac:dyDescent="0.25">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Cement Clinker Substitution</v>
      </c>
      <c r="C464" s="326" t="s">
        <v>2874</v>
      </c>
      <c r="D464" s="50"/>
      <c r="E464" s="50"/>
      <c r="F464" s="50"/>
      <c r="G464" s="50"/>
      <c r="H464" s="51">
        <v>43</v>
      </c>
      <c r="I464" s="50" t="s">
        <v>44</v>
      </c>
      <c r="J464" s="323" t="str">
        <f>IF(ISBLANK(INDEX('Policy Characteristics'!D:D,MATCH($C464,'Policy Characteristics'!$C:$C,0))),"",INDEX('Policy Characteristics'!D:D,MATCH($C464,'Policy Characteristics'!$C:$C,0)))</f>
        <v>Cement Clinker Substitution</v>
      </c>
      <c r="K464" s="321" t="str">
        <f>IF(ISBLANK(INDEX('Policy Characteristics'!E:E,MATCH($C464,'Policy Characteristics'!$C:$C,0))),"",INDEX('Policy Characteristics'!E:E,MATCH($C464,'Policy Characteristics'!$C:$C,0)))</f>
        <v>indst cement measures</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potential achieved</v>
      </c>
      <c r="P464" s="321"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21" t="str">
        <f>IF(ISBLANK(INDEX('Policy Characteristics'!K:K,MATCH($C464,'Policy Characteristics'!$C:$C,0))),"",INDEX('Policy Characteristics'!K:K,MATCH($C464,'Policy Characteristics'!$C:$C,0)))</f>
        <v>industry-ag-main.html#clinker</v>
      </c>
      <c r="R464" s="321" t="str">
        <f>IF(ISBLANK(INDEX('Policy Characteristics'!L:L,MATCH($C464,'Policy Characteristics'!$C:$C,0))),"",INDEX('Policy Characteristics'!L:L,MATCH($C464,'Policy Characteristics'!$C:$C,0)))</f>
        <v>cement-clinker-substitution.html</v>
      </c>
    </row>
    <row r="465" spans="1:18" s="5" customFormat="1" x14ac:dyDescent="0.25">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Cogeneration and Waste Heat Recovery</v>
      </c>
      <c r="C465" s="326" t="s">
        <v>299</v>
      </c>
      <c r="D465" s="50"/>
      <c r="E465" s="50"/>
      <c r="F465" s="50"/>
      <c r="G465" s="50"/>
      <c r="H465" s="51">
        <v>44</v>
      </c>
      <c r="I465" s="50" t="s">
        <v>44</v>
      </c>
      <c r="J465" s="323" t="str">
        <f>IF(ISBLANK(INDEX('Policy Characteristics'!D:D,MATCH($C465,'Policy Characteristics'!$C:$C,0))),"",INDEX('Policy Characteristics'!D:D,MATCH($C465,'Policy Characteristics'!$C:$C,0)))</f>
        <v>Cogeneration and Waste Heat Recovery</v>
      </c>
      <c r="K465" s="321" t="str">
        <f>IF(ISBLANK(INDEX('Policy Characteristics'!E:E,MATCH($C465,'Policy Characteristics'!$C:$C,0))),"",INDEX('Policy Characteristics'!E:E,MATCH($C465,'Policy Characteristics'!$C:$C,0)))</f>
        <v>indst CHP</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potential achieved</v>
      </c>
      <c r="P465" s="321"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21" t="str">
        <f>IF(ISBLANK(INDEX('Policy Characteristics'!K:K,MATCH($C465,'Policy Characteristics'!$C:$C,0))),"",INDEX('Policy Characteristics'!K:K,MATCH($C465,'Policy Characteristics'!$C:$C,0)))</f>
        <v>industry-ag-main.html#cogen</v>
      </c>
      <c r="R465" s="321" t="str">
        <f>IF(ISBLANK(INDEX('Policy Characteristics'!L:L,MATCH($C465,'Policy Characteristics'!$C:$C,0))),"",INDEX('Policy Characteristics'!L:L,MATCH($C465,'Policy Characteristics'!$C:$C,0)))</f>
        <v>cogeneration-and-waste-heat-recovery.html</v>
      </c>
    </row>
    <row r="466" spans="1:18" s="5" customFormat="1" x14ac:dyDescent="0.25">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Early Retirement of Industrial Facilities</v>
      </c>
      <c r="C466" s="326" t="s">
        <v>59</v>
      </c>
      <c r="D466" s="50"/>
      <c r="E466" s="50"/>
      <c r="F466" s="50"/>
      <c r="G466" s="50"/>
      <c r="H466" s="51">
        <v>45</v>
      </c>
      <c r="I466" s="50" t="s">
        <v>44</v>
      </c>
      <c r="J466" s="323" t="str">
        <f>IF(ISBLANK(INDEX('Policy Characteristics'!D:D,MATCH($C466,'Policy Characteristics'!$C:$C,0))),"",INDEX('Policy Characteristics'!D:D,MATCH($C466,'Policy Characteristics'!$C:$C,0)))</f>
        <v>Early Retirement of Industrial Facilities</v>
      </c>
      <c r="K466" s="321" t="str">
        <f>IF(ISBLANK(INDEX('Policy Characteristics'!E:E,MATCH($C466,'Policy Characteristics'!$C:$C,0))),"",INDEX('Policy Characteristics'!E:E,MATCH($C466,'Policy Characteristics'!$C:$C,0)))</f>
        <v>indst early retirement</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potential achieved</v>
      </c>
      <c r="P466" s="321"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21" t="str">
        <f>IF(ISBLANK(INDEX('Policy Characteristics'!K:K,MATCH($C466,'Policy Characteristics'!$C:$C,0))),"",INDEX('Policy Characteristics'!K:K,MATCH($C466,'Policy Characteristics'!$C:$C,0)))</f>
        <v>industry-ag-main.html#early-ret</v>
      </c>
      <c r="R466" s="321" t="str">
        <f>IF(ISBLANK(INDEX('Policy Characteristics'!L:L,MATCH($C466,'Policy Characteristics'!$C:$C,0))),"",INDEX('Policy Characteristics'!L:L,MATCH($C466,'Policy Characteristics'!$C:$C,0)))</f>
        <v>early-retirement-of-industrial-facilities.html</v>
      </c>
    </row>
    <row r="467" spans="1:18" x14ac:dyDescent="0.25">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6" t="s">
        <v>2453</v>
      </c>
      <c r="D467" s="50" t="s">
        <v>3202</v>
      </c>
      <c r="E467" s="50" t="s">
        <v>2454</v>
      </c>
      <c r="F467" s="181" t="s">
        <v>3227</v>
      </c>
      <c r="G467" s="50" t="s">
        <v>3229</v>
      </c>
      <c r="H467" s="51">
        <v>1208</v>
      </c>
      <c r="I467" s="50" t="s">
        <v>44</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21" t="str">
        <f>IF(ISBLANK(INDEX('Policy Characteristics'!K:K,MATCH($C467,'Policy Characteristics'!$C:$C,0))),"",INDEX('Policy Characteristics'!K:K,MATCH($C467,'Policy Characteristics'!$C:$C,0)))</f>
        <v>industry-ag-main.html#fuel-switching</v>
      </c>
      <c r="R467" s="321" t="str">
        <f>IF(ISBLANK(INDEX('Policy Characteristics'!L:L,MATCH($C467,'Policy Characteristics'!$C:$C,0))),"",INDEX('Policy Characteristics'!L:L,MATCH($C467,'Policy Characteristics'!$C:$C,0)))</f>
        <v>industry-elec-and-hydrogen.html</v>
      </c>
    </row>
    <row r="468" spans="1:18" x14ac:dyDescent="0.25">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ref="C468:C499" si="31">C$467</f>
        <v>Fraction of Industrial Fuel Use Shifted to Other Fuels</v>
      </c>
      <c r="D468" s="50" t="s">
        <v>3202</v>
      </c>
      <c r="E468" s="50" t="s">
        <v>2455</v>
      </c>
      <c r="F468" s="181" t="s">
        <v>3227</v>
      </c>
      <c r="G468" s="50" t="s">
        <v>3230</v>
      </c>
      <c r="H468" s="51">
        <v>1209</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21" t="str">
        <f>IF(ISBLANK(INDEX('Policy Characteristics'!K:K,MATCH($C468,'Policy Characteristics'!$C:$C,0))),"",INDEX('Policy Characteristics'!K:K,MATCH($C468,'Policy Characteristics'!$C:$C,0)))</f>
        <v>industry-ag-main.html#fuel-switching</v>
      </c>
      <c r="R468" s="321" t="str">
        <f>IF(ISBLANK(INDEX('Policy Characteristics'!L:L,MATCH($C468,'Policy Characteristics'!$C:$C,0))),"",INDEX('Policy Characteristics'!L:L,MATCH($C468,'Policy Characteristics'!$C:$C,0)))</f>
        <v>industry-elec-and-hydrogen.html</v>
      </c>
    </row>
    <row r="469" spans="1:18" x14ac:dyDescent="0.25">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1"/>
        <v>Fraction of Industrial Fuel Use Shifted to Other Fuels</v>
      </c>
      <c r="D469" s="50" t="s">
        <v>3202</v>
      </c>
      <c r="E469" s="50" t="s">
        <v>2456</v>
      </c>
      <c r="F469" s="181" t="s">
        <v>3227</v>
      </c>
      <c r="G469" s="50" t="s">
        <v>3231</v>
      </c>
      <c r="H469" s="51">
        <v>1210</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21" t="str">
        <f>IF(ISBLANK(INDEX('Policy Characteristics'!K:K,MATCH($C469,'Policy Characteristics'!$C:$C,0))),"",INDEX('Policy Characteristics'!K:K,MATCH($C469,'Policy Characteristics'!$C:$C,0)))</f>
        <v>industry-ag-main.html#fuel-switching</v>
      </c>
      <c r="R469" s="321" t="str">
        <f>IF(ISBLANK(INDEX('Policy Characteristics'!L:L,MATCH($C469,'Policy Characteristics'!$C:$C,0))),"",INDEX('Policy Characteristics'!L:L,MATCH($C469,'Policy Characteristics'!$C:$C,0)))</f>
        <v>industry-elec-and-hydrogen.html</v>
      </c>
    </row>
    <row r="470" spans="1:18" x14ac:dyDescent="0.25">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1"/>
        <v>Fraction of Industrial Fuel Use Shifted to Other Fuels</v>
      </c>
      <c r="D470" s="50" t="s">
        <v>3202</v>
      </c>
      <c r="E470" s="50" t="s">
        <v>2457</v>
      </c>
      <c r="F470" s="181" t="s">
        <v>3227</v>
      </c>
      <c r="G470" s="50" t="s">
        <v>3232</v>
      </c>
      <c r="H470" s="51">
        <v>1211</v>
      </c>
      <c r="I470" s="50" t="s">
        <v>45</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21" t="str">
        <f>IF(ISBLANK(INDEX('Policy Characteristics'!K:K,MATCH($C470,'Policy Characteristics'!$C:$C,0))),"",INDEX('Policy Characteristics'!K:K,MATCH($C470,'Policy Characteristics'!$C:$C,0)))</f>
        <v>industry-ag-main.html#fuel-switching</v>
      </c>
      <c r="R470" s="321" t="str">
        <f>IF(ISBLANK(INDEX('Policy Characteristics'!L:L,MATCH($C470,'Policy Characteristics'!$C:$C,0))),"",INDEX('Policy Characteristics'!L:L,MATCH($C470,'Policy Characteristics'!$C:$C,0)))</f>
        <v>industry-elec-and-hydrogen.html</v>
      </c>
    </row>
    <row r="471" spans="1:18" x14ac:dyDescent="0.25">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1"/>
        <v>Fraction of Industrial Fuel Use Shifted to Other Fuels</v>
      </c>
      <c r="D471" s="50" t="s">
        <v>3202</v>
      </c>
      <c r="E471" s="50" t="s">
        <v>2458</v>
      </c>
      <c r="F471" s="181" t="s">
        <v>3227</v>
      </c>
      <c r="G471" s="50" t="s">
        <v>3233</v>
      </c>
      <c r="H471" s="51">
        <v>1212</v>
      </c>
      <c r="I471" s="50" t="s">
        <v>45</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21" t="str">
        <f>IF(ISBLANK(INDEX('Policy Characteristics'!K:K,MATCH($C471,'Policy Characteristics'!$C:$C,0))),"",INDEX('Policy Characteristics'!K:K,MATCH($C471,'Policy Characteristics'!$C:$C,0)))</f>
        <v>industry-ag-main.html#fuel-switching</v>
      </c>
      <c r="R471" s="321" t="str">
        <f>IF(ISBLANK(INDEX('Policy Characteristics'!L:L,MATCH($C471,'Policy Characteristics'!$C:$C,0))),"",INDEX('Policy Characteristics'!L:L,MATCH($C471,'Policy Characteristics'!$C:$C,0)))</f>
        <v>industry-elec-and-hydrogen.html</v>
      </c>
    </row>
    <row r="472" spans="1:18" x14ac:dyDescent="0.25">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1"/>
        <v>Fraction of Industrial Fuel Use Shifted to Other Fuels</v>
      </c>
      <c r="D472" s="50" t="s">
        <v>3202</v>
      </c>
      <c r="E472" s="50" t="s">
        <v>2459</v>
      </c>
      <c r="F472" s="181" t="s">
        <v>3227</v>
      </c>
      <c r="G472" s="50" t="s">
        <v>3234</v>
      </c>
      <c r="H472" s="51">
        <v>1213</v>
      </c>
      <c r="I472" s="50" t="s">
        <v>45</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21" t="str">
        <f>IF(ISBLANK(INDEX('Policy Characteristics'!K:K,MATCH($C472,'Policy Characteristics'!$C:$C,0))),"",INDEX('Policy Characteristics'!K:K,MATCH($C472,'Policy Characteristics'!$C:$C,0)))</f>
        <v>industry-ag-main.html#fuel-switching</v>
      </c>
      <c r="R472" s="321" t="str">
        <f>IF(ISBLANK(INDEX('Policy Characteristics'!L:L,MATCH($C472,'Policy Characteristics'!$C:$C,0))),"",INDEX('Policy Characteristics'!L:L,MATCH($C472,'Policy Characteristics'!$C:$C,0)))</f>
        <v>industry-elec-and-hydrogen.html</v>
      </c>
    </row>
    <row r="473" spans="1:18" x14ac:dyDescent="0.25">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1"/>
        <v>Fraction of Industrial Fuel Use Shifted to Other Fuels</v>
      </c>
      <c r="D473" s="50" t="s">
        <v>3202</v>
      </c>
      <c r="E473" s="50" t="s">
        <v>2806</v>
      </c>
      <c r="F473" s="181" t="s">
        <v>3227</v>
      </c>
      <c r="G473" s="50" t="s">
        <v>3235</v>
      </c>
      <c r="H473" s="51">
        <v>1214</v>
      </c>
      <c r="I473" s="50" t="s">
        <v>45</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21" t="str">
        <f>IF(ISBLANK(INDEX('Policy Characteristics'!K:K,MATCH($C473,'Policy Characteristics'!$C:$C,0))),"",INDEX('Policy Characteristics'!K:K,MATCH($C473,'Policy Characteristics'!$C:$C,0)))</f>
        <v>industry-ag-main.html#fuel-switching</v>
      </c>
      <c r="R473" s="321" t="str">
        <f>IF(ISBLANK(INDEX('Policy Characteristics'!L:L,MATCH($C473,'Policy Characteristics'!$C:$C,0))),"",INDEX('Policy Characteristics'!L:L,MATCH($C473,'Policy Characteristics'!$C:$C,0)))</f>
        <v>industry-elec-and-hydrogen.html</v>
      </c>
    </row>
    <row r="474" spans="1:18" x14ac:dyDescent="0.25">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1"/>
        <v>Fraction of Industrial Fuel Use Shifted to Other Fuels</v>
      </c>
      <c r="D474" s="50" t="s">
        <v>3202</v>
      </c>
      <c r="E474" s="50" t="s">
        <v>2807</v>
      </c>
      <c r="F474" s="181" t="s">
        <v>3227</v>
      </c>
      <c r="G474" s="50" t="s">
        <v>3236</v>
      </c>
      <c r="H474" s="51">
        <v>1215</v>
      </c>
      <c r="I474" s="50" t="s">
        <v>45</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21" t="str">
        <f>IF(ISBLANK(INDEX('Policy Characteristics'!K:K,MATCH($C474,'Policy Characteristics'!$C:$C,0))),"",INDEX('Policy Characteristics'!K:K,MATCH($C474,'Policy Characteristics'!$C:$C,0)))</f>
        <v>industry-ag-main.html#fuel-switching</v>
      </c>
      <c r="R474" s="321" t="str">
        <f>IF(ISBLANK(INDEX('Policy Characteristics'!L:L,MATCH($C474,'Policy Characteristics'!$C:$C,0))),"",INDEX('Policy Characteristics'!L:L,MATCH($C474,'Policy Characteristics'!$C:$C,0)))</f>
        <v>industry-elec-and-hydrogen.html</v>
      </c>
    </row>
    <row r="475" spans="1:18" x14ac:dyDescent="0.25">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1"/>
        <v>Fraction of Industrial Fuel Use Shifted to Other Fuels</v>
      </c>
      <c r="D475" s="50" t="s">
        <v>3202</v>
      </c>
      <c r="E475" s="50" t="s">
        <v>2808</v>
      </c>
      <c r="F475" s="181" t="s">
        <v>3227</v>
      </c>
      <c r="G475" s="50" t="s">
        <v>3237</v>
      </c>
      <c r="H475" s="51">
        <v>1216</v>
      </c>
      <c r="I475" s="50" t="s">
        <v>45</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21" t="str">
        <f>IF(ISBLANK(INDEX('Policy Characteristics'!K:K,MATCH($C475,'Policy Characteristics'!$C:$C,0))),"",INDEX('Policy Characteristics'!K:K,MATCH($C475,'Policy Characteristics'!$C:$C,0)))</f>
        <v>industry-ag-main.html#fuel-switching</v>
      </c>
      <c r="R475" s="321" t="str">
        <f>IF(ISBLANK(INDEX('Policy Characteristics'!L:L,MATCH($C475,'Policy Characteristics'!$C:$C,0))),"",INDEX('Policy Characteristics'!L:L,MATCH($C475,'Policy Characteristics'!$C:$C,0)))</f>
        <v>industry-elec-and-hydrogen.html</v>
      </c>
    </row>
    <row r="476" spans="1:18" x14ac:dyDescent="0.25">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1"/>
        <v>Fraction of Industrial Fuel Use Shifted to Other Fuels</v>
      </c>
      <c r="D476" s="50" t="s">
        <v>3202</v>
      </c>
      <c r="E476" s="50" t="s">
        <v>2805</v>
      </c>
      <c r="F476" s="181" t="s">
        <v>3227</v>
      </c>
      <c r="G476" s="50" t="s">
        <v>3238</v>
      </c>
      <c r="H476" s="51">
        <v>1217</v>
      </c>
      <c r="I476" s="50" t="s">
        <v>44</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21" t="str">
        <f>IF(ISBLANK(INDEX('Policy Characteristics'!K:K,MATCH($C476,'Policy Characteristics'!$C:$C,0))),"",INDEX('Policy Characteristics'!K:K,MATCH($C476,'Policy Characteristics'!$C:$C,0)))</f>
        <v>industry-ag-main.html#fuel-switching</v>
      </c>
      <c r="R476" s="321" t="str">
        <f>IF(ISBLANK(INDEX('Policy Characteristics'!L:L,MATCH($C476,'Policy Characteristics'!$C:$C,0))),"",INDEX('Policy Characteristics'!L:L,MATCH($C476,'Policy Characteristics'!$C:$C,0)))</f>
        <v>industry-elec-and-hydrogen.html</v>
      </c>
    </row>
    <row r="477" spans="1:18" x14ac:dyDescent="0.25">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1"/>
        <v>Fraction of Industrial Fuel Use Shifted to Other Fuels</v>
      </c>
      <c r="D477" s="9" t="s">
        <v>3203</v>
      </c>
      <c r="E477" s="50" t="s">
        <v>2454</v>
      </c>
      <c r="F477" s="181" t="s">
        <v>2865</v>
      </c>
      <c r="G477" s="50" t="s">
        <v>3229</v>
      </c>
      <c r="H477" s="51">
        <v>1218</v>
      </c>
      <c r="I477" s="50" t="s">
        <v>44</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21" t="str">
        <f>IF(ISBLANK(INDEX('Policy Characteristics'!K:K,MATCH($C477,'Policy Characteristics'!$C:$C,0))),"",INDEX('Policy Characteristics'!K:K,MATCH($C477,'Policy Characteristics'!$C:$C,0)))</f>
        <v>industry-ag-main.html#fuel-switching</v>
      </c>
      <c r="R477" s="321" t="str">
        <f>IF(ISBLANK(INDEX('Policy Characteristics'!L:L,MATCH($C477,'Policy Characteristics'!$C:$C,0))),"",INDEX('Policy Characteristics'!L:L,MATCH($C477,'Policy Characteristics'!$C:$C,0)))</f>
        <v>industry-elec-and-hydrogen.html</v>
      </c>
    </row>
    <row r="478" spans="1:18" x14ac:dyDescent="0.25">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1"/>
        <v>Fraction of Industrial Fuel Use Shifted to Other Fuels</v>
      </c>
      <c r="D478" s="9" t="s">
        <v>3203</v>
      </c>
      <c r="E478" s="50" t="s">
        <v>2455</v>
      </c>
      <c r="F478" s="181" t="s">
        <v>2865</v>
      </c>
      <c r="G478" s="50" t="s">
        <v>3230</v>
      </c>
      <c r="H478" s="51">
        <v>1219</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21" t="str">
        <f>IF(ISBLANK(INDEX('Policy Characteristics'!K:K,MATCH($C478,'Policy Characteristics'!$C:$C,0))),"",INDEX('Policy Characteristics'!K:K,MATCH($C478,'Policy Characteristics'!$C:$C,0)))</f>
        <v>industry-ag-main.html#fuel-switching</v>
      </c>
      <c r="R478" s="321" t="str">
        <f>IF(ISBLANK(INDEX('Policy Characteristics'!L:L,MATCH($C478,'Policy Characteristics'!$C:$C,0))),"",INDEX('Policy Characteristics'!L:L,MATCH($C478,'Policy Characteristics'!$C:$C,0)))</f>
        <v>industry-elec-and-hydrogen.html</v>
      </c>
    </row>
    <row r="479" spans="1:18" x14ac:dyDescent="0.25">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1"/>
        <v>Fraction of Industrial Fuel Use Shifted to Other Fuels</v>
      </c>
      <c r="D479" s="9" t="s">
        <v>3203</v>
      </c>
      <c r="E479" s="50" t="s">
        <v>2456</v>
      </c>
      <c r="F479" s="181" t="s">
        <v>2865</v>
      </c>
      <c r="G479" s="50" t="s">
        <v>3231</v>
      </c>
      <c r="H479" s="51">
        <v>1220</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21" t="str">
        <f>IF(ISBLANK(INDEX('Policy Characteristics'!K:K,MATCH($C479,'Policy Characteristics'!$C:$C,0))),"",INDEX('Policy Characteristics'!K:K,MATCH($C479,'Policy Characteristics'!$C:$C,0)))</f>
        <v>industry-ag-main.html#fuel-switching</v>
      </c>
      <c r="R479" s="321" t="str">
        <f>IF(ISBLANK(INDEX('Policy Characteristics'!L:L,MATCH($C479,'Policy Characteristics'!$C:$C,0))),"",INDEX('Policy Characteristics'!L:L,MATCH($C479,'Policy Characteristics'!$C:$C,0)))</f>
        <v>industry-elec-and-hydrogen.html</v>
      </c>
    </row>
    <row r="480" spans="1:18" x14ac:dyDescent="0.25">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1"/>
        <v>Fraction of Industrial Fuel Use Shifted to Other Fuels</v>
      </c>
      <c r="D480" s="9" t="s">
        <v>3203</v>
      </c>
      <c r="E480" s="50" t="s">
        <v>2457</v>
      </c>
      <c r="F480" s="181" t="s">
        <v>2865</v>
      </c>
      <c r="G480" s="50" t="s">
        <v>3232</v>
      </c>
      <c r="H480" s="51">
        <v>1221</v>
      </c>
      <c r="I480" s="50" t="s">
        <v>45</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21" t="str">
        <f>IF(ISBLANK(INDEX('Policy Characteristics'!K:K,MATCH($C480,'Policy Characteristics'!$C:$C,0))),"",INDEX('Policy Characteristics'!K:K,MATCH($C480,'Policy Characteristics'!$C:$C,0)))</f>
        <v>industry-ag-main.html#fuel-switching</v>
      </c>
      <c r="R480" s="321" t="str">
        <f>IF(ISBLANK(INDEX('Policy Characteristics'!L:L,MATCH($C480,'Policy Characteristics'!$C:$C,0))),"",INDEX('Policy Characteristics'!L:L,MATCH($C480,'Policy Characteristics'!$C:$C,0)))</f>
        <v>industry-elec-and-hydrogen.html</v>
      </c>
    </row>
    <row r="481" spans="1:18" x14ac:dyDescent="0.25">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1"/>
        <v>Fraction of Industrial Fuel Use Shifted to Other Fuels</v>
      </c>
      <c r="D481" s="9" t="s">
        <v>3203</v>
      </c>
      <c r="E481" s="50" t="s">
        <v>2458</v>
      </c>
      <c r="F481" s="181" t="s">
        <v>2865</v>
      </c>
      <c r="G481" s="50" t="s">
        <v>3233</v>
      </c>
      <c r="H481" s="51">
        <v>1222</v>
      </c>
      <c r="I481" s="50" t="s">
        <v>45</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21" t="str">
        <f>IF(ISBLANK(INDEX('Policy Characteristics'!K:K,MATCH($C481,'Policy Characteristics'!$C:$C,0))),"",INDEX('Policy Characteristics'!K:K,MATCH($C481,'Policy Characteristics'!$C:$C,0)))</f>
        <v>industry-ag-main.html#fuel-switching</v>
      </c>
      <c r="R481" s="321" t="str">
        <f>IF(ISBLANK(INDEX('Policy Characteristics'!L:L,MATCH($C481,'Policy Characteristics'!$C:$C,0))),"",INDEX('Policy Characteristics'!L:L,MATCH($C481,'Policy Characteristics'!$C:$C,0)))</f>
        <v>industry-elec-and-hydrogen.html</v>
      </c>
    </row>
    <row r="482" spans="1:18" x14ac:dyDescent="0.25">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1"/>
        <v>Fraction of Industrial Fuel Use Shifted to Other Fuels</v>
      </c>
      <c r="D482" s="9" t="s">
        <v>3203</v>
      </c>
      <c r="E482" s="50" t="s">
        <v>2459</v>
      </c>
      <c r="F482" s="181" t="s">
        <v>2865</v>
      </c>
      <c r="G482" s="50" t="s">
        <v>3234</v>
      </c>
      <c r="H482" s="51">
        <v>1223</v>
      </c>
      <c r="I482" s="50" t="s">
        <v>45</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21" t="str">
        <f>IF(ISBLANK(INDEX('Policy Characteristics'!K:K,MATCH($C482,'Policy Characteristics'!$C:$C,0))),"",INDEX('Policy Characteristics'!K:K,MATCH($C482,'Policy Characteristics'!$C:$C,0)))</f>
        <v>industry-ag-main.html#fuel-switching</v>
      </c>
      <c r="R482" s="321" t="str">
        <f>IF(ISBLANK(INDEX('Policy Characteristics'!L:L,MATCH($C482,'Policy Characteristics'!$C:$C,0))),"",INDEX('Policy Characteristics'!L:L,MATCH($C482,'Policy Characteristics'!$C:$C,0)))</f>
        <v>industry-elec-and-hydrogen.html</v>
      </c>
    </row>
    <row r="483" spans="1:18" x14ac:dyDescent="0.25">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1"/>
        <v>Fraction of Industrial Fuel Use Shifted to Other Fuels</v>
      </c>
      <c r="D483" s="9" t="s">
        <v>3203</v>
      </c>
      <c r="E483" s="50" t="s">
        <v>2806</v>
      </c>
      <c r="F483" s="181" t="s">
        <v>2865</v>
      </c>
      <c r="G483" s="50" t="s">
        <v>3235</v>
      </c>
      <c r="H483" s="51">
        <v>1224</v>
      </c>
      <c r="I483" s="50" t="s">
        <v>45</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21" t="str">
        <f>IF(ISBLANK(INDEX('Policy Characteristics'!K:K,MATCH($C483,'Policy Characteristics'!$C:$C,0))),"",INDEX('Policy Characteristics'!K:K,MATCH($C483,'Policy Characteristics'!$C:$C,0)))</f>
        <v>industry-ag-main.html#fuel-switching</v>
      </c>
      <c r="R483" s="321" t="str">
        <f>IF(ISBLANK(INDEX('Policy Characteristics'!L:L,MATCH($C483,'Policy Characteristics'!$C:$C,0))),"",INDEX('Policy Characteristics'!L:L,MATCH($C483,'Policy Characteristics'!$C:$C,0)))</f>
        <v>industry-elec-and-hydrogen.html</v>
      </c>
    </row>
    <row r="484" spans="1:18" x14ac:dyDescent="0.25">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1"/>
        <v>Fraction of Industrial Fuel Use Shifted to Other Fuels</v>
      </c>
      <c r="D484" s="9" t="s">
        <v>3203</v>
      </c>
      <c r="E484" s="50" t="s">
        <v>2807</v>
      </c>
      <c r="F484" s="181" t="s">
        <v>2865</v>
      </c>
      <c r="G484" s="50" t="s">
        <v>3236</v>
      </c>
      <c r="H484" s="51">
        <v>1225</v>
      </c>
      <c r="I484" s="50" t="s">
        <v>45</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21" t="str">
        <f>IF(ISBLANK(INDEX('Policy Characteristics'!K:K,MATCH($C484,'Policy Characteristics'!$C:$C,0))),"",INDEX('Policy Characteristics'!K:K,MATCH($C484,'Policy Characteristics'!$C:$C,0)))</f>
        <v>industry-ag-main.html#fuel-switching</v>
      </c>
      <c r="R484" s="321" t="str">
        <f>IF(ISBLANK(INDEX('Policy Characteristics'!L:L,MATCH($C484,'Policy Characteristics'!$C:$C,0))),"",INDEX('Policy Characteristics'!L:L,MATCH($C484,'Policy Characteristics'!$C:$C,0)))</f>
        <v>industry-elec-and-hydrogen.html</v>
      </c>
    </row>
    <row r="485" spans="1:18" x14ac:dyDescent="0.25">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1"/>
        <v>Fraction of Industrial Fuel Use Shifted to Other Fuels</v>
      </c>
      <c r="D485" s="9" t="s">
        <v>3203</v>
      </c>
      <c r="E485" s="50" t="s">
        <v>2808</v>
      </c>
      <c r="F485" s="181" t="s">
        <v>2865</v>
      </c>
      <c r="G485" s="50" t="s">
        <v>3237</v>
      </c>
      <c r="H485" s="51">
        <v>1226</v>
      </c>
      <c r="I485" s="50" t="s">
        <v>45</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21" t="str">
        <f>IF(ISBLANK(INDEX('Policy Characteristics'!K:K,MATCH($C485,'Policy Characteristics'!$C:$C,0))),"",INDEX('Policy Characteristics'!K:K,MATCH($C485,'Policy Characteristics'!$C:$C,0)))</f>
        <v>industry-ag-main.html#fuel-switching</v>
      </c>
      <c r="R485" s="321" t="str">
        <f>IF(ISBLANK(INDEX('Policy Characteristics'!L:L,MATCH($C485,'Policy Characteristics'!$C:$C,0))),"",INDEX('Policy Characteristics'!L:L,MATCH($C485,'Policy Characteristics'!$C:$C,0)))</f>
        <v>industry-elec-and-hydrogen.html</v>
      </c>
    </row>
    <row r="486" spans="1:18" x14ac:dyDescent="0.25">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1"/>
        <v>Fraction of Industrial Fuel Use Shifted to Other Fuels</v>
      </c>
      <c r="D486" s="9" t="s">
        <v>3203</v>
      </c>
      <c r="E486" s="50" t="s">
        <v>2805</v>
      </c>
      <c r="F486" s="181" t="s">
        <v>2865</v>
      </c>
      <c r="G486" s="50" t="s">
        <v>3238</v>
      </c>
      <c r="H486" s="51">
        <v>1227</v>
      </c>
      <c r="I486" s="50" t="s">
        <v>44</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21" t="str">
        <f>IF(ISBLANK(INDEX('Policy Characteristics'!K:K,MATCH($C486,'Policy Characteristics'!$C:$C,0))),"",INDEX('Policy Characteristics'!K:K,MATCH($C486,'Policy Characteristics'!$C:$C,0)))</f>
        <v>industry-ag-main.html#fuel-switching</v>
      </c>
      <c r="R486" s="321" t="str">
        <f>IF(ISBLANK(INDEX('Policy Characteristics'!L:L,MATCH($C486,'Policy Characteristics'!$C:$C,0))),"",INDEX('Policy Characteristics'!L:L,MATCH($C486,'Policy Characteristics'!$C:$C,0)))</f>
        <v>industry-elec-and-hydrogen.html</v>
      </c>
    </row>
    <row r="487" spans="1:18" x14ac:dyDescent="0.25">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1"/>
        <v>Fraction of Industrial Fuel Use Shifted to Other Fuels</v>
      </c>
      <c r="D487" s="9" t="s">
        <v>3204</v>
      </c>
      <c r="E487" s="50" t="s">
        <v>2454</v>
      </c>
      <c r="F487" s="181" t="s">
        <v>3168</v>
      </c>
      <c r="G487" s="50" t="s">
        <v>3229</v>
      </c>
      <c r="H487" s="51">
        <v>1228</v>
      </c>
      <c r="I487" s="50" t="s">
        <v>44</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21" t="str">
        <f>IF(ISBLANK(INDEX('Policy Characteristics'!K:K,MATCH($C487,'Policy Characteristics'!$C:$C,0))),"",INDEX('Policy Characteristics'!K:K,MATCH($C487,'Policy Characteristics'!$C:$C,0)))</f>
        <v>industry-ag-main.html#fuel-switching</v>
      </c>
      <c r="R487" s="321" t="str">
        <f>IF(ISBLANK(INDEX('Policy Characteristics'!L:L,MATCH($C487,'Policy Characteristics'!$C:$C,0))),"",INDEX('Policy Characteristics'!L:L,MATCH($C487,'Policy Characteristics'!$C:$C,0)))</f>
        <v>industry-elec-and-hydrogen.html</v>
      </c>
    </row>
    <row r="488" spans="1:18" x14ac:dyDescent="0.25">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1"/>
        <v>Fraction of Industrial Fuel Use Shifted to Other Fuels</v>
      </c>
      <c r="D488" s="9" t="s">
        <v>3204</v>
      </c>
      <c r="E488" s="50" t="s">
        <v>2455</v>
      </c>
      <c r="F488" s="181" t="s">
        <v>3168</v>
      </c>
      <c r="G488" s="50" t="s">
        <v>3230</v>
      </c>
      <c r="H488" s="51">
        <v>1229</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21" t="str">
        <f>IF(ISBLANK(INDEX('Policy Characteristics'!K:K,MATCH($C488,'Policy Characteristics'!$C:$C,0))),"",INDEX('Policy Characteristics'!K:K,MATCH($C488,'Policy Characteristics'!$C:$C,0)))</f>
        <v>industry-ag-main.html#fuel-switching</v>
      </c>
      <c r="R488" s="321" t="str">
        <f>IF(ISBLANK(INDEX('Policy Characteristics'!L:L,MATCH($C488,'Policy Characteristics'!$C:$C,0))),"",INDEX('Policy Characteristics'!L:L,MATCH($C488,'Policy Characteristics'!$C:$C,0)))</f>
        <v>industry-elec-and-hydrogen.html</v>
      </c>
    </row>
    <row r="489" spans="1:18" x14ac:dyDescent="0.25">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1"/>
        <v>Fraction of Industrial Fuel Use Shifted to Other Fuels</v>
      </c>
      <c r="D489" s="9" t="s">
        <v>3204</v>
      </c>
      <c r="E489" s="50" t="s">
        <v>2456</v>
      </c>
      <c r="F489" s="181" t="s">
        <v>3168</v>
      </c>
      <c r="G489" s="50" t="s">
        <v>3231</v>
      </c>
      <c r="H489" s="51">
        <v>1230</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21" t="str">
        <f>IF(ISBLANK(INDEX('Policy Characteristics'!K:K,MATCH($C489,'Policy Characteristics'!$C:$C,0))),"",INDEX('Policy Characteristics'!K:K,MATCH($C489,'Policy Characteristics'!$C:$C,0)))</f>
        <v>industry-ag-main.html#fuel-switching</v>
      </c>
      <c r="R489" s="321" t="str">
        <f>IF(ISBLANK(INDEX('Policy Characteristics'!L:L,MATCH($C489,'Policy Characteristics'!$C:$C,0))),"",INDEX('Policy Characteristics'!L:L,MATCH($C489,'Policy Characteristics'!$C:$C,0)))</f>
        <v>industry-elec-and-hydrogen.html</v>
      </c>
    </row>
    <row r="490" spans="1:18" x14ac:dyDescent="0.25">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1"/>
        <v>Fraction of Industrial Fuel Use Shifted to Other Fuels</v>
      </c>
      <c r="D490" s="9" t="s">
        <v>3204</v>
      </c>
      <c r="E490" s="50" t="s">
        <v>2457</v>
      </c>
      <c r="F490" s="181" t="s">
        <v>3168</v>
      </c>
      <c r="G490" s="50" t="s">
        <v>3232</v>
      </c>
      <c r="H490" s="51">
        <v>1231</v>
      </c>
      <c r="I490" s="50" t="s">
        <v>45</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21" t="str">
        <f>IF(ISBLANK(INDEX('Policy Characteristics'!K:K,MATCH($C490,'Policy Characteristics'!$C:$C,0))),"",INDEX('Policy Characteristics'!K:K,MATCH($C490,'Policy Characteristics'!$C:$C,0)))</f>
        <v>industry-ag-main.html#fuel-switching</v>
      </c>
      <c r="R490" s="321" t="str">
        <f>IF(ISBLANK(INDEX('Policy Characteristics'!L:L,MATCH($C490,'Policy Characteristics'!$C:$C,0))),"",INDEX('Policy Characteristics'!L:L,MATCH($C490,'Policy Characteristics'!$C:$C,0)))</f>
        <v>industry-elec-and-hydrogen.html</v>
      </c>
    </row>
    <row r="491" spans="1:18" x14ac:dyDescent="0.25">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1"/>
        <v>Fraction of Industrial Fuel Use Shifted to Other Fuels</v>
      </c>
      <c r="D491" s="9" t="s">
        <v>3204</v>
      </c>
      <c r="E491" s="50" t="s">
        <v>2458</v>
      </c>
      <c r="F491" s="181" t="s">
        <v>3168</v>
      </c>
      <c r="G491" s="50" t="s">
        <v>3233</v>
      </c>
      <c r="H491" s="51">
        <v>1232</v>
      </c>
      <c r="I491" s="50" t="s">
        <v>45</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21" t="str">
        <f>IF(ISBLANK(INDEX('Policy Characteristics'!K:K,MATCH($C491,'Policy Characteristics'!$C:$C,0))),"",INDEX('Policy Characteristics'!K:K,MATCH($C491,'Policy Characteristics'!$C:$C,0)))</f>
        <v>industry-ag-main.html#fuel-switching</v>
      </c>
      <c r="R491" s="321" t="str">
        <f>IF(ISBLANK(INDEX('Policy Characteristics'!L:L,MATCH($C491,'Policy Characteristics'!$C:$C,0))),"",INDEX('Policy Characteristics'!L:L,MATCH($C491,'Policy Characteristics'!$C:$C,0)))</f>
        <v>industry-elec-and-hydrogen.html</v>
      </c>
    </row>
    <row r="492" spans="1:18" x14ac:dyDescent="0.25">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1"/>
        <v>Fraction of Industrial Fuel Use Shifted to Other Fuels</v>
      </c>
      <c r="D492" s="9" t="s">
        <v>3204</v>
      </c>
      <c r="E492" s="50" t="s">
        <v>2459</v>
      </c>
      <c r="F492" s="181" t="s">
        <v>3168</v>
      </c>
      <c r="G492" s="50" t="s">
        <v>3234</v>
      </c>
      <c r="H492" s="51">
        <v>1233</v>
      </c>
      <c r="I492" s="50" t="s">
        <v>45</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21" t="str">
        <f>IF(ISBLANK(INDEX('Policy Characteristics'!K:K,MATCH($C492,'Policy Characteristics'!$C:$C,0))),"",INDEX('Policy Characteristics'!K:K,MATCH($C492,'Policy Characteristics'!$C:$C,0)))</f>
        <v>industry-ag-main.html#fuel-switching</v>
      </c>
      <c r="R492" s="321" t="str">
        <f>IF(ISBLANK(INDEX('Policy Characteristics'!L:L,MATCH($C492,'Policy Characteristics'!$C:$C,0))),"",INDEX('Policy Characteristics'!L:L,MATCH($C492,'Policy Characteristics'!$C:$C,0)))</f>
        <v>industry-elec-and-hydrogen.html</v>
      </c>
    </row>
    <row r="493" spans="1:18" x14ac:dyDescent="0.25">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1"/>
        <v>Fraction of Industrial Fuel Use Shifted to Other Fuels</v>
      </c>
      <c r="D493" s="9" t="s">
        <v>3204</v>
      </c>
      <c r="E493" s="50" t="s">
        <v>2806</v>
      </c>
      <c r="F493" s="181" t="s">
        <v>3168</v>
      </c>
      <c r="G493" s="50" t="s">
        <v>3235</v>
      </c>
      <c r="H493" s="51">
        <v>1234</v>
      </c>
      <c r="I493" s="50" t="s">
        <v>45</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21" t="str">
        <f>IF(ISBLANK(INDEX('Policy Characteristics'!K:K,MATCH($C493,'Policy Characteristics'!$C:$C,0))),"",INDEX('Policy Characteristics'!K:K,MATCH($C493,'Policy Characteristics'!$C:$C,0)))</f>
        <v>industry-ag-main.html#fuel-switching</v>
      </c>
      <c r="R493" s="321" t="str">
        <f>IF(ISBLANK(INDEX('Policy Characteristics'!L:L,MATCH($C493,'Policy Characteristics'!$C:$C,0))),"",INDEX('Policy Characteristics'!L:L,MATCH($C493,'Policy Characteristics'!$C:$C,0)))</f>
        <v>industry-elec-and-hydrogen.html</v>
      </c>
    </row>
    <row r="494" spans="1:18" x14ac:dyDescent="0.25">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1"/>
        <v>Fraction of Industrial Fuel Use Shifted to Other Fuels</v>
      </c>
      <c r="D494" s="9" t="s">
        <v>3204</v>
      </c>
      <c r="E494" s="50" t="s">
        <v>2807</v>
      </c>
      <c r="F494" s="181" t="s">
        <v>3168</v>
      </c>
      <c r="G494" s="50" t="s">
        <v>3236</v>
      </c>
      <c r="H494" s="51">
        <v>1235</v>
      </c>
      <c r="I494" s="50" t="s">
        <v>45</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21" t="str">
        <f>IF(ISBLANK(INDEX('Policy Characteristics'!K:K,MATCH($C494,'Policy Characteristics'!$C:$C,0))),"",INDEX('Policy Characteristics'!K:K,MATCH($C494,'Policy Characteristics'!$C:$C,0)))</f>
        <v>industry-ag-main.html#fuel-switching</v>
      </c>
      <c r="R494" s="321" t="str">
        <f>IF(ISBLANK(INDEX('Policy Characteristics'!L:L,MATCH($C494,'Policy Characteristics'!$C:$C,0))),"",INDEX('Policy Characteristics'!L:L,MATCH($C494,'Policy Characteristics'!$C:$C,0)))</f>
        <v>industry-elec-and-hydrogen.html</v>
      </c>
    </row>
    <row r="495" spans="1:18" x14ac:dyDescent="0.25">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1"/>
        <v>Fraction of Industrial Fuel Use Shifted to Other Fuels</v>
      </c>
      <c r="D495" s="9" t="s">
        <v>3204</v>
      </c>
      <c r="E495" s="50" t="s">
        <v>2808</v>
      </c>
      <c r="F495" s="181" t="s">
        <v>3168</v>
      </c>
      <c r="G495" s="50" t="s">
        <v>3237</v>
      </c>
      <c r="H495" s="51">
        <v>1236</v>
      </c>
      <c r="I495" s="50" t="s">
        <v>45</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21" t="str">
        <f>IF(ISBLANK(INDEX('Policy Characteristics'!K:K,MATCH($C495,'Policy Characteristics'!$C:$C,0))),"",INDEX('Policy Characteristics'!K:K,MATCH($C495,'Policy Characteristics'!$C:$C,0)))</f>
        <v>industry-ag-main.html#fuel-switching</v>
      </c>
      <c r="R495" s="321" t="str">
        <f>IF(ISBLANK(INDEX('Policy Characteristics'!L:L,MATCH($C495,'Policy Characteristics'!$C:$C,0))),"",INDEX('Policy Characteristics'!L:L,MATCH($C495,'Policy Characteristics'!$C:$C,0)))</f>
        <v>industry-elec-and-hydrogen.html</v>
      </c>
    </row>
    <row r="496" spans="1:18" x14ac:dyDescent="0.25">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1"/>
        <v>Fraction of Industrial Fuel Use Shifted to Other Fuels</v>
      </c>
      <c r="D496" s="9" t="s">
        <v>3204</v>
      </c>
      <c r="E496" s="50" t="s">
        <v>2805</v>
      </c>
      <c r="F496" s="181" t="s">
        <v>3168</v>
      </c>
      <c r="G496" s="50" t="s">
        <v>3238</v>
      </c>
      <c r="H496" s="51">
        <v>1237</v>
      </c>
      <c r="I496" s="50" t="s">
        <v>44</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21" t="str">
        <f>IF(ISBLANK(INDEX('Policy Characteristics'!K:K,MATCH($C496,'Policy Characteristics'!$C:$C,0))),"",INDEX('Policy Characteristics'!K:K,MATCH($C496,'Policy Characteristics'!$C:$C,0)))</f>
        <v>industry-ag-main.html#fuel-switching</v>
      </c>
      <c r="R496" s="321" t="str">
        <f>IF(ISBLANK(INDEX('Policy Characteristics'!L:L,MATCH($C496,'Policy Characteristics'!$C:$C,0))),"",INDEX('Policy Characteristics'!L:L,MATCH($C496,'Policy Characteristics'!$C:$C,0)))</f>
        <v>industry-elec-and-hydrogen.html</v>
      </c>
    </row>
    <row r="497" spans="1:18" x14ac:dyDescent="0.25">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1"/>
        <v>Fraction of Industrial Fuel Use Shifted to Other Fuels</v>
      </c>
      <c r="D497" s="9" t="s">
        <v>3205</v>
      </c>
      <c r="E497" s="50" t="s">
        <v>2454</v>
      </c>
      <c r="F497" s="181" t="s">
        <v>3169</v>
      </c>
      <c r="G497" s="50" t="s">
        <v>3229</v>
      </c>
      <c r="H497" s="51">
        <v>1238</v>
      </c>
      <c r="I497" s="50" t="s">
        <v>44</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21" t="str">
        <f>IF(ISBLANK(INDEX('Policy Characteristics'!K:K,MATCH($C497,'Policy Characteristics'!$C:$C,0))),"",INDEX('Policy Characteristics'!K:K,MATCH($C497,'Policy Characteristics'!$C:$C,0)))</f>
        <v>industry-ag-main.html#fuel-switching</v>
      </c>
      <c r="R497" s="321" t="str">
        <f>IF(ISBLANK(INDEX('Policy Characteristics'!L:L,MATCH($C497,'Policy Characteristics'!$C:$C,0))),"",INDEX('Policy Characteristics'!L:L,MATCH($C497,'Policy Characteristics'!$C:$C,0)))</f>
        <v>industry-elec-and-hydrogen.html</v>
      </c>
    </row>
    <row r="498" spans="1:18" x14ac:dyDescent="0.25">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1"/>
        <v>Fraction of Industrial Fuel Use Shifted to Other Fuels</v>
      </c>
      <c r="D498" s="9" t="s">
        <v>3205</v>
      </c>
      <c r="E498" s="50" t="s">
        <v>2455</v>
      </c>
      <c r="F498" s="181" t="s">
        <v>3169</v>
      </c>
      <c r="G498" s="50" t="s">
        <v>3230</v>
      </c>
      <c r="H498" s="51">
        <v>1239</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21" t="str">
        <f>IF(ISBLANK(INDEX('Policy Characteristics'!K:K,MATCH($C498,'Policy Characteristics'!$C:$C,0))),"",INDEX('Policy Characteristics'!K:K,MATCH($C498,'Policy Characteristics'!$C:$C,0)))</f>
        <v>industry-ag-main.html#fuel-switching</v>
      </c>
      <c r="R498" s="321" t="str">
        <f>IF(ISBLANK(INDEX('Policy Characteristics'!L:L,MATCH($C498,'Policy Characteristics'!$C:$C,0))),"",INDEX('Policy Characteristics'!L:L,MATCH($C498,'Policy Characteristics'!$C:$C,0)))</f>
        <v>industry-elec-and-hydrogen.html</v>
      </c>
    </row>
    <row r="499" spans="1:18" x14ac:dyDescent="0.25">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1"/>
        <v>Fraction of Industrial Fuel Use Shifted to Other Fuels</v>
      </c>
      <c r="D499" s="9" t="s">
        <v>3205</v>
      </c>
      <c r="E499" s="50" t="s">
        <v>2456</v>
      </c>
      <c r="F499" s="181" t="s">
        <v>3169</v>
      </c>
      <c r="G499" s="50" t="s">
        <v>3231</v>
      </c>
      <c r="H499" s="51">
        <v>1240</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21" t="str">
        <f>IF(ISBLANK(INDEX('Policy Characteristics'!K:K,MATCH($C499,'Policy Characteristics'!$C:$C,0))),"",INDEX('Policy Characteristics'!K:K,MATCH($C499,'Policy Characteristics'!$C:$C,0)))</f>
        <v>industry-ag-main.html#fuel-switching</v>
      </c>
      <c r="R499" s="321" t="str">
        <f>IF(ISBLANK(INDEX('Policy Characteristics'!L:L,MATCH($C499,'Policy Characteristics'!$C:$C,0))),"",INDEX('Policy Characteristics'!L:L,MATCH($C499,'Policy Characteristics'!$C:$C,0)))</f>
        <v>industry-elec-and-hydrogen.html</v>
      </c>
    </row>
    <row r="500" spans="1:18" x14ac:dyDescent="0.25">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ref="C500:C501" si="32">C$467</f>
        <v>Fraction of Industrial Fuel Use Shifted to Other Fuels</v>
      </c>
      <c r="D500" s="9" t="s">
        <v>3205</v>
      </c>
      <c r="E500" s="50" t="s">
        <v>2457</v>
      </c>
      <c r="F500" s="181" t="s">
        <v>3169</v>
      </c>
      <c r="G500" s="50" t="s">
        <v>3232</v>
      </c>
      <c r="H500" s="51">
        <v>1241</v>
      </c>
      <c r="I500" s="50" t="s">
        <v>45</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21" t="str">
        <f>IF(ISBLANK(INDEX('Policy Characteristics'!K:K,MATCH($C500,'Policy Characteristics'!$C:$C,0))),"",INDEX('Policy Characteristics'!K:K,MATCH($C500,'Policy Characteristics'!$C:$C,0)))</f>
        <v>industry-ag-main.html#fuel-switching</v>
      </c>
      <c r="R500" s="321" t="str">
        <f>IF(ISBLANK(INDEX('Policy Characteristics'!L:L,MATCH($C500,'Policy Characteristics'!$C:$C,0))),"",INDEX('Policy Characteristics'!L:L,MATCH($C500,'Policy Characteristics'!$C:$C,0)))</f>
        <v>industry-elec-and-hydrogen.html</v>
      </c>
    </row>
    <row r="501" spans="1:18" x14ac:dyDescent="0.25">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2"/>
        <v>Fraction of Industrial Fuel Use Shifted to Other Fuels</v>
      </c>
      <c r="D501" s="9" t="s">
        <v>3205</v>
      </c>
      <c r="E501" s="50" t="s">
        <v>2458</v>
      </c>
      <c r="F501" s="181" t="s">
        <v>3169</v>
      </c>
      <c r="G501" s="50" t="s">
        <v>3233</v>
      </c>
      <c r="H501" s="51">
        <v>1242</v>
      </c>
      <c r="I501" s="50" t="s">
        <v>45</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21" t="str">
        <f>IF(ISBLANK(INDEX('Policy Characteristics'!K:K,MATCH($C501,'Policy Characteristics'!$C:$C,0))),"",INDEX('Policy Characteristics'!K:K,MATCH($C501,'Policy Characteristics'!$C:$C,0)))</f>
        <v>industry-ag-main.html#fuel-switching</v>
      </c>
      <c r="R501" s="321" t="str">
        <f>IF(ISBLANK(INDEX('Policy Characteristics'!L:L,MATCH($C501,'Policy Characteristics'!$C:$C,0))),"",INDEX('Policy Characteristics'!L:L,MATCH($C501,'Policy Characteristics'!$C:$C,0)))</f>
        <v>industry-elec-and-hydrogen.html</v>
      </c>
    </row>
    <row r="502" spans="1:18" x14ac:dyDescent="0.25">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ref="C502:C547" si="33">C$467</f>
        <v>Fraction of Industrial Fuel Use Shifted to Other Fuels</v>
      </c>
      <c r="D502" s="9" t="s">
        <v>3205</v>
      </c>
      <c r="E502" s="50" t="s">
        <v>2459</v>
      </c>
      <c r="F502" s="181" t="s">
        <v>3169</v>
      </c>
      <c r="G502" s="50" t="s">
        <v>3234</v>
      </c>
      <c r="H502" s="51">
        <v>1243</v>
      </c>
      <c r="I502" s="50" t="s">
        <v>45</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21" t="str">
        <f>IF(ISBLANK(INDEX('Policy Characteristics'!K:K,MATCH($C502,'Policy Characteristics'!$C:$C,0))),"",INDEX('Policy Characteristics'!K:K,MATCH($C502,'Policy Characteristics'!$C:$C,0)))</f>
        <v>industry-ag-main.html#fuel-switching</v>
      </c>
      <c r="R502" s="321" t="str">
        <f>IF(ISBLANK(INDEX('Policy Characteristics'!L:L,MATCH($C502,'Policy Characteristics'!$C:$C,0))),"",INDEX('Policy Characteristics'!L:L,MATCH($C502,'Policy Characteristics'!$C:$C,0)))</f>
        <v>industry-elec-and-hydrogen.html</v>
      </c>
    </row>
    <row r="503" spans="1:18" x14ac:dyDescent="0.25">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3205</v>
      </c>
      <c r="E503" s="50" t="s">
        <v>2806</v>
      </c>
      <c r="F503" s="181" t="s">
        <v>3169</v>
      </c>
      <c r="G503" s="50" t="s">
        <v>3235</v>
      </c>
      <c r="H503" s="51">
        <v>1244</v>
      </c>
      <c r="I503" s="50" t="s">
        <v>45</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21" t="str">
        <f>IF(ISBLANK(INDEX('Policy Characteristics'!K:K,MATCH($C503,'Policy Characteristics'!$C:$C,0))),"",INDEX('Policy Characteristics'!K:K,MATCH($C503,'Policy Characteristics'!$C:$C,0)))</f>
        <v>industry-ag-main.html#fuel-switching</v>
      </c>
      <c r="R503" s="321" t="str">
        <f>IF(ISBLANK(INDEX('Policy Characteristics'!L:L,MATCH($C503,'Policy Characteristics'!$C:$C,0))),"",INDEX('Policy Characteristics'!L:L,MATCH($C503,'Policy Characteristics'!$C:$C,0)))</f>
        <v>industry-elec-and-hydrogen.html</v>
      </c>
    </row>
    <row r="504" spans="1:18" x14ac:dyDescent="0.25">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3205</v>
      </c>
      <c r="E504" s="50" t="s">
        <v>2807</v>
      </c>
      <c r="F504" s="181" t="s">
        <v>3169</v>
      </c>
      <c r="G504" s="50" t="s">
        <v>3236</v>
      </c>
      <c r="H504" s="51">
        <v>1245</v>
      </c>
      <c r="I504" s="50" t="s">
        <v>45</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21" t="str">
        <f>IF(ISBLANK(INDEX('Policy Characteristics'!K:K,MATCH($C504,'Policy Characteristics'!$C:$C,0))),"",INDEX('Policy Characteristics'!K:K,MATCH($C504,'Policy Characteristics'!$C:$C,0)))</f>
        <v>industry-ag-main.html#fuel-switching</v>
      </c>
      <c r="R504" s="321" t="str">
        <f>IF(ISBLANK(INDEX('Policy Characteristics'!L:L,MATCH($C504,'Policy Characteristics'!$C:$C,0))),"",INDEX('Policy Characteristics'!L:L,MATCH($C504,'Policy Characteristics'!$C:$C,0)))</f>
        <v>industry-elec-and-hydrogen.html</v>
      </c>
    </row>
    <row r="505" spans="1:18" x14ac:dyDescent="0.25">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3205</v>
      </c>
      <c r="E505" s="50" t="s">
        <v>2808</v>
      </c>
      <c r="F505" s="181" t="s">
        <v>3169</v>
      </c>
      <c r="G505" s="50" t="s">
        <v>3237</v>
      </c>
      <c r="H505" s="51">
        <v>1246</v>
      </c>
      <c r="I505" s="50" t="s">
        <v>45</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21" t="str">
        <f>IF(ISBLANK(INDEX('Policy Characteristics'!K:K,MATCH($C505,'Policy Characteristics'!$C:$C,0))),"",INDEX('Policy Characteristics'!K:K,MATCH($C505,'Policy Characteristics'!$C:$C,0)))</f>
        <v>industry-ag-main.html#fuel-switching</v>
      </c>
      <c r="R505" s="321" t="str">
        <f>IF(ISBLANK(INDEX('Policy Characteristics'!L:L,MATCH($C505,'Policy Characteristics'!$C:$C,0))),"",INDEX('Policy Characteristics'!L:L,MATCH($C505,'Policy Characteristics'!$C:$C,0)))</f>
        <v>industry-elec-and-hydrogen.html</v>
      </c>
    </row>
    <row r="506" spans="1:18" x14ac:dyDescent="0.25">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3205</v>
      </c>
      <c r="E506" s="50" t="s">
        <v>2805</v>
      </c>
      <c r="F506" s="181" t="s">
        <v>3169</v>
      </c>
      <c r="G506" s="50" t="s">
        <v>3238</v>
      </c>
      <c r="H506" s="51">
        <v>1247</v>
      </c>
      <c r="I506" s="50" t="s">
        <v>44</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21" t="str">
        <f>IF(ISBLANK(INDEX('Policy Characteristics'!K:K,MATCH($C506,'Policy Characteristics'!$C:$C,0))),"",INDEX('Policy Characteristics'!K:K,MATCH($C506,'Policy Characteristics'!$C:$C,0)))</f>
        <v>industry-ag-main.html#fuel-switching</v>
      </c>
      <c r="R506" s="321" t="str">
        <f>IF(ISBLANK(INDEX('Policy Characteristics'!L:L,MATCH($C506,'Policy Characteristics'!$C:$C,0))),"",INDEX('Policy Characteristics'!L:L,MATCH($C506,'Policy Characteristics'!$C:$C,0)))</f>
        <v>industry-elec-and-hydrogen.html</v>
      </c>
    </row>
    <row r="507" spans="1:18" x14ac:dyDescent="0.25">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3206</v>
      </c>
      <c r="E507" s="50" t="s">
        <v>2454</v>
      </c>
      <c r="F507" s="181" t="s">
        <v>3170</v>
      </c>
      <c r="G507" s="50" t="s">
        <v>3229</v>
      </c>
      <c r="H507" s="51">
        <v>1248</v>
      </c>
      <c r="I507" s="50" t="s">
        <v>44</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21" t="str">
        <f>IF(ISBLANK(INDEX('Policy Characteristics'!K:K,MATCH($C507,'Policy Characteristics'!$C:$C,0))),"",INDEX('Policy Characteristics'!K:K,MATCH($C507,'Policy Characteristics'!$C:$C,0)))</f>
        <v>industry-ag-main.html#fuel-switching</v>
      </c>
      <c r="R507" s="321" t="str">
        <f>IF(ISBLANK(INDEX('Policy Characteristics'!L:L,MATCH($C507,'Policy Characteristics'!$C:$C,0))),"",INDEX('Policy Characteristics'!L:L,MATCH($C507,'Policy Characteristics'!$C:$C,0)))</f>
        <v>industry-elec-and-hydrogen.html</v>
      </c>
    </row>
    <row r="508" spans="1:18" x14ac:dyDescent="0.25">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3206</v>
      </c>
      <c r="E508" s="50" t="s">
        <v>2455</v>
      </c>
      <c r="F508" s="181" t="s">
        <v>3170</v>
      </c>
      <c r="G508" s="50" t="s">
        <v>3230</v>
      </c>
      <c r="H508" s="51">
        <v>1249</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21" t="str">
        <f>IF(ISBLANK(INDEX('Policy Characteristics'!K:K,MATCH($C508,'Policy Characteristics'!$C:$C,0))),"",INDEX('Policy Characteristics'!K:K,MATCH($C508,'Policy Characteristics'!$C:$C,0)))</f>
        <v>industry-ag-main.html#fuel-switching</v>
      </c>
      <c r="R508" s="321" t="str">
        <f>IF(ISBLANK(INDEX('Policy Characteristics'!L:L,MATCH($C508,'Policy Characteristics'!$C:$C,0))),"",INDEX('Policy Characteristics'!L:L,MATCH($C508,'Policy Characteristics'!$C:$C,0)))</f>
        <v>industry-elec-and-hydrogen.html</v>
      </c>
    </row>
    <row r="509" spans="1:18" x14ac:dyDescent="0.25">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3206</v>
      </c>
      <c r="E509" s="50" t="s">
        <v>2456</v>
      </c>
      <c r="F509" s="181" t="s">
        <v>3170</v>
      </c>
      <c r="G509" s="50" t="s">
        <v>3231</v>
      </c>
      <c r="H509" s="51">
        <v>1250</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21" t="str">
        <f>IF(ISBLANK(INDEX('Policy Characteristics'!K:K,MATCH($C509,'Policy Characteristics'!$C:$C,0))),"",INDEX('Policy Characteristics'!K:K,MATCH($C509,'Policy Characteristics'!$C:$C,0)))</f>
        <v>industry-ag-main.html#fuel-switching</v>
      </c>
      <c r="R509" s="321" t="str">
        <f>IF(ISBLANK(INDEX('Policy Characteristics'!L:L,MATCH($C509,'Policy Characteristics'!$C:$C,0))),"",INDEX('Policy Characteristics'!L:L,MATCH($C509,'Policy Characteristics'!$C:$C,0)))</f>
        <v>industry-elec-and-hydrogen.html</v>
      </c>
    </row>
    <row r="510" spans="1:18" x14ac:dyDescent="0.25">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si="33"/>
        <v>Fraction of Industrial Fuel Use Shifted to Other Fuels</v>
      </c>
      <c r="D510" s="9" t="s">
        <v>3206</v>
      </c>
      <c r="E510" s="50" t="s">
        <v>2457</v>
      </c>
      <c r="F510" s="181" t="s">
        <v>3170</v>
      </c>
      <c r="G510" s="50" t="s">
        <v>3232</v>
      </c>
      <c r="H510" s="51">
        <v>1251</v>
      </c>
      <c r="I510" s="50" t="s">
        <v>45</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21" t="str">
        <f>IF(ISBLANK(INDEX('Policy Characteristics'!K:K,MATCH($C510,'Policy Characteristics'!$C:$C,0))),"",INDEX('Policy Characteristics'!K:K,MATCH($C510,'Policy Characteristics'!$C:$C,0)))</f>
        <v>industry-ag-main.html#fuel-switching</v>
      </c>
      <c r="R510" s="321" t="str">
        <f>IF(ISBLANK(INDEX('Policy Characteristics'!L:L,MATCH($C510,'Policy Characteristics'!$C:$C,0))),"",INDEX('Policy Characteristics'!L:L,MATCH($C510,'Policy Characteristics'!$C:$C,0)))</f>
        <v>industry-elec-and-hydrogen.html</v>
      </c>
    </row>
    <row r="511" spans="1:18" x14ac:dyDescent="0.25">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3"/>
        <v>Fraction of Industrial Fuel Use Shifted to Other Fuels</v>
      </c>
      <c r="D511" s="9" t="s">
        <v>3206</v>
      </c>
      <c r="E511" s="50" t="s">
        <v>2458</v>
      </c>
      <c r="F511" s="181" t="s">
        <v>3170</v>
      </c>
      <c r="G511" s="50" t="s">
        <v>3233</v>
      </c>
      <c r="H511" s="51">
        <v>1252</v>
      </c>
      <c r="I511" s="50" t="s">
        <v>45</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21" t="str">
        <f>IF(ISBLANK(INDEX('Policy Characteristics'!K:K,MATCH($C511,'Policy Characteristics'!$C:$C,0))),"",INDEX('Policy Characteristics'!K:K,MATCH($C511,'Policy Characteristics'!$C:$C,0)))</f>
        <v>industry-ag-main.html#fuel-switching</v>
      </c>
      <c r="R511" s="321" t="str">
        <f>IF(ISBLANK(INDEX('Policy Characteristics'!L:L,MATCH($C511,'Policy Characteristics'!$C:$C,0))),"",INDEX('Policy Characteristics'!L:L,MATCH($C511,'Policy Characteristics'!$C:$C,0)))</f>
        <v>industry-elec-and-hydrogen.html</v>
      </c>
    </row>
    <row r="512" spans="1:18" x14ac:dyDescent="0.25">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3"/>
        <v>Fraction of Industrial Fuel Use Shifted to Other Fuels</v>
      </c>
      <c r="D512" s="9" t="s">
        <v>3206</v>
      </c>
      <c r="E512" s="50" t="s">
        <v>2459</v>
      </c>
      <c r="F512" s="181" t="s">
        <v>3170</v>
      </c>
      <c r="G512" s="50" t="s">
        <v>3234</v>
      </c>
      <c r="H512" s="51">
        <v>1253</v>
      </c>
      <c r="I512" s="50" t="s">
        <v>45</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21" t="str">
        <f>IF(ISBLANK(INDEX('Policy Characteristics'!K:K,MATCH($C512,'Policy Characteristics'!$C:$C,0))),"",INDEX('Policy Characteristics'!K:K,MATCH($C512,'Policy Characteristics'!$C:$C,0)))</f>
        <v>industry-ag-main.html#fuel-switching</v>
      </c>
      <c r="R512" s="321" t="str">
        <f>IF(ISBLANK(INDEX('Policy Characteristics'!L:L,MATCH($C512,'Policy Characteristics'!$C:$C,0))),"",INDEX('Policy Characteristics'!L:L,MATCH($C512,'Policy Characteristics'!$C:$C,0)))</f>
        <v>industry-elec-and-hydrogen.html</v>
      </c>
    </row>
    <row r="513" spans="1:18" x14ac:dyDescent="0.25">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3"/>
        <v>Fraction of Industrial Fuel Use Shifted to Other Fuels</v>
      </c>
      <c r="D513" s="9" t="s">
        <v>3206</v>
      </c>
      <c r="E513" s="50" t="s">
        <v>2806</v>
      </c>
      <c r="F513" s="181" t="s">
        <v>3170</v>
      </c>
      <c r="G513" s="50" t="s">
        <v>3235</v>
      </c>
      <c r="H513" s="51">
        <v>1254</v>
      </c>
      <c r="I513" s="50" t="s">
        <v>45</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21" t="str">
        <f>IF(ISBLANK(INDEX('Policy Characteristics'!K:K,MATCH($C513,'Policy Characteristics'!$C:$C,0))),"",INDEX('Policy Characteristics'!K:K,MATCH($C513,'Policy Characteristics'!$C:$C,0)))</f>
        <v>industry-ag-main.html#fuel-switching</v>
      </c>
      <c r="R513" s="321" t="str">
        <f>IF(ISBLANK(INDEX('Policy Characteristics'!L:L,MATCH($C513,'Policy Characteristics'!$C:$C,0))),"",INDEX('Policy Characteristics'!L:L,MATCH($C513,'Policy Characteristics'!$C:$C,0)))</f>
        <v>industry-elec-and-hydrogen.html</v>
      </c>
    </row>
    <row r="514" spans="1:18" x14ac:dyDescent="0.25">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3"/>
        <v>Fraction of Industrial Fuel Use Shifted to Other Fuels</v>
      </c>
      <c r="D514" s="9" t="s">
        <v>3206</v>
      </c>
      <c r="E514" s="50" t="s">
        <v>2807</v>
      </c>
      <c r="F514" s="181" t="s">
        <v>3170</v>
      </c>
      <c r="G514" s="50" t="s">
        <v>3236</v>
      </c>
      <c r="H514" s="51">
        <v>1255</v>
      </c>
      <c r="I514" s="50" t="s">
        <v>45</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21" t="str">
        <f>IF(ISBLANK(INDEX('Policy Characteristics'!K:K,MATCH($C514,'Policy Characteristics'!$C:$C,0))),"",INDEX('Policy Characteristics'!K:K,MATCH($C514,'Policy Characteristics'!$C:$C,0)))</f>
        <v>industry-ag-main.html#fuel-switching</v>
      </c>
      <c r="R514" s="321" t="str">
        <f>IF(ISBLANK(INDEX('Policy Characteristics'!L:L,MATCH($C514,'Policy Characteristics'!$C:$C,0))),"",INDEX('Policy Characteristics'!L:L,MATCH($C514,'Policy Characteristics'!$C:$C,0)))</f>
        <v>industry-elec-and-hydrogen.html</v>
      </c>
    </row>
    <row r="515" spans="1:18" x14ac:dyDescent="0.25">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3"/>
        <v>Fraction of Industrial Fuel Use Shifted to Other Fuels</v>
      </c>
      <c r="D515" s="9" t="s">
        <v>3206</v>
      </c>
      <c r="E515" s="50" t="s">
        <v>2808</v>
      </c>
      <c r="F515" s="181" t="s">
        <v>3170</v>
      </c>
      <c r="G515" s="50" t="s">
        <v>3237</v>
      </c>
      <c r="H515" s="51">
        <v>1256</v>
      </c>
      <c r="I515" s="50" t="s">
        <v>45</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21" t="str">
        <f>IF(ISBLANK(INDEX('Policy Characteristics'!K:K,MATCH($C515,'Policy Characteristics'!$C:$C,0))),"",INDEX('Policy Characteristics'!K:K,MATCH($C515,'Policy Characteristics'!$C:$C,0)))</f>
        <v>industry-ag-main.html#fuel-switching</v>
      </c>
      <c r="R515" s="321" t="str">
        <f>IF(ISBLANK(INDEX('Policy Characteristics'!L:L,MATCH($C515,'Policy Characteristics'!$C:$C,0))),"",INDEX('Policy Characteristics'!L:L,MATCH($C515,'Policy Characteristics'!$C:$C,0)))</f>
        <v>industry-elec-and-hydrogen.html</v>
      </c>
    </row>
    <row r="516" spans="1:18" x14ac:dyDescent="0.25">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3"/>
        <v>Fraction of Industrial Fuel Use Shifted to Other Fuels</v>
      </c>
      <c r="D516" s="9" t="s">
        <v>3206</v>
      </c>
      <c r="E516" s="50" t="s">
        <v>2805</v>
      </c>
      <c r="F516" s="181" t="s">
        <v>3170</v>
      </c>
      <c r="G516" s="50" t="s">
        <v>3238</v>
      </c>
      <c r="H516" s="51">
        <v>1257</v>
      </c>
      <c r="I516" s="50" t="s">
        <v>44</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21" t="str">
        <f>IF(ISBLANK(INDEX('Policy Characteristics'!K:K,MATCH($C516,'Policy Characteristics'!$C:$C,0))),"",INDEX('Policy Characteristics'!K:K,MATCH($C516,'Policy Characteristics'!$C:$C,0)))</f>
        <v>industry-ag-main.html#fuel-switching</v>
      </c>
      <c r="R516" s="321" t="str">
        <f>IF(ISBLANK(INDEX('Policy Characteristics'!L:L,MATCH($C516,'Policy Characteristics'!$C:$C,0))),"",INDEX('Policy Characteristics'!L:L,MATCH($C516,'Policy Characteristics'!$C:$C,0)))</f>
        <v>industry-elec-and-hydrogen.html</v>
      </c>
    </row>
    <row r="517" spans="1:18" x14ac:dyDescent="0.25">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3"/>
        <v>Fraction of Industrial Fuel Use Shifted to Other Fuels</v>
      </c>
      <c r="D517" s="9" t="s">
        <v>3207</v>
      </c>
      <c r="E517" s="50" t="s">
        <v>2454</v>
      </c>
      <c r="F517" s="181" t="s">
        <v>3171</v>
      </c>
      <c r="G517" s="50" t="s">
        <v>3229</v>
      </c>
      <c r="H517" s="51">
        <v>1258</v>
      </c>
      <c r="I517" s="50" t="s">
        <v>44</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21" t="str">
        <f>IF(ISBLANK(INDEX('Policy Characteristics'!K:K,MATCH($C517,'Policy Characteristics'!$C:$C,0))),"",INDEX('Policy Characteristics'!K:K,MATCH($C517,'Policy Characteristics'!$C:$C,0)))</f>
        <v>industry-ag-main.html#fuel-switching</v>
      </c>
      <c r="R517" s="321" t="str">
        <f>IF(ISBLANK(INDEX('Policy Characteristics'!L:L,MATCH($C517,'Policy Characteristics'!$C:$C,0))),"",INDEX('Policy Characteristics'!L:L,MATCH($C517,'Policy Characteristics'!$C:$C,0)))</f>
        <v>industry-elec-and-hydrogen.html</v>
      </c>
    </row>
    <row r="518" spans="1:18" x14ac:dyDescent="0.25">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3"/>
        <v>Fraction of Industrial Fuel Use Shifted to Other Fuels</v>
      </c>
      <c r="D518" s="9" t="s">
        <v>3207</v>
      </c>
      <c r="E518" s="50" t="s">
        <v>2455</v>
      </c>
      <c r="F518" s="181" t="s">
        <v>3171</v>
      </c>
      <c r="G518" s="50" t="s">
        <v>3230</v>
      </c>
      <c r="H518" s="51">
        <v>1259</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21" t="str">
        <f>IF(ISBLANK(INDEX('Policy Characteristics'!K:K,MATCH($C518,'Policy Characteristics'!$C:$C,0))),"",INDEX('Policy Characteristics'!K:K,MATCH($C518,'Policy Characteristics'!$C:$C,0)))</f>
        <v>industry-ag-main.html#fuel-switching</v>
      </c>
      <c r="R518" s="321" t="str">
        <f>IF(ISBLANK(INDEX('Policy Characteristics'!L:L,MATCH($C518,'Policy Characteristics'!$C:$C,0))),"",INDEX('Policy Characteristics'!L:L,MATCH($C518,'Policy Characteristics'!$C:$C,0)))</f>
        <v>industry-elec-and-hydrogen.html</v>
      </c>
    </row>
    <row r="519" spans="1:18" x14ac:dyDescent="0.25">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3"/>
        <v>Fraction of Industrial Fuel Use Shifted to Other Fuels</v>
      </c>
      <c r="D519" s="9" t="s">
        <v>3207</v>
      </c>
      <c r="E519" s="50" t="s">
        <v>2456</v>
      </c>
      <c r="F519" s="181" t="s">
        <v>3171</v>
      </c>
      <c r="G519" s="50" t="s">
        <v>3231</v>
      </c>
      <c r="H519" s="51">
        <v>1260</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21" t="str">
        <f>IF(ISBLANK(INDEX('Policy Characteristics'!K:K,MATCH($C519,'Policy Characteristics'!$C:$C,0))),"",INDEX('Policy Characteristics'!K:K,MATCH($C519,'Policy Characteristics'!$C:$C,0)))</f>
        <v>industry-ag-main.html#fuel-switching</v>
      </c>
      <c r="R519" s="321" t="str">
        <f>IF(ISBLANK(INDEX('Policy Characteristics'!L:L,MATCH($C519,'Policy Characteristics'!$C:$C,0))),"",INDEX('Policy Characteristics'!L:L,MATCH($C519,'Policy Characteristics'!$C:$C,0)))</f>
        <v>industry-elec-and-hydrogen.html</v>
      </c>
    </row>
    <row r="520" spans="1:18" x14ac:dyDescent="0.25">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3"/>
        <v>Fraction of Industrial Fuel Use Shifted to Other Fuels</v>
      </c>
      <c r="D520" s="9" t="s">
        <v>3207</v>
      </c>
      <c r="E520" s="50" t="s">
        <v>2457</v>
      </c>
      <c r="F520" s="181" t="s">
        <v>3171</v>
      </c>
      <c r="G520" s="50" t="s">
        <v>3232</v>
      </c>
      <c r="H520" s="51">
        <v>1261</v>
      </c>
      <c r="I520" s="50" t="s">
        <v>45</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21" t="str">
        <f>IF(ISBLANK(INDEX('Policy Characteristics'!K:K,MATCH($C520,'Policy Characteristics'!$C:$C,0))),"",INDEX('Policy Characteristics'!K:K,MATCH($C520,'Policy Characteristics'!$C:$C,0)))</f>
        <v>industry-ag-main.html#fuel-switching</v>
      </c>
      <c r="R520" s="321" t="str">
        <f>IF(ISBLANK(INDEX('Policy Characteristics'!L:L,MATCH($C520,'Policy Characteristics'!$C:$C,0))),"",INDEX('Policy Characteristics'!L:L,MATCH($C520,'Policy Characteristics'!$C:$C,0)))</f>
        <v>industry-elec-and-hydrogen.html</v>
      </c>
    </row>
    <row r="521" spans="1:18" x14ac:dyDescent="0.25">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3"/>
        <v>Fraction of Industrial Fuel Use Shifted to Other Fuels</v>
      </c>
      <c r="D521" s="9" t="s">
        <v>3207</v>
      </c>
      <c r="E521" s="50" t="s">
        <v>2458</v>
      </c>
      <c r="F521" s="181" t="s">
        <v>3171</v>
      </c>
      <c r="G521" s="50" t="s">
        <v>3233</v>
      </c>
      <c r="H521" s="51">
        <v>1262</v>
      </c>
      <c r="I521" s="50" t="s">
        <v>45</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21" t="str">
        <f>IF(ISBLANK(INDEX('Policy Characteristics'!K:K,MATCH($C521,'Policy Characteristics'!$C:$C,0))),"",INDEX('Policy Characteristics'!K:K,MATCH($C521,'Policy Characteristics'!$C:$C,0)))</f>
        <v>industry-ag-main.html#fuel-switching</v>
      </c>
      <c r="R521" s="321" t="str">
        <f>IF(ISBLANK(INDEX('Policy Characteristics'!L:L,MATCH($C521,'Policy Characteristics'!$C:$C,0))),"",INDEX('Policy Characteristics'!L:L,MATCH($C521,'Policy Characteristics'!$C:$C,0)))</f>
        <v>industry-elec-and-hydrogen.html</v>
      </c>
    </row>
    <row r="522" spans="1:18" x14ac:dyDescent="0.25">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3"/>
        <v>Fraction of Industrial Fuel Use Shifted to Other Fuels</v>
      </c>
      <c r="D522" s="9" t="s">
        <v>3207</v>
      </c>
      <c r="E522" s="50" t="s">
        <v>2459</v>
      </c>
      <c r="F522" s="181" t="s">
        <v>3171</v>
      </c>
      <c r="G522" s="50" t="s">
        <v>3234</v>
      </c>
      <c r="H522" s="51">
        <v>1263</v>
      </c>
      <c r="I522" s="50" t="s">
        <v>45</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21" t="str">
        <f>IF(ISBLANK(INDEX('Policy Characteristics'!K:K,MATCH($C522,'Policy Characteristics'!$C:$C,0))),"",INDEX('Policy Characteristics'!K:K,MATCH($C522,'Policy Characteristics'!$C:$C,0)))</f>
        <v>industry-ag-main.html#fuel-switching</v>
      </c>
      <c r="R522" s="321" t="str">
        <f>IF(ISBLANK(INDEX('Policy Characteristics'!L:L,MATCH($C522,'Policy Characteristics'!$C:$C,0))),"",INDEX('Policy Characteristics'!L:L,MATCH($C522,'Policy Characteristics'!$C:$C,0)))</f>
        <v>industry-elec-and-hydrogen.html</v>
      </c>
    </row>
    <row r="523" spans="1:18" x14ac:dyDescent="0.25">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3"/>
        <v>Fraction of Industrial Fuel Use Shifted to Other Fuels</v>
      </c>
      <c r="D523" s="9" t="s">
        <v>3207</v>
      </c>
      <c r="E523" s="50" t="s">
        <v>2806</v>
      </c>
      <c r="F523" s="181" t="s">
        <v>3171</v>
      </c>
      <c r="G523" s="50" t="s">
        <v>3235</v>
      </c>
      <c r="H523" s="51">
        <v>1264</v>
      </c>
      <c r="I523" s="50" t="s">
        <v>45</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21" t="str">
        <f>IF(ISBLANK(INDEX('Policy Characteristics'!K:K,MATCH($C523,'Policy Characteristics'!$C:$C,0))),"",INDEX('Policy Characteristics'!K:K,MATCH($C523,'Policy Characteristics'!$C:$C,0)))</f>
        <v>industry-ag-main.html#fuel-switching</v>
      </c>
      <c r="R523" s="321" t="str">
        <f>IF(ISBLANK(INDEX('Policy Characteristics'!L:L,MATCH($C523,'Policy Characteristics'!$C:$C,0))),"",INDEX('Policy Characteristics'!L:L,MATCH($C523,'Policy Characteristics'!$C:$C,0)))</f>
        <v>industry-elec-and-hydrogen.html</v>
      </c>
    </row>
    <row r="524" spans="1:18" x14ac:dyDescent="0.25">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3"/>
        <v>Fraction of Industrial Fuel Use Shifted to Other Fuels</v>
      </c>
      <c r="D524" s="9" t="s">
        <v>3207</v>
      </c>
      <c r="E524" s="50" t="s">
        <v>2807</v>
      </c>
      <c r="F524" s="181" t="s">
        <v>3171</v>
      </c>
      <c r="G524" s="50" t="s">
        <v>3236</v>
      </c>
      <c r="H524" s="51">
        <v>1265</v>
      </c>
      <c r="I524" s="50" t="s">
        <v>45</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21" t="str">
        <f>IF(ISBLANK(INDEX('Policy Characteristics'!K:K,MATCH($C524,'Policy Characteristics'!$C:$C,0))),"",INDEX('Policy Characteristics'!K:K,MATCH($C524,'Policy Characteristics'!$C:$C,0)))</f>
        <v>industry-ag-main.html#fuel-switching</v>
      </c>
      <c r="R524" s="321" t="str">
        <f>IF(ISBLANK(INDEX('Policy Characteristics'!L:L,MATCH($C524,'Policy Characteristics'!$C:$C,0))),"",INDEX('Policy Characteristics'!L:L,MATCH($C524,'Policy Characteristics'!$C:$C,0)))</f>
        <v>industry-elec-and-hydrogen.html</v>
      </c>
    </row>
    <row r="525" spans="1:18" x14ac:dyDescent="0.25">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3"/>
        <v>Fraction of Industrial Fuel Use Shifted to Other Fuels</v>
      </c>
      <c r="D525" s="9" t="s">
        <v>3207</v>
      </c>
      <c r="E525" s="50" t="s">
        <v>2808</v>
      </c>
      <c r="F525" s="181" t="s">
        <v>3171</v>
      </c>
      <c r="G525" s="50" t="s">
        <v>3237</v>
      </c>
      <c r="H525" s="51">
        <v>1266</v>
      </c>
      <c r="I525" s="50" t="s">
        <v>45</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21" t="str">
        <f>IF(ISBLANK(INDEX('Policy Characteristics'!K:K,MATCH($C525,'Policy Characteristics'!$C:$C,0))),"",INDEX('Policy Characteristics'!K:K,MATCH($C525,'Policy Characteristics'!$C:$C,0)))</f>
        <v>industry-ag-main.html#fuel-switching</v>
      </c>
      <c r="R525" s="321" t="str">
        <f>IF(ISBLANK(INDEX('Policy Characteristics'!L:L,MATCH($C525,'Policy Characteristics'!$C:$C,0))),"",INDEX('Policy Characteristics'!L:L,MATCH($C525,'Policy Characteristics'!$C:$C,0)))</f>
        <v>industry-elec-and-hydrogen.html</v>
      </c>
    </row>
    <row r="526" spans="1:18" x14ac:dyDescent="0.25">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3"/>
        <v>Fraction of Industrial Fuel Use Shifted to Other Fuels</v>
      </c>
      <c r="D526" s="9" t="s">
        <v>3207</v>
      </c>
      <c r="E526" s="50" t="s">
        <v>2805</v>
      </c>
      <c r="F526" s="181" t="s">
        <v>3171</v>
      </c>
      <c r="G526" s="50" t="s">
        <v>3238</v>
      </c>
      <c r="H526" s="51">
        <v>1267</v>
      </c>
      <c r="I526" s="50" t="s">
        <v>44</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21" t="str">
        <f>IF(ISBLANK(INDEX('Policy Characteristics'!K:K,MATCH($C526,'Policy Characteristics'!$C:$C,0))),"",INDEX('Policy Characteristics'!K:K,MATCH($C526,'Policy Characteristics'!$C:$C,0)))</f>
        <v>industry-ag-main.html#fuel-switching</v>
      </c>
      <c r="R526" s="321" t="str">
        <f>IF(ISBLANK(INDEX('Policy Characteristics'!L:L,MATCH($C526,'Policy Characteristics'!$C:$C,0))),"",INDEX('Policy Characteristics'!L:L,MATCH($C526,'Policy Characteristics'!$C:$C,0)))</f>
        <v>industry-elec-and-hydrogen.html</v>
      </c>
    </row>
    <row r="527" spans="1:18" x14ac:dyDescent="0.25">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3"/>
        <v>Fraction of Industrial Fuel Use Shifted to Other Fuels</v>
      </c>
      <c r="D527" s="9" t="s">
        <v>3208</v>
      </c>
      <c r="E527" s="50" t="s">
        <v>2454</v>
      </c>
      <c r="F527" s="181" t="s">
        <v>3172</v>
      </c>
      <c r="G527" s="50" t="s">
        <v>3229</v>
      </c>
      <c r="H527" s="51">
        <v>1268</v>
      </c>
      <c r="I527" s="50" t="s">
        <v>44</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21" t="str">
        <f>IF(ISBLANK(INDEX('Policy Characteristics'!K:K,MATCH($C527,'Policy Characteristics'!$C:$C,0))),"",INDEX('Policy Characteristics'!K:K,MATCH($C527,'Policy Characteristics'!$C:$C,0)))</f>
        <v>industry-ag-main.html#fuel-switching</v>
      </c>
      <c r="R527" s="321" t="str">
        <f>IF(ISBLANK(INDEX('Policy Characteristics'!L:L,MATCH($C527,'Policy Characteristics'!$C:$C,0))),"",INDEX('Policy Characteristics'!L:L,MATCH($C527,'Policy Characteristics'!$C:$C,0)))</f>
        <v>industry-elec-and-hydrogen.html</v>
      </c>
    </row>
    <row r="528" spans="1:18" x14ac:dyDescent="0.25">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3"/>
        <v>Fraction of Industrial Fuel Use Shifted to Other Fuels</v>
      </c>
      <c r="D528" s="9" t="s">
        <v>3208</v>
      </c>
      <c r="E528" s="50" t="s">
        <v>2455</v>
      </c>
      <c r="F528" s="181" t="s">
        <v>3172</v>
      </c>
      <c r="G528" s="50" t="s">
        <v>3230</v>
      </c>
      <c r="H528" s="51">
        <v>1269</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21" t="str">
        <f>IF(ISBLANK(INDEX('Policy Characteristics'!K:K,MATCH($C528,'Policy Characteristics'!$C:$C,0))),"",INDEX('Policy Characteristics'!K:K,MATCH($C528,'Policy Characteristics'!$C:$C,0)))</f>
        <v>industry-ag-main.html#fuel-switching</v>
      </c>
      <c r="R528" s="321" t="str">
        <f>IF(ISBLANK(INDEX('Policy Characteristics'!L:L,MATCH($C528,'Policy Characteristics'!$C:$C,0))),"",INDEX('Policy Characteristics'!L:L,MATCH($C528,'Policy Characteristics'!$C:$C,0)))</f>
        <v>industry-elec-and-hydrogen.html</v>
      </c>
    </row>
    <row r="529" spans="1:18" x14ac:dyDescent="0.25">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3"/>
        <v>Fraction of Industrial Fuel Use Shifted to Other Fuels</v>
      </c>
      <c r="D529" s="9" t="s">
        <v>3208</v>
      </c>
      <c r="E529" s="50" t="s">
        <v>2456</v>
      </c>
      <c r="F529" s="181" t="s">
        <v>3172</v>
      </c>
      <c r="G529" s="50" t="s">
        <v>3231</v>
      </c>
      <c r="H529" s="51">
        <v>1270</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21" t="str">
        <f>IF(ISBLANK(INDEX('Policy Characteristics'!K:K,MATCH($C529,'Policy Characteristics'!$C:$C,0))),"",INDEX('Policy Characteristics'!K:K,MATCH($C529,'Policy Characteristics'!$C:$C,0)))</f>
        <v>industry-ag-main.html#fuel-switching</v>
      </c>
      <c r="R529" s="321" t="str">
        <f>IF(ISBLANK(INDEX('Policy Characteristics'!L:L,MATCH($C529,'Policy Characteristics'!$C:$C,0))),"",INDEX('Policy Characteristics'!L:L,MATCH($C529,'Policy Characteristics'!$C:$C,0)))</f>
        <v>industry-elec-and-hydrogen.html</v>
      </c>
    </row>
    <row r="530" spans="1:18" x14ac:dyDescent="0.25">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3"/>
        <v>Fraction of Industrial Fuel Use Shifted to Other Fuels</v>
      </c>
      <c r="D530" s="9" t="s">
        <v>3208</v>
      </c>
      <c r="E530" s="50" t="s">
        <v>2457</v>
      </c>
      <c r="F530" s="181" t="s">
        <v>3172</v>
      </c>
      <c r="G530" s="50" t="s">
        <v>3232</v>
      </c>
      <c r="H530" s="51">
        <v>1271</v>
      </c>
      <c r="I530" s="50" t="s">
        <v>45</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21" t="str">
        <f>IF(ISBLANK(INDEX('Policy Characteristics'!K:K,MATCH($C530,'Policy Characteristics'!$C:$C,0))),"",INDEX('Policy Characteristics'!K:K,MATCH($C530,'Policy Characteristics'!$C:$C,0)))</f>
        <v>industry-ag-main.html#fuel-switching</v>
      </c>
      <c r="R530" s="321" t="str">
        <f>IF(ISBLANK(INDEX('Policy Characteristics'!L:L,MATCH($C530,'Policy Characteristics'!$C:$C,0))),"",INDEX('Policy Characteristics'!L:L,MATCH($C530,'Policy Characteristics'!$C:$C,0)))</f>
        <v>industry-elec-and-hydrogen.html</v>
      </c>
    </row>
    <row r="531" spans="1:18" x14ac:dyDescent="0.25">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3"/>
        <v>Fraction of Industrial Fuel Use Shifted to Other Fuels</v>
      </c>
      <c r="D531" s="9" t="s">
        <v>3208</v>
      </c>
      <c r="E531" s="50" t="s">
        <v>2458</v>
      </c>
      <c r="F531" s="181" t="s">
        <v>3172</v>
      </c>
      <c r="G531" s="50" t="s">
        <v>3233</v>
      </c>
      <c r="H531" s="51">
        <v>1272</v>
      </c>
      <c r="I531" s="50" t="s">
        <v>45</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21" t="str">
        <f>IF(ISBLANK(INDEX('Policy Characteristics'!K:K,MATCH($C531,'Policy Characteristics'!$C:$C,0))),"",INDEX('Policy Characteristics'!K:K,MATCH($C531,'Policy Characteristics'!$C:$C,0)))</f>
        <v>industry-ag-main.html#fuel-switching</v>
      </c>
      <c r="R531" s="321" t="str">
        <f>IF(ISBLANK(INDEX('Policy Characteristics'!L:L,MATCH($C531,'Policy Characteristics'!$C:$C,0))),"",INDEX('Policy Characteristics'!L:L,MATCH($C531,'Policy Characteristics'!$C:$C,0)))</f>
        <v>industry-elec-and-hydrogen.html</v>
      </c>
    </row>
    <row r="532" spans="1:18" x14ac:dyDescent="0.25">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3"/>
        <v>Fraction of Industrial Fuel Use Shifted to Other Fuels</v>
      </c>
      <c r="D532" s="9" t="s">
        <v>3208</v>
      </c>
      <c r="E532" s="50" t="s">
        <v>2459</v>
      </c>
      <c r="F532" s="181" t="s">
        <v>3172</v>
      </c>
      <c r="G532" s="50" t="s">
        <v>3234</v>
      </c>
      <c r="H532" s="51">
        <v>1273</v>
      </c>
      <c r="I532" s="50" t="s">
        <v>45</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21" t="str">
        <f>IF(ISBLANK(INDEX('Policy Characteristics'!K:K,MATCH($C532,'Policy Characteristics'!$C:$C,0))),"",INDEX('Policy Characteristics'!K:K,MATCH($C532,'Policy Characteristics'!$C:$C,0)))</f>
        <v>industry-ag-main.html#fuel-switching</v>
      </c>
      <c r="R532" s="321" t="str">
        <f>IF(ISBLANK(INDEX('Policy Characteristics'!L:L,MATCH($C532,'Policy Characteristics'!$C:$C,0))),"",INDEX('Policy Characteristics'!L:L,MATCH($C532,'Policy Characteristics'!$C:$C,0)))</f>
        <v>industry-elec-and-hydrogen.html</v>
      </c>
    </row>
    <row r="533" spans="1:18" x14ac:dyDescent="0.25">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3"/>
        <v>Fraction of Industrial Fuel Use Shifted to Other Fuels</v>
      </c>
      <c r="D533" s="9" t="s">
        <v>3208</v>
      </c>
      <c r="E533" s="50" t="s">
        <v>2806</v>
      </c>
      <c r="F533" s="181" t="s">
        <v>3172</v>
      </c>
      <c r="G533" s="50" t="s">
        <v>3235</v>
      </c>
      <c r="H533" s="51">
        <v>1274</v>
      </c>
      <c r="I533" s="50" t="s">
        <v>45</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21" t="str">
        <f>IF(ISBLANK(INDEX('Policy Characteristics'!K:K,MATCH($C533,'Policy Characteristics'!$C:$C,0))),"",INDEX('Policy Characteristics'!K:K,MATCH($C533,'Policy Characteristics'!$C:$C,0)))</f>
        <v>industry-ag-main.html#fuel-switching</v>
      </c>
      <c r="R533" s="321" t="str">
        <f>IF(ISBLANK(INDEX('Policy Characteristics'!L:L,MATCH($C533,'Policy Characteristics'!$C:$C,0))),"",INDEX('Policy Characteristics'!L:L,MATCH($C533,'Policy Characteristics'!$C:$C,0)))</f>
        <v>industry-elec-and-hydrogen.html</v>
      </c>
    </row>
    <row r="534" spans="1:18" x14ac:dyDescent="0.25">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3"/>
        <v>Fraction of Industrial Fuel Use Shifted to Other Fuels</v>
      </c>
      <c r="D534" s="9" t="s">
        <v>3208</v>
      </c>
      <c r="E534" s="50" t="s">
        <v>2807</v>
      </c>
      <c r="F534" s="181" t="s">
        <v>3172</v>
      </c>
      <c r="G534" s="50" t="s">
        <v>3236</v>
      </c>
      <c r="H534" s="51">
        <v>1275</v>
      </c>
      <c r="I534" s="50" t="s">
        <v>45</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21" t="str">
        <f>IF(ISBLANK(INDEX('Policy Characteristics'!K:K,MATCH($C534,'Policy Characteristics'!$C:$C,0))),"",INDEX('Policy Characteristics'!K:K,MATCH($C534,'Policy Characteristics'!$C:$C,0)))</f>
        <v>industry-ag-main.html#fuel-switching</v>
      </c>
      <c r="R534" s="321" t="str">
        <f>IF(ISBLANK(INDEX('Policy Characteristics'!L:L,MATCH($C534,'Policy Characteristics'!$C:$C,0))),"",INDEX('Policy Characteristics'!L:L,MATCH($C534,'Policy Characteristics'!$C:$C,0)))</f>
        <v>industry-elec-and-hydrogen.html</v>
      </c>
    </row>
    <row r="535" spans="1:18" x14ac:dyDescent="0.25">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3"/>
        <v>Fraction of Industrial Fuel Use Shifted to Other Fuels</v>
      </c>
      <c r="D535" s="9" t="s">
        <v>3208</v>
      </c>
      <c r="E535" s="50" t="s">
        <v>2808</v>
      </c>
      <c r="F535" s="181" t="s">
        <v>3172</v>
      </c>
      <c r="G535" s="50" t="s">
        <v>3237</v>
      </c>
      <c r="H535" s="51">
        <v>1276</v>
      </c>
      <c r="I535" s="50" t="s">
        <v>45</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21" t="str">
        <f>IF(ISBLANK(INDEX('Policy Characteristics'!K:K,MATCH($C535,'Policy Characteristics'!$C:$C,0))),"",INDEX('Policy Characteristics'!K:K,MATCH($C535,'Policy Characteristics'!$C:$C,0)))</f>
        <v>industry-ag-main.html#fuel-switching</v>
      </c>
      <c r="R535" s="321" t="str">
        <f>IF(ISBLANK(INDEX('Policy Characteristics'!L:L,MATCH($C535,'Policy Characteristics'!$C:$C,0))),"",INDEX('Policy Characteristics'!L:L,MATCH($C535,'Policy Characteristics'!$C:$C,0)))</f>
        <v>industry-elec-and-hydrogen.html</v>
      </c>
    </row>
    <row r="536" spans="1:18" x14ac:dyDescent="0.25">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3"/>
        <v>Fraction of Industrial Fuel Use Shifted to Other Fuels</v>
      </c>
      <c r="D536" s="9" t="s">
        <v>3208</v>
      </c>
      <c r="E536" s="50" t="s">
        <v>2805</v>
      </c>
      <c r="F536" s="181" t="s">
        <v>3172</v>
      </c>
      <c r="G536" s="50" t="s">
        <v>3238</v>
      </c>
      <c r="H536" s="51">
        <v>1277</v>
      </c>
      <c r="I536" s="50" t="s">
        <v>44</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21" t="str">
        <f>IF(ISBLANK(INDEX('Policy Characteristics'!K:K,MATCH($C536,'Policy Characteristics'!$C:$C,0))),"",INDEX('Policy Characteristics'!K:K,MATCH($C536,'Policy Characteristics'!$C:$C,0)))</f>
        <v>industry-ag-main.html#fuel-switching</v>
      </c>
      <c r="R536" s="321" t="str">
        <f>IF(ISBLANK(INDEX('Policy Characteristics'!L:L,MATCH($C536,'Policy Characteristics'!$C:$C,0))),"",INDEX('Policy Characteristics'!L:L,MATCH($C536,'Policy Characteristics'!$C:$C,0)))</f>
        <v>industry-elec-and-hydrogen.html</v>
      </c>
    </row>
    <row r="537" spans="1:18" x14ac:dyDescent="0.25">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3"/>
        <v>Fraction of Industrial Fuel Use Shifted to Other Fuels</v>
      </c>
      <c r="D537" s="9" t="s">
        <v>3209</v>
      </c>
      <c r="E537" s="50" t="s">
        <v>2454</v>
      </c>
      <c r="F537" s="181" t="s">
        <v>3173</v>
      </c>
      <c r="G537" s="50" t="s">
        <v>3229</v>
      </c>
      <c r="H537" s="51">
        <v>1278</v>
      </c>
      <c r="I537" s="50" t="s">
        <v>44</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21" t="str">
        <f>IF(ISBLANK(INDEX('Policy Characteristics'!K:K,MATCH($C537,'Policy Characteristics'!$C:$C,0))),"",INDEX('Policy Characteristics'!K:K,MATCH($C537,'Policy Characteristics'!$C:$C,0)))</f>
        <v>industry-ag-main.html#fuel-switching</v>
      </c>
      <c r="R537" s="321" t="str">
        <f>IF(ISBLANK(INDEX('Policy Characteristics'!L:L,MATCH($C537,'Policy Characteristics'!$C:$C,0))),"",INDEX('Policy Characteristics'!L:L,MATCH($C537,'Policy Characteristics'!$C:$C,0)))</f>
        <v>industry-elec-and-hydrogen.html</v>
      </c>
    </row>
    <row r="538" spans="1:18" x14ac:dyDescent="0.25">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3"/>
        <v>Fraction of Industrial Fuel Use Shifted to Other Fuels</v>
      </c>
      <c r="D538" s="9" t="s">
        <v>3209</v>
      </c>
      <c r="E538" s="50" t="s">
        <v>2455</v>
      </c>
      <c r="F538" s="181" t="s">
        <v>3173</v>
      </c>
      <c r="G538" s="50" t="s">
        <v>3230</v>
      </c>
      <c r="H538" s="51">
        <v>1279</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21" t="str">
        <f>IF(ISBLANK(INDEX('Policy Characteristics'!K:K,MATCH($C538,'Policy Characteristics'!$C:$C,0))),"",INDEX('Policy Characteristics'!K:K,MATCH($C538,'Policy Characteristics'!$C:$C,0)))</f>
        <v>industry-ag-main.html#fuel-switching</v>
      </c>
      <c r="R538" s="321" t="str">
        <f>IF(ISBLANK(INDEX('Policy Characteristics'!L:L,MATCH($C538,'Policy Characteristics'!$C:$C,0))),"",INDEX('Policy Characteristics'!L:L,MATCH($C538,'Policy Characteristics'!$C:$C,0)))</f>
        <v>industry-elec-and-hydrogen.html</v>
      </c>
    </row>
    <row r="539" spans="1:18" x14ac:dyDescent="0.25">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3"/>
        <v>Fraction of Industrial Fuel Use Shifted to Other Fuels</v>
      </c>
      <c r="D539" s="9" t="s">
        <v>3209</v>
      </c>
      <c r="E539" s="50" t="s">
        <v>2456</v>
      </c>
      <c r="F539" s="181" t="s">
        <v>3173</v>
      </c>
      <c r="G539" s="50" t="s">
        <v>3231</v>
      </c>
      <c r="H539" s="51">
        <v>1280</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21" t="str">
        <f>IF(ISBLANK(INDEX('Policy Characteristics'!K:K,MATCH($C539,'Policy Characteristics'!$C:$C,0))),"",INDEX('Policy Characteristics'!K:K,MATCH($C539,'Policy Characteristics'!$C:$C,0)))</f>
        <v>industry-ag-main.html#fuel-switching</v>
      </c>
      <c r="R539" s="321" t="str">
        <f>IF(ISBLANK(INDEX('Policy Characteristics'!L:L,MATCH($C539,'Policy Characteristics'!$C:$C,0))),"",INDEX('Policy Characteristics'!L:L,MATCH($C539,'Policy Characteristics'!$C:$C,0)))</f>
        <v>industry-elec-and-hydrogen.html</v>
      </c>
    </row>
    <row r="540" spans="1:18" x14ac:dyDescent="0.25">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3"/>
        <v>Fraction of Industrial Fuel Use Shifted to Other Fuels</v>
      </c>
      <c r="D540" s="9" t="s">
        <v>3209</v>
      </c>
      <c r="E540" s="50" t="s">
        <v>2457</v>
      </c>
      <c r="F540" s="181" t="s">
        <v>3173</v>
      </c>
      <c r="G540" s="50" t="s">
        <v>3232</v>
      </c>
      <c r="H540" s="51">
        <v>1281</v>
      </c>
      <c r="I540" s="50" t="s">
        <v>45</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21" t="str">
        <f>IF(ISBLANK(INDEX('Policy Characteristics'!K:K,MATCH($C540,'Policy Characteristics'!$C:$C,0))),"",INDEX('Policy Characteristics'!K:K,MATCH($C540,'Policy Characteristics'!$C:$C,0)))</f>
        <v>industry-ag-main.html#fuel-switching</v>
      </c>
      <c r="R540" s="321" t="str">
        <f>IF(ISBLANK(INDEX('Policy Characteristics'!L:L,MATCH($C540,'Policy Characteristics'!$C:$C,0))),"",INDEX('Policy Characteristics'!L:L,MATCH($C540,'Policy Characteristics'!$C:$C,0)))</f>
        <v>industry-elec-and-hydrogen.html</v>
      </c>
    </row>
    <row r="541" spans="1:18" x14ac:dyDescent="0.25">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3"/>
        <v>Fraction of Industrial Fuel Use Shifted to Other Fuels</v>
      </c>
      <c r="D541" s="9" t="s">
        <v>3209</v>
      </c>
      <c r="E541" s="50" t="s">
        <v>2458</v>
      </c>
      <c r="F541" s="181" t="s">
        <v>3173</v>
      </c>
      <c r="G541" s="50" t="s">
        <v>3233</v>
      </c>
      <c r="H541" s="51">
        <v>1282</v>
      </c>
      <c r="I541" s="50" t="s">
        <v>45</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21" t="str">
        <f>IF(ISBLANK(INDEX('Policy Characteristics'!K:K,MATCH($C541,'Policy Characteristics'!$C:$C,0))),"",INDEX('Policy Characteristics'!K:K,MATCH($C541,'Policy Characteristics'!$C:$C,0)))</f>
        <v>industry-ag-main.html#fuel-switching</v>
      </c>
      <c r="R541" s="321" t="str">
        <f>IF(ISBLANK(INDEX('Policy Characteristics'!L:L,MATCH($C541,'Policy Characteristics'!$C:$C,0))),"",INDEX('Policy Characteristics'!L:L,MATCH($C541,'Policy Characteristics'!$C:$C,0)))</f>
        <v>industry-elec-and-hydrogen.html</v>
      </c>
    </row>
    <row r="542" spans="1:18" x14ac:dyDescent="0.25">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3"/>
        <v>Fraction of Industrial Fuel Use Shifted to Other Fuels</v>
      </c>
      <c r="D542" s="9" t="s">
        <v>3209</v>
      </c>
      <c r="E542" s="50" t="s">
        <v>2459</v>
      </c>
      <c r="F542" s="181" t="s">
        <v>3173</v>
      </c>
      <c r="G542" s="50" t="s">
        <v>3234</v>
      </c>
      <c r="H542" s="51">
        <v>1283</v>
      </c>
      <c r="I542" s="50" t="s">
        <v>45</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21" t="str">
        <f>IF(ISBLANK(INDEX('Policy Characteristics'!K:K,MATCH($C542,'Policy Characteristics'!$C:$C,0))),"",INDEX('Policy Characteristics'!K:K,MATCH($C542,'Policy Characteristics'!$C:$C,0)))</f>
        <v>industry-ag-main.html#fuel-switching</v>
      </c>
      <c r="R542" s="321" t="str">
        <f>IF(ISBLANK(INDEX('Policy Characteristics'!L:L,MATCH($C542,'Policy Characteristics'!$C:$C,0))),"",INDEX('Policy Characteristics'!L:L,MATCH($C542,'Policy Characteristics'!$C:$C,0)))</f>
        <v>industry-elec-and-hydrogen.html</v>
      </c>
    </row>
    <row r="543" spans="1:18" x14ac:dyDescent="0.25">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3"/>
        <v>Fraction of Industrial Fuel Use Shifted to Other Fuels</v>
      </c>
      <c r="D543" s="9" t="s">
        <v>3209</v>
      </c>
      <c r="E543" s="50" t="s">
        <v>2806</v>
      </c>
      <c r="F543" s="181" t="s">
        <v>3173</v>
      </c>
      <c r="G543" s="50" t="s">
        <v>3235</v>
      </c>
      <c r="H543" s="51">
        <v>1284</v>
      </c>
      <c r="I543" s="50" t="s">
        <v>45</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21" t="str">
        <f>IF(ISBLANK(INDEX('Policy Characteristics'!K:K,MATCH($C543,'Policy Characteristics'!$C:$C,0))),"",INDEX('Policy Characteristics'!K:K,MATCH($C543,'Policy Characteristics'!$C:$C,0)))</f>
        <v>industry-ag-main.html#fuel-switching</v>
      </c>
      <c r="R543" s="321" t="str">
        <f>IF(ISBLANK(INDEX('Policy Characteristics'!L:L,MATCH($C543,'Policy Characteristics'!$C:$C,0))),"",INDEX('Policy Characteristics'!L:L,MATCH($C543,'Policy Characteristics'!$C:$C,0)))</f>
        <v>industry-elec-and-hydrogen.html</v>
      </c>
    </row>
    <row r="544" spans="1:18" x14ac:dyDescent="0.25">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3"/>
        <v>Fraction of Industrial Fuel Use Shifted to Other Fuels</v>
      </c>
      <c r="D544" s="9" t="s">
        <v>3209</v>
      </c>
      <c r="E544" s="50" t="s">
        <v>2807</v>
      </c>
      <c r="F544" s="181" t="s">
        <v>3173</v>
      </c>
      <c r="G544" s="50" t="s">
        <v>3236</v>
      </c>
      <c r="H544" s="51">
        <v>1285</v>
      </c>
      <c r="I544" s="50" t="s">
        <v>45</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21" t="str">
        <f>IF(ISBLANK(INDEX('Policy Characteristics'!K:K,MATCH($C544,'Policy Characteristics'!$C:$C,0))),"",INDEX('Policy Characteristics'!K:K,MATCH($C544,'Policy Characteristics'!$C:$C,0)))</f>
        <v>industry-ag-main.html#fuel-switching</v>
      </c>
      <c r="R544" s="321" t="str">
        <f>IF(ISBLANK(INDEX('Policy Characteristics'!L:L,MATCH($C544,'Policy Characteristics'!$C:$C,0))),"",INDEX('Policy Characteristics'!L:L,MATCH($C544,'Policy Characteristics'!$C:$C,0)))</f>
        <v>industry-elec-and-hydrogen.html</v>
      </c>
    </row>
    <row r="545" spans="1:18" x14ac:dyDescent="0.25">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3"/>
        <v>Fraction of Industrial Fuel Use Shifted to Other Fuels</v>
      </c>
      <c r="D545" s="9" t="s">
        <v>3209</v>
      </c>
      <c r="E545" s="50" t="s">
        <v>2808</v>
      </c>
      <c r="F545" s="181" t="s">
        <v>3173</v>
      </c>
      <c r="G545" s="50" t="s">
        <v>3237</v>
      </c>
      <c r="H545" s="51">
        <v>1286</v>
      </c>
      <c r="I545" s="50" t="s">
        <v>45</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21" t="str">
        <f>IF(ISBLANK(INDEX('Policy Characteristics'!K:K,MATCH($C545,'Policy Characteristics'!$C:$C,0))),"",INDEX('Policy Characteristics'!K:K,MATCH($C545,'Policy Characteristics'!$C:$C,0)))</f>
        <v>industry-ag-main.html#fuel-switching</v>
      </c>
      <c r="R545" s="321" t="str">
        <f>IF(ISBLANK(INDEX('Policy Characteristics'!L:L,MATCH($C545,'Policy Characteristics'!$C:$C,0))),"",INDEX('Policy Characteristics'!L:L,MATCH($C545,'Policy Characteristics'!$C:$C,0)))</f>
        <v>industry-elec-and-hydrogen.html</v>
      </c>
    </row>
    <row r="546" spans="1:18" x14ac:dyDescent="0.25">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3"/>
        <v>Fraction of Industrial Fuel Use Shifted to Other Fuels</v>
      </c>
      <c r="D546" s="9" t="s">
        <v>3209</v>
      </c>
      <c r="E546" s="50" t="s">
        <v>2805</v>
      </c>
      <c r="F546" s="181" t="s">
        <v>3173</v>
      </c>
      <c r="G546" s="50" t="s">
        <v>3238</v>
      </c>
      <c r="H546" s="51">
        <v>1287</v>
      </c>
      <c r="I546" s="50" t="s">
        <v>44</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21" t="str">
        <f>IF(ISBLANK(INDEX('Policy Characteristics'!K:K,MATCH($C546,'Policy Characteristics'!$C:$C,0))),"",INDEX('Policy Characteristics'!K:K,MATCH($C546,'Policy Characteristics'!$C:$C,0)))</f>
        <v>industry-ag-main.html#fuel-switching</v>
      </c>
      <c r="R546" s="321" t="str">
        <f>IF(ISBLANK(INDEX('Policy Characteristics'!L:L,MATCH($C546,'Policy Characteristics'!$C:$C,0))),"",INDEX('Policy Characteristics'!L:L,MATCH($C546,'Policy Characteristics'!$C:$C,0)))</f>
        <v>industry-elec-and-hydrogen.html</v>
      </c>
    </row>
    <row r="547" spans="1:18" x14ac:dyDescent="0.25">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3"/>
        <v>Fraction of Industrial Fuel Use Shifted to Other Fuels</v>
      </c>
      <c r="D547" s="9" t="s">
        <v>3210</v>
      </c>
      <c r="E547" s="50" t="s">
        <v>2454</v>
      </c>
      <c r="F547" s="181" t="s">
        <v>3174</v>
      </c>
      <c r="G547" s="50" t="s">
        <v>3229</v>
      </c>
      <c r="H547" s="51">
        <v>1288</v>
      </c>
      <c r="I547" s="50" t="s">
        <v>44</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21" t="str">
        <f>IF(ISBLANK(INDEX('Policy Characteristics'!K:K,MATCH($C547,'Policy Characteristics'!$C:$C,0))),"",INDEX('Policy Characteristics'!K:K,MATCH($C547,'Policy Characteristics'!$C:$C,0)))</f>
        <v>industry-ag-main.html#fuel-switching</v>
      </c>
      <c r="R547" s="321" t="str">
        <f>IF(ISBLANK(INDEX('Policy Characteristics'!L:L,MATCH($C547,'Policy Characteristics'!$C:$C,0))),"",INDEX('Policy Characteristics'!L:L,MATCH($C547,'Policy Characteristics'!$C:$C,0)))</f>
        <v>industry-elec-and-hydrogen.html</v>
      </c>
    </row>
    <row r="548" spans="1:18" x14ac:dyDescent="0.25">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ref="C548:C611" si="34">C$467</f>
        <v>Fraction of Industrial Fuel Use Shifted to Other Fuels</v>
      </c>
      <c r="D548" s="9" t="s">
        <v>3210</v>
      </c>
      <c r="E548" s="50" t="s">
        <v>2455</v>
      </c>
      <c r="F548" s="181" t="s">
        <v>3174</v>
      </c>
      <c r="G548" s="50" t="s">
        <v>3230</v>
      </c>
      <c r="H548" s="51">
        <v>1289</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21" t="str">
        <f>IF(ISBLANK(INDEX('Policy Characteristics'!K:K,MATCH($C548,'Policy Characteristics'!$C:$C,0))),"",INDEX('Policy Characteristics'!K:K,MATCH($C548,'Policy Characteristics'!$C:$C,0)))</f>
        <v>industry-ag-main.html#fuel-switching</v>
      </c>
      <c r="R548" s="321" t="str">
        <f>IF(ISBLANK(INDEX('Policy Characteristics'!L:L,MATCH($C548,'Policy Characteristics'!$C:$C,0))),"",INDEX('Policy Characteristics'!L:L,MATCH($C548,'Policy Characteristics'!$C:$C,0)))</f>
        <v>industry-elec-and-hydrogen.html</v>
      </c>
    </row>
    <row r="549" spans="1:18" x14ac:dyDescent="0.25">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3210</v>
      </c>
      <c r="E549" s="50" t="s">
        <v>2456</v>
      </c>
      <c r="F549" s="181" t="s">
        <v>3174</v>
      </c>
      <c r="G549" s="50" t="s">
        <v>3231</v>
      </c>
      <c r="H549" s="51">
        <v>1290</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21" t="str">
        <f>IF(ISBLANK(INDEX('Policy Characteristics'!K:K,MATCH($C549,'Policy Characteristics'!$C:$C,0))),"",INDEX('Policy Characteristics'!K:K,MATCH($C549,'Policy Characteristics'!$C:$C,0)))</f>
        <v>industry-ag-main.html#fuel-switching</v>
      </c>
      <c r="R549" s="321" t="str">
        <f>IF(ISBLANK(INDEX('Policy Characteristics'!L:L,MATCH($C549,'Policy Characteristics'!$C:$C,0))),"",INDEX('Policy Characteristics'!L:L,MATCH($C549,'Policy Characteristics'!$C:$C,0)))</f>
        <v>industry-elec-and-hydrogen.html</v>
      </c>
    </row>
    <row r="550" spans="1:18" x14ac:dyDescent="0.25">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3210</v>
      </c>
      <c r="E550" s="50" t="s">
        <v>2457</v>
      </c>
      <c r="F550" s="181" t="s">
        <v>3174</v>
      </c>
      <c r="G550" s="50" t="s">
        <v>3232</v>
      </c>
      <c r="H550" s="51">
        <v>1291</v>
      </c>
      <c r="I550" s="50" t="s">
        <v>45</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21" t="str">
        <f>IF(ISBLANK(INDEX('Policy Characteristics'!K:K,MATCH($C550,'Policy Characteristics'!$C:$C,0))),"",INDEX('Policy Characteristics'!K:K,MATCH($C550,'Policy Characteristics'!$C:$C,0)))</f>
        <v>industry-ag-main.html#fuel-switching</v>
      </c>
      <c r="R550" s="321" t="str">
        <f>IF(ISBLANK(INDEX('Policy Characteristics'!L:L,MATCH($C550,'Policy Characteristics'!$C:$C,0))),"",INDEX('Policy Characteristics'!L:L,MATCH($C550,'Policy Characteristics'!$C:$C,0)))</f>
        <v>industry-elec-and-hydrogen.html</v>
      </c>
    </row>
    <row r="551" spans="1:18" x14ac:dyDescent="0.25">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3210</v>
      </c>
      <c r="E551" s="50" t="s">
        <v>2458</v>
      </c>
      <c r="F551" s="181" t="s">
        <v>3174</v>
      </c>
      <c r="G551" s="50" t="s">
        <v>3233</v>
      </c>
      <c r="H551" s="51">
        <v>1292</v>
      </c>
      <c r="I551" s="50" t="s">
        <v>45</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21" t="str">
        <f>IF(ISBLANK(INDEX('Policy Characteristics'!K:K,MATCH($C551,'Policy Characteristics'!$C:$C,0))),"",INDEX('Policy Characteristics'!K:K,MATCH($C551,'Policy Characteristics'!$C:$C,0)))</f>
        <v>industry-ag-main.html#fuel-switching</v>
      </c>
      <c r="R551" s="321" t="str">
        <f>IF(ISBLANK(INDEX('Policy Characteristics'!L:L,MATCH($C551,'Policy Characteristics'!$C:$C,0))),"",INDEX('Policy Characteristics'!L:L,MATCH($C551,'Policy Characteristics'!$C:$C,0)))</f>
        <v>industry-elec-and-hydrogen.html</v>
      </c>
    </row>
    <row r="552" spans="1:18" x14ac:dyDescent="0.25">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3210</v>
      </c>
      <c r="E552" s="50" t="s">
        <v>2459</v>
      </c>
      <c r="F552" s="181" t="s">
        <v>3174</v>
      </c>
      <c r="G552" s="50" t="s">
        <v>3234</v>
      </c>
      <c r="H552" s="51">
        <v>1293</v>
      </c>
      <c r="I552" s="50" t="s">
        <v>45</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21" t="str">
        <f>IF(ISBLANK(INDEX('Policy Characteristics'!K:K,MATCH($C552,'Policy Characteristics'!$C:$C,0))),"",INDEX('Policy Characteristics'!K:K,MATCH($C552,'Policy Characteristics'!$C:$C,0)))</f>
        <v>industry-ag-main.html#fuel-switching</v>
      </c>
      <c r="R552" s="321" t="str">
        <f>IF(ISBLANK(INDEX('Policy Characteristics'!L:L,MATCH($C552,'Policy Characteristics'!$C:$C,0))),"",INDEX('Policy Characteristics'!L:L,MATCH($C552,'Policy Characteristics'!$C:$C,0)))</f>
        <v>industry-elec-and-hydrogen.html</v>
      </c>
    </row>
    <row r="553" spans="1:18" x14ac:dyDescent="0.25">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3210</v>
      </c>
      <c r="E553" s="50" t="s">
        <v>2806</v>
      </c>
      <c r="F553" s="181" t="s">
        <v>3174</v>
      </c>
      <c r="G553" s="50" t="s">
        <v>3235</v>
      </c>
      <c r="H553" s="51">
        <v>1294</v>
      </c>
      <c r="I553" s="50" t="s">
        <v>45</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21" t="str">
        <f>IF(ISBLANK(INDEX('Policy Characteristics'!K:K,MATCH($C553,'Policy Characteristics'!$C:$C,0))),"",INDEX('Policy Characteristics'!K:K,MATCH($C553,'Policy Characteristics'!$C:$C,0)))</f>
        <v>industry-ag-main.html#fuel-switching</v>
      </c>
      <c r="R553" s="321" t="str">
        <f>IF(ISBLANK(INDEX('Policy Characteristics'!L:L,MATCH($C553,'Policy Characteristics'!$C:$C,0))),"",INDEX('Policy Characteristics'!L:L,MATCH($C553,'Policy Characteristics'!$C:$C,0)))</f>
        <v>industry-elec-and-hydrogen.html</v>
      </c>
    </row>
    <row r="554" spans="1:18" x14ac:dyDescent="0.25">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3210</v>
      </c>
      <c r="E554" s="50" t="s">
        <v>2807</v>
      </c>
      <c r="F554" s="181" t="s">
        <v>3174</v>
      </c>
      <c r="G554" s="50" t="s">
        <v>3236</v>
      </c>
      <c r="H554" s="51">
        <v>1295</v>
      </c>
      <c r="I554" s="50" t="s">
        <v>45</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21" t="str">
        <f>IF(ISBLANK(INDEX('Policy Characteristics'!K:K,MATCH($C554,'Policy Characteristics'!$C:$C,0))),"",INDEX('Policy Characteristics'!K:K,MATCH($C554,'Policy Characteristics'!$C:$C,0)))</f>
        <v>industry-ag-main.html#fuel-switching</v>
      </c>
      <c r="R554" s="321" t="str">
        <f>IF(ISBLANK(INDEX('Policy Characteristics'!L:L,MATCH($C554,'Policy Characteristics'!$C:$C,0))),"",INDEX('Policy Characteristics'!L:L,MATCH($C554,'Policy Characteristics'!$C:$C,0)))</f>
        <v>industry-elec-and-hydrogen.html</v>
      </c>
    </row>
    <row r="555" spans="1:18" x14ac:dyDescent="0.25">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3210</v>
      </c>
      <c r="E555" s="50" t="s">
        <v>2808</v>
      </c>
      <c r="F555" s="181" t="s">
        <v>3174</v>
      </c>
      <c r="G555" s="50" t="s">
        <v>3237</v>
      </c>
      <c r="H555" s="51">
        <v>1296</v>
      </c>
      <c r="I555" s="50" t="s">
        <v>45</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21" t="str">
        <f>IF(ISBLANK(INDEX('Policy Characteristics'!K:K,MATCH($C555,'Policy Characteristics'!$C:$C,0))),"",INDEX('Policy Characteristics'!K:K,MATCH($C555,'Policy Characteristics'!$C:$C,0)))</f>
        <v>industry-ag-main.html#fuel-switching</v>
      </c>
      <c r="R555" s="321" t="str">
        <f>IF(ISBLANK(INDEX('Policy Characteristics'!L:L,MATCH($C555,'Policy Characteristics'!$C:$C,0))),"",INDEX('Policy Characteristics'!L:L,MATCH($C555,'Policy Characteristics'!$C:$C,0)))</f>
        <v>industry-elec-and-hydrogen.html</v>
      </c>
    </row>
    <row r="556" spans="1:18" x14ac:dyDescent="0.25">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3210</v>
      </c>
      <c r="E556" s="50" t="s">
        <v>2805</v>
      </c>
      <c r="F556" s="181" t="s">
        <v>3174</v>
      </c>
      <c r="G556" s="50" t="s">
        <v>3238</v>
      </c>
      <c r="H556" s="51">
        <v>1297</v>
      </c>
      <c r="I556" s="50" t="s">
        <v>44</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21" t="str">
        <f>IF(ISBLANK(INDEX('Policy Characteristics'!K:K,MATCH($C556,'Policy Characteristics'!$C:$C,0))),"",INDEX('Policy Characteristics'!K:K,MATCH($C556,'Policy Characteristics'!$C:$C,0)))</f>
        <v>industry-ag-main.html#fuel-switching</v>
      </c>
      <c r="R556" s="321" t="str">
        <f>IF(ISBLANK(INDEX('Policy Characteristics'!L:L,MATCH($C556,'Policy Characteristics'!$C:$C,0))),"",INDEX('Policy Characteristics'!L:L,MATCH($C556,'Policy Characteristics'!$C:$C,0)))</f>
        <v>industry-elec-and-hydrogen.html</v>
      </c>
    </row>
    <row r="557" spans="1:18" x14ac:dyDescent="0.25">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3211</v>
      </c>
      <c r="E557" s="50" t="s">
        <v>2454</v>
      </c>
      <c r="F557" s="181" t="s">
        <v>2669</v>
      </c>
      <c r="G557" s="50" t="s">
        <v>3229</v>
      </c>
      <c r="H557" s="51">
        <v>1298</v>
      </c>
      <c r="I557" s="50" t="s">
        <v>44</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21" t="str">
        <f>IF(ISBLANK(INDEX('Policy Characteristics'!K:K,MATCH($C557,'Policy Characteristics'!$C:$C,0))),"",INDEX('Policy Characteristics'!K:K,MATCH($C557,'Policy Characteristics'!$C:$C,0)))</f>
        <v>industry-ag-main.html#fuel-switching</v>
      </c>
      <c r="R557" s="321" t="str">
        <f>IF(ISBLANK(INDEX('Policy Characteristics'!L:L,MATCH($C557,'Policy Characteristics'!$C:$C,0))),"",INDEX('Policy Characteristics'!L:L,MATCH($C557,'Policy Characteristics'!$C:$C,0)))</f>
        <v>industry-elec-and-hydrogen.html</v>
      </c>
    </row>
    <row r="558" spans="1:18" x14ac:dyDescent="0.25">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3211</v>
      </c>
      <c r="E558" s="50" t="s">
        <v>2455</v>
      </c>
      <c r="F558" s="181" t="s">
        <v>2669</v>
      </c>
      <c r="G558" s="50" t="s">
        <v>3230</v>
      </c>
      <c r="H558" s="51">
        <v>1299</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21" t="str">
        <f>IF(ISBLANK(INDEX('Policy Characteristics'!K:K,MATCH($C558,'Policy Characteristics'!$C:$C,0))),"",INDEX('Policy Characteristics'!K:K,MATCH($C558,'Policy Characteristics'!$C:$C,0)))</f>
        <v>industry-ag-main.html#fuel-switching</v>
      </c>
      <c r="R558" s="321" t="str">
        <f>IF(ISBLANK(INDEX('Policy Characteristics'!L:L,MATCH($C558,'Policy Characteristics'!$C:$C,0))),"",INDEX('Policy Characteristics'!L:L,MATCH($C558,'Policy Characteristics'!$C:$C,0)))</f>
        <v>industry-elec-and-hydrogen.html</v>
      </c>
    </row>
    <row r="559" spans="1:18" x14ac:dyDescent="0.25">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3211</v>
      </c>
      <c r="E559" s="50" t="s">
        <v>2456</v>
      </c>
      <c r="F559" s="181" t="s">
        <v>2669</v>
      </c>
      <c r="G559" s="50" t="s">
        <v>3231</v>
      </c>
      <c r="H559" s="51">
        <v>1300</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21" t="str">
        <f>IF(ISBLANK(INDEX('Policy Characteristics'!K:K,MATCH($C559,'Policy Characteristics'!$C:$C,0))),"",INDEX('Policy Characteristics'!K:K,MATCH($C559,'Policy Characteristics'!$C:$C,0)))</f>
        <v>industry-ag-main.html#fuel-switching</v>
      </c>
      <c r="R559" s="321" t="str">
        <f>IF(ISBLANK(INDEX('Policy Characteristics'!L:L,MATCH($C559,'Policy Characteristics'!$C:$C,0))),"",INDEX('Policy Characteristics'!L:L,MATCH($C559,'Policy Characteristics'!$C:$C,0)))</f>
        <v>industry-elec-and-hydrogen.html</v>
      </c>
    </row>
    <row r="560" spans="1:18" x14ac:dyDescent="0.25">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3211</v>
      </c>
      <c r="E560" s="50" t="s">
        <v>2457</v>
      </c>
      <c r="F560" s="181" t="s">
        <v>2669</v>
      </c>
      <c r="G560" s="50" t="s">
        <v>3232</v>
      </c>
      <c r="H560" s="51">
        <v>1301</v>
      </c>
      <c r="I560" s="50" t="s">
        <v>45</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21" t="str">
        <f>IF(ISBLANK(INDEX('Policy Characteristics'!K:K,MATCH($C560,'Policy Characteristics'!$C:$C,0))),"",INDEX('Policy Characteristics'!K:K,MATCH($C560,'Policy Characteristics'!$C:$C,0)))</f>
        <v>industry-ag-main.html#fuel-switching</v>
      </c>
      <c r="R560" s="321" t="str">
        <f>IF(ISBLANK(INDEX('Policy Characteristics'!L:L,MATCH($C560,'Policy Characteristics'!$C:$C,0))),"",INDEX('Policy Characteristics'!L:L,MATCH($C560,'Policy Characteristics'!$C:$C,0)))</f>
        <v>industry-elec-and-hydrogen.html</v>
      </c>
    </row>
    <row r="561" spans="1:18" x14ac:dyDescent="0.25">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3211</v>
      </c>
      <c r="E561" s="50" t="s">
        <v>2458</v>
      </c>
      <c r="F561" s="181" t="s">
        <v>2669</v>
      </c>
      <c r="G561" s="50" t="s">
        <v>3233</v>
      </c>
      <c r="H561" s="51">
        <v>1302</v>
      </c>
      <c r="I561" s="50" t="s">
        <v>45</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21" t="str">
        <f>IF(ISBLANK(INDEX('Policy Characteristics'!K:K,MATCH($C561,'Policy Characteristics'!$C:$C,0))),"",INDEX('Policy Characteristics'!K:K,MATCH($C561,'Policy Characteristics'!$C:$C,0)))</f>
        <v>industry-ag-main.html#fuel-switching</v>
      </c>
      <c r="R561" s="321" t="str">
        <f>IF(ISBLANK(INDEX('Policy Characteristics'!L:L,MATCH($C561,'Policy Characteristics'!$C:$C,0))),"",INDEX('Policy Characteristics'!L:L,MATCH($C561,'Policy Characteristics'!$C:$C,0)))</f>
        <v>industry-elec-and-hydrogen.html</v>
      </c>
    </row>
    <row r="562" spans="1:18" x14ac:dyDescent="0.25">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3211</v>
      </c>
      <c r="E562" s="50" t="s">
        <v>2459</v>
      </c>
      <c r="F562" s="181" t="s">
        <v>2669</v>
      </c>
      <c r="G562" s="50" t="s">
        <v>3234</v>
      </c>
      <c r="H562" s="51">
        <v>1303</v>
      </c>
      <c r="I562" s="50" t="s">
        <v>45</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21" t="str">
        <f>IF(ISBLANK(INDEX('Policy Characteristics'!K:K,MATCH($C562,'Policy Characteristics'!$C:$C,0))),"",INDEX('Policy Characteristics'!K:K,MATCH($C562,'Policy Characteristics'!$C:$C,0)))</f>
        <v>industry-ag-main.html#fuel-switching</v>
      </c>
      <c r="R562" s="321" t="str">
        <f>IF(ISBLANK(INDEX('Policy Characteristics'!L:L,MATCH($C562,'Policy Characteristics'!$C:$C,0))),"",INDEX('Policy Characteristics'!L:L,MATCH($C562,'Policy Characteristics'!$C:$C,0)))</f>
        <v>industry-elec-and-hydrogen.html</v>
      </c>
    </row>
    <row r="563" spans="1:18" x14ac:dyDescent="0.25">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3211</v>
      </c>
      <c r="E563" s="50" t="s">
        <v>2806</v>
      </c>
      <c r="F563" s="181" t="s">
        <v>2669</v>
      </c>
      <c r="G563" s="50" t="s">
        <v>3235</v>
      </c>
      <c r="H563" s="51">
        <v>1304</v>
      </c>
      <c r="I563" s="50" t="s">
        <v>45</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21" t="str">
        <f>IF(ISBLANK(INDEX('Policy Characteristics'!K:K,MATCH($C563,'Policy Characteristics'!$C:$C,0))),"",INDEX('Policy Characteristics'!K:K,MATCH($C563,'Policy Characteristics'!$C:$C,0)))</f>
        <v>industry-ag-main.html#fuel-switching</v>
      </c>
      <c r="R563" s="321" t="str">
        <f>IF(ISBLANK(INDEX('Policy Characteristics'!L:L,MATCH($C563,'Policy Characteristics'!$C:$C,0))),"",INDEX('Policy Characteristics'!L:L,MATCH($C563,'Policy Characteristics'!$C:$C,0)))</f>
        <v>industry-elec-and-hydrogen.html</v>
      </c>
    </row>
    <row r="564" spans="1:18" x14ac:dyDescent="0.25">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3211</v>
      </c>
      <c r="E564" s="50" t="s">
        <v>2807</v>
      </c>
      <c r="F564" s="181" t="s">
        <v>2669</v>
      </c>
      <c r="G564" s="50" t="s">
        <v>3236</v>
      </c>
      <c r="H564" s="51">
        <v>1305</v>
      </c>
      <c r="I564" s="50" t="s">
        <v>45</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21" t="str">
        <f>IF(ISBLANK(INDEX('Policy Characteristics'!K:K,MATCH($C564,'Policy Characteristics'!$C:$C,0))),"",INDEX('Policy Characteristics'!K:K,MATCH($C564,'Policy Characteristics'!$C:$C,0)))</f>
        <v>industry-ag-main.html#fuel-switching</v>
      </c>
      <c r="R564" s="321" t="str">
        <f>IF(ISBLANK(INDEX('Policy Characteristics'!L:L,MATCH($C564,'Policy Characteristics'!$C:$C,0))),"",INDEX('Policy Characteristics'!L:L,MATCH($C564,'Policy Characteristics'!$C:$C,0)))</f>
        <v>industry-elec-and-hydrogen.html</v>
      </c>
    </row>
    <row r="565" spans="1:18" x14ac:dyDescent="0.25">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3211</v>
      </c>
      <c r="E565" s="50" t="s">
        <v>2808</v>
      </c>
      <c r="F565" s="181" t="s">
        <v>2669</v>
      </c>
      <c r="G565" s="50" t="s">
        <v>3237</v>
      </c>
      <c r="H565" s="51">
        <v>1306</v>
      </c>
      <c r="I565" s="50" t="s">
        <v>45</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21" t="str">
        <f>IF(ISBLANK(INDEX('Policy Characteristics'!K:K,MATCH($C565,'Policy Characteristics'!$C:$C,0))),"",INDEX('Policy Characteristics'!K:K,MATCH($C565,'Policy Characteristics'!$C:$C,0)))</f>
        <v>industry-ag-main.html#fuel-switching</v>
      </c>
      <c r="R565" s="321" t="str">
        <f>IF(ISBLANK(INDEX('Policy Characteristics'!L:L,MATCH($C565,'Policy Characteristics'!$C:$C,0))),"",INDEX('Policy Characteristics'!L:L,MATCH($C565,'Policy Characteristics'!$C:$C,0)))</f>
        <v>industry-elec-and-hydrogen.html</v>
      </c>
    </row>
    <row r="566" spans="1:18" x14ac:dyDescent="0.25">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3211</v>
      </c>
      <c r="E566" s="50" t="s">
        <v>2805</v>
      </c>
      <c r="F566" s="181" t="s">
        <v>2669</v>
      </c>
      <c r="G566" s="50" t="s">
        <v>3238</v>
      </c>
      <c r="H566" s="51">
        <v>1307</v>
      </c>
      <c r="I566" s="50" t="s">
        <v>44</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21" t="str">
        <f>IF(ISBLANK(INDEX('Policy Characteristics'!K:K,MATCH($C566,'Policy Characteristics'!$C:$C,0))),"",INDEX('Policy Characteristics'!K:K,MATCH($C566,'Policy Characteristics'!$C:$C,0)))</f>
        <v>industry-ag-main.html#fuel-switching</v>
      </c>
      <c r="R566" s="321" t="str">
        <f>IF(ISBLANK(INDEX('Policy Characteristics'!L:L,MATCH($C566,'Policy Characteristics'!$C:$C,0))),"",INDEX('Policy Characteristics'!L:L,MATCH($C566,'Policy Characteristics'!$C:$C,0)))</f>
        <v>industry-elec-and-hydrogen.html</v>
      </c>
    </row>
    <row r="567" spans="1:18" x14ac:dyDescent="0.25">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3212</v>
      </c>
      <c r="E567" s="50" t="s">
        <v>2454</v>
      </c>
      <c r="F567" s="181" t="s">
        <v>3175</v>
      </c>
      <c r="G567" s="50" t="s">
        <v>3229</v>
      </c>
      <c r="H567" s="51">
        <v>1308</v>
      </c>
      <c r="I567" s="50" t="s">
        <v>44</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21" t="str">
        <f>IF(ISBLANK(INDEX('Policy Characteristics'!K:K,MATCH($C567,'Policy Characteristics'!$C:$C,0))),"",INDEX('Policy Characteristics'!K:K,MATCH($C567,'Policy Characteristics'!$C:$C,0)))</f>
        <v>industry-ag-main.html#fuel-switching</v>
      </c>
      <c r="R567" s="321" t="str">
        <f>IF(ISBLANK(INDEX('Policy Characteristics'!L:L,MATCH($C567,'Policy Characteristics'!$C:$C,0))),"",INDEX('Policy Characteristics'!L:L,MATCH($C567,'Policy Characteristics'!$C:$C,0)))</f>
        <v>industry-elec-and-hydrogen.html</v>
      </c>
    </row>
    <row r="568" spans="1:18" x14ac:dyDescent="0.25">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3212</v>
      </c>
      <c r="E568" s="50" t="s">
        <v>2455</v>
      </c>
      <c r="F568" s="181" t="s">
        <v>3175</v>
      </c>
      <c r="G568" s="50" t="s">
        <v>3230</v>
      </c>
      <c r="H568" s="51">
        <v>1309</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21" t="str">
        <f>IF(ISBLANK(INDEX('Policy Characteristics'!K:K,MATCH($C568,'Policy Characteristics'!$C:$C,0))),"",INDEX('Policy Characteristics'!K:K,MATCH($C568,'Policy Characteristics'!$C:$C,0)))</f>
        <v>industry-ag-main.html#fuel-switching</v>
      </c>
      <c r="R568" s="321" t="str">
        <f>IF(ISBLANK(INDEX('Policy Characteristics'!L:L,MATCH($C568,'Policy Characteristics'!$C:$C,0))),"",INDEX('Policy Characteristics'!L:L,MATCH($C568,'Policy Characteristics'!$C:$C,0)))</f>
        <v>industry-elec-and-hydrogen.html</v>
      </c>
    </row>
    <row r="569" spans="1:18" x14ac:dyDescent="0.25">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3212</v>
      </c>
      <c r="E569" s="50" t="s">
        <v>2456</v>
      </c>
      <c r="F569" s="181" t="s">
        <v>3175</v>
      </c>
      <c r="G569" s="50" t="s">
        <v>3231</v>
      </c>
      <c r="H569" s="51">
        <v>1310</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21" t="str">
        <f>IF(ISBLANK(INDEX('Policy Characteristics'!K:K,MATCH($C569,'Policy Characteristics'!$C:$C,0))),"",INDEX('Policy Characteristics'!K:K,MATCH($C569,'Policy Characteristics'!$C:$C,0)))</f>
        <v>industry-ag-main.html#fuel-switching</v>
      </c>
      <c r="R569" s="321" t="str">
        <f>IF(ISBLANK(INDEX('Policy Characteristics'!L:L,MATCH($C569,'Policy Characteristics'!$C:$C,0))),"",INDEX('Policy Characteristics'!L:L,MATCH($C569,'Policy Characteristics'!$C:$C,0)))</f>
        <v>industry-elec-and-hydrogen.html</v>
      </c>
    </row>
    <row r="570" spans="1:18" x14ac:dyDescent="0.25">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3212</v>
      </c>
      <c r="E570" s="50" t="s">
        <v>2457</v>
      </c>
      <c r="F570" s="181" t="s">
        <v>3175</v>
      </c>
      <c r="G570" s="50" t="s">
        <v>3232</v>
      </c>
      <c r="H570" s="51">
        <v>1311</v>
      </c>
      <c r="I570" s="50" t="s">
        <v>45</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21" t="str">
        <f>IF(ISBLANK(INDEX('Policy Characteristics'!K:K,MATCH($C570,'Policy Characteristics'!$C:$C,0))),"",INDEX('Policy Characteristics'!K:K,MATCH($C570,'Policy Characteristics'!$C:$C,0)))</f>
        <v>industry-ag-main.html#fuel-switching</v>
      </c>
      <c r="R570" s="321" t="str">
        <f>IF(ISBLANK(INDEX('Policy Characteristics'!L:L,MATCH($C570,'Policy Characteristics'!$C:$C,0))),"",INDEX('Policy Characteristics'!L:L,MATCH($C570,'Policy Characteristics'!$C:$C,0)))</f>
        <v>industry-elec-and-hydrogen.html</v>
      </c>
    </row>
    <row r="571" spans="1:18" x14ac:dyDescent="0.25">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3212</v>
      </c>
      <c r="E571" s="50" t="s">
        <v>2458</v>
      </c>
      <c r="F571" s="181" t="s">
        <v>3175</v>
      </c>
      <c r="G571" s="50" t="s">
        <v>3233</v>
      </c>
      <c r="H571" s="51">
        <v>1312</v>
      </c>
      <c r="I571" s="50" t="s">
        <v>45</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21" t="str">
        <f>IF(ISBLANK(INDEX('Policy Characteristics'!K:K,MATCH($C571,'Policy Characteristics'!$C:$C,0))),"",INDEX('Policy Characteristics'!K:K,MATCH($C571,'Policy Characteristics'!$C:$C,0)))</f>
        <v>industry-ag-main.html#fuel-switching</v>
      </c>
      <c r="R571" s="321" t="str">
        <f>IF(ISBLANK(INDEX('Policy Characteristics'!L:L,MATCH($C571,'Policy Characteristics'!$C:$C,0))),"",INDEX('Policy Characteristics'!L:L,MATCH($C571,'Policy Characteristics'!$C:$C,0)))</f>
        <v>industry-elec-and-hydrogen.html</v>
      </c>
    </row>
    <row r="572" spans="1:18" x14ac:dyDescent="0.25">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3212</v>
      </c>
      <c r="E572" s="50" t="s">
        <v>2459</v>
      </c>
      <c r="F572" s="181" t="s">
        <v>3175</v>
      </c>
      <c r="G572" s="50" t="s">
        <v>3234</v>
      </c>
      <c r="H572" s="51">
        <v>1313</v>
      </c>
      <c r="I572" s="50" t="s">
        <v>45</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21" t="str">
        <f>IF(ISBLANK(INDEX('Policy Characteristics'!K:K,MATCH($C572,'Policy Characteristics'!$C:$C,0))),"",INDEX('Policy Characteristics'!K:K,MATCH($C572,'Policy Characteristics'!$C:$C,0)))</f>
        <v>industry-ag-main.html#fuel-switching</v>
      </c>
      <c r="R572" s="321" t="str">
        <f>IF(ISBLANK(INDEX('Policy Characteristics'!L:L,MATCH($C572,'Policy Characteristics'!$C:$C,0))),"",INDEX('Policy Characteristics'!L:L,MATCH($C572,'Policy Characteristics'!$C:$C,0)))</f>
        <v>industry-elec-and-hydrogen.html</v>
      </c>
    </row>
    <row r="573" spans="1:18" x14ac:dyDescent="0.25">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3212</v>
      </c>
      <c r="E573" s="50" t="s">
        <v>2806</v>
      </c>
      <c r="F573" s="181" t="s">
        <v>3175</v>
      </c>
      <c r="G573" s="50" t="s">
        <v>3235</v>
      </c>
      <c r="H573" s="51">
        <v>1314</v>
      </c>
      <c r="I573" s="50" t="s">
        <v>45</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21" t="str">
        <f>IF(ISBLANK(INDEX('Policy Characteristics'!K:K,MATCH($C573,'Policy Characteristics'!$C:$C,0))),"",INDEX('Policy Characteristics'!K:K,MATCH($C573,'Policy Characteristics'!$C:$C,0)))</f>
        <v>industry-ag-main.html#fuel-switching</v>
      </c>
      <c r="R573" s="321" t="str">
        <f>IF(ISBLANK(INDEX('Policy Characteristics'!L:L,MATCH($C573,'Policy Characteristics'!$C:$C,0))),"",INDEX('Policy Characteristics'!L:L,MATCH($C573,'Policy Characteristics'!$C:$C,0)))</f>
        <v>industry-elec-and-hydrogen.html</v>
      </c>
    </row>
    <row r="574" spans="1:18" x14ac:dyDescent="0.25">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si="34"/>
        <v>Fraction of Industrial Fuel Use Shifted to Other Fuels</v>
      </c>
      <c r="D574" s="9" t="s">
        <v>3212</v>
      </c>
      <c r="E574" s="50" t="s">
        <v>2807</v>
      </c>
      <c r="F574" s="181" t="s">
        <v>3175</v>
      </c>
      <c r="G574" s="50" t="s">
        <v>3236</v>
      </c>
      <c r="H574" s="51">
        <v>1315</v>
      </c>
      <c r="I574" s="50" t="s">
        <v>45</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21" t="str">
        <f>IF(ISBLANK(INDEX('Policy Characteristics'!K:K,MATCH($C574,'Policy Characteristics'!$C:$C,0))),"",INDEX('Policy Characteristics'!K:K,MATCH($C574,'Policy Characteristics'!$C:$C,0)))</f>
        <v>industry-ag-main.html#fuel-switching</v>
      </c>
      <c r="R574" s="321" t="str">
        <f>IF(ISBLANK(INDEX('Policy Characteristics'!L:L,MATCH($C574,'Policy Characteristics'!$C:$C,0))),"",INDEX('Policy Characteristics'!L:L,MATCH($C574,'Policy Characteristics'!$C:$C,0)))</f>
        <v>industry-elec-and-hydrogen.html</v>
      </c>
    </row>
    <row r="575" spans="1:18" x14ac:dyDescent="0.25">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4"/>
        <v>Fraction of Industrial Fuel Use Shifted to Other Fuels</v>
      </c>
      <c r="D575" s="9" t="s">
        <v>3212</v>
      </c>
      <c r="E575" s="50" t="s">
        <v>2808</v>
      </c>
      <c r="F575" s="181" t="s">
        <v>3175</v>
      </c>
      <c r="G575" s="50" t="s">
        <v>3237</v>
      </c>
      <c r="H575" s="51">
        <v>1316</v>
      </c>
      <c r="I575" s="50" t="s">
        <v>45</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21" t="str">
        <f>IF(ISBLANK(INDEX('Policy Characteristics'!K:K,MATCH($C575,'Policy Characteristics'!$C:$C,0))),"",INDEX('Policy Characteristics'!K:K,MATCH($C575,'Policy Characteristics'!$C:$C,0)))</f>
        <v>industry-ag-main.html#fuel-switching</v>
      </c>
      <c r="R575" s="321" t="str">
        <f>IF(ISBLANK(INDEX('Policy Characteristics'!L:L,MATCH($C575,'Policy Characteristics'!$C:$C,0))),"",INDEX('Policy Characteristics'!L:L,MATCH($C575,'Policy Characteristics'!$C:$C,0)))</f>
        <v>industry-elec-and-hydrogen.html</v>
      </c>
    </row>
    <row r="576" spans="1:18" x14ac:dyDescent="0.25">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4"/>
        <v>Fraction of Industrial Fuel Use Shifted to Other Fuels</v>
      </c>
      <c r="D576" s="9" t="s">
        <v>3212</v>
      </c>
      <c r="E576" s="50" t="s">
        <v>2805</v>
      </c>
      <c r="F576" s="181" t="s">
        <v>3175</v>
      </c>
      <c r="G576" s="50" t="s">
        <v>3238</v>
      </c>
      <c r="H576" s="51">
        <v>1317</v>
      </c>
      <c r="I576" s="50" t="s">
        <v>44</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21" t="str">
        <f>IF(ISBLANK(INDEX('Policy Characteristics'!K:K,MATCH($C576,'Policy Characteristics'!$C:$C,0))),"",INDEX('Policy Characteristics'!K:K,MATCH($C576,'Policy Characteristics'!$C:$C,0)))</f>
        <v>industry-ag-main.html#fuel-switching</v>
      </c>
      <c r="R576" s="321" t="str">
        <f>IF(ISBLANK(INDEX('Policy Characteristics'!L:L,MATCH($C576,'Policy Characteristics'!$C:$C,0))),"",INDEX('Policy Characteristics'!L:L,MATCH($C576,'Policy Characteristics'!$C:$C,0)))</f>
        <v>industry-elec-and-hydrogen.html</v>
      </c>
    </row>
    <row r="577" spans="1:18" x14ac:dyDescent="0.25">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4"/>
        <v>Fraction of Industrial Fuel Use Shifted to Other Fuels</v>
      </c>
      <c r="D577" s="9" t="s">
        <v>3213</v>
      </c>
      <c r="E577" s="50" t="s">
        <v>2454</v>
      </c>
      <c r="F577" s="181" t="s">
        <v>3176</v>
      </c>
      <c r="G577" s="50" t="s">
        <v>3229</v>
      </c>
      <c r="H577" s="51">
        <v>1318</v>
      </c>
      <c r="I577" s="50" t="s">
        <v>44</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21" t="str">
        <f>IF(ISBLANK(INDEX('Policy Characteristics'!K:K,MATCH($C577,'Policy Characteristics'!$C:$C,0))),"",INDEX('Policy Characteristics'!K:K,MATCH($C577,'Policy Characteristics'!$C:$C,0)))</f>
        <v>industry-ag-main.html#fuel-switching</v>
      </c>
      <c r="R577" s="321" t="str">
        <f>IF(ISBLANK(INDEX('Policy Characteristics'!L:L,MATCH($C577,'Policy Characteristics'!$C:$C,0))),"",INDEX('Policy Characteristics'!L:L,MATCH($C577,'Policy Characteristics'!$C:$C,0)))</f>
        <v>industry-elec-and-hydrogen.html</v>
      </c>
    </row>
    <row r="578" spans="1:18" x14ac:dyDescent="0.25">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4"/>
        <v>Fraction of Industrial Fuel Use Shifted to Other Fuels</v>
      </c>
      <c r="D578" s="9" t="s">
        <v>3213</v>
      </c>
      <c r="E578" s="50" t="s">
        <v>2455</v>
      </c>
      <c r="F578" s="181" t="s">
        <v>3176</v>
      </c>
      <c r="G578" s="50" t="s">
        <v>3230</v>
      </c>
      <c r="H578" s="51">
        <v>1319</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21" t="str">
        <f>IF(ISBLANK(INDEX('Policy Characteristics'!K:K,MATCH($C578,'Policy Characteristics'!$C:$C,0))),"",INDEX('Policy Characteristics'!K:K,MATCH($C578,'Policy Characteristics'!$C:$C,0)))</f>
        <v>industry-ag-main.html#fuel-switching</v>
      </c>
      <c r="R578" s="321" t="str">
        <f>IF(ISBLANK(INDEX('Policy Characteristics'!L:L,MATCH($C578,'Policy Characteristics'!$C:$C,0))),"",INDEX('Policy Characteristics'!L:L,MATCH($C578,'Policy Characteristics'!$C:$C,0)))</f>
        <v>industry-elec-and-hydrogen.html</v>
      </c>
    </row>
    <row r="579" spans="1:18" x14ac:dyDescent="0.25">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4"/>
        <v>Fraction of Industrial Fuel Use Shifted to Other Fuels</v>
      </c>
      <c r="D579" s="9" t="s">
        <v>3213</v>
      </c>
      <c r="E579" s="50" t="s">
        <v>2456</v>
      </c>
      <c r="F579" s="181" t="s">
        <v>3176</v>
      </c>
      <c r="G579" s="50" t="s">
        <v>3231</v>
      </c>
      <c r="H579" s="51">
        <v>1320</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21" t="str">
        <f>IF(ISBLANK(INDEX('Policy Characteristics'!K:K,MATCH($C579,'Policy Characteristics'!$C:$C,0))),"",INDEX('Policy Characteristics'!K:K,MATCH($C579,'Policy Characteristics'!$C:$C,0)))</f>
        <v>industry-ag-main.html#fuel-switching</v>
      </c>
      <c r="R579" s="321" t="str">
        <f>IF(ISBLANK(INDEX('Policy Characteristics'!L:L,MATCH($C579,'Policy Characteristics'!$C:$C,0))),"",INDEX('Policy Characteristics'!L:L,MATCH($C579,'Policy Characteristics'!$C:$C,0)))</f>
        <v>industry-elec-and-hydrogen.html</v>
      </c>
    </row>
    <row r="580" spans="1:18" x14ac:dyDescent="0.25">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4"/>
        <v>Fraction of Industrial Fuel Use Shifted to Other Fuels</v>
      </c>
      <c r="D580" s="9" t="s">
        <v>3213</v>
      </c>
      <c r="E580" s="50" t="s">
        <v>2457</v>
      </c>
      <c r="F580" s="181" t="s">
        <v>3176</v>
      </c>
      <c r="G580" s="50" t="s">
        <v>3232</v>
      </c>
      <c r="H580" s="51">
        <v>1321</v>
      </c>
      <c r="I580" s="50" t="s">
        <v>45</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21" t="str">
        <f>IF(ISBLANK(INDEX('Policy Characteristics'!K:K,MATCH($C580,'Policy Characteristics'!$C:$C,0))),"",INDEX('Policy Characteristics'!K:K,MATCH($C580,'Policy Characteristics'!$C:$C,0)))</f>
        <v>industry-ag-main.html#fuel-switching</v>
      </c>
      <c r="R580" s="321" t="str">
        <f>IF(ISBLANK(INDEX('Policy Characteristics'!L:L,MATCH($C580,'Policy Characteristics'!$C:$C,0))),"",INDEX('Policy Characteristics'!L:L,MATCH($C580,'Policy Characteristics'!$C:$C,0)))</f>
        <v>industry-elec-and-hydrogen.html</v>
      </c>
    </row>
    <row r="581" spans="1:18" x14ac:dyDescent="0.25">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4"/>
        <v>Fraction of Industrial Fuel Use Shifted to Other Fuels</v>
      </c>
      <c r="D581" s="9" t="s">
        <v>3213</v>
      </c>
      <c r="E581" s="50" t="s">
        <v>2458</v>
      </c>
      <c r="F581" s="181" t="s">
        <v>3176</v>
      </c>
      <c r="G581" s="50" t="s">
        <v>3233</v>
      </c>
      <c r="H581" s="51">
        <v>1322</v>
      </c>
      <c r="I581" s="50" t="s">
        <v>45</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21" t="str">
        <f>IF(ISBLANK(INDEX('Policy Characteristics'!K:K,MATCH($C581,'Policy Characteristics'!$C:$C,0))),"",INDEX('Policy Characteristics'!K:K,MATCH($C581,'Policy Characteristics'!$C:$C,0)))</f>
        <v>industry-ag-main.html#fuel-switching</v>
      </c>
      <c r="R581" s="321" t="str">
        <f>IF(ISBLANK(INDEX('Policy Characteristics'!L:L,MATCH($C581,'Policy Characteristics'!$C:$C,0))),"",INDEX('Policy Characteristics'!L:L,MATCH($C581,'Policy Characteristics'!$C:$C,0)))</f>
        <v>industry-elec-and-hydrogen.html</v>
      </c>
    </row>
    <row r="582" spans="1:18" x14ac:dyDescent="0.25">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4"/>
        <v>Fraction of Industrial Fuel Use Shifted to Other Fuels</v>
      </c>
      <c r="D582" s="9" t="s">
        <v>3213</v>
      </c>
      <c r="E582" s="50" t="s">
        <v>2459</v>
      </c>
      <c r="F582" s="181" t="s">
        <v>3176</v>
      </c>
      <c r="G582" s="50" t="s">
        <v>3234</v>
      </c>
      <c r="H582" s="51">
        <v>1323</v>
      </c>
      <c r="I582" s="50" t="s">
        <v>45</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21" t="str">
        <f>IF(ISBLANK(INDEX('Policy Characteristics'!K:K,MATCH($C582,'Policy Characteristics'!$C:$C,0))),"",INDEX('Policy Characteristics'!K:K,MATCH($C582,'Policy Characteristics'!$C:$C,0)))</f>
        <v>industry-ag-main.html#fuel-switching</v>
      </c>
      <c r="R582" s="321" t="str">
        <f>IF(ISBLANK(INDEX('Policy Characteristics'!L:L,MATCH($C582,'Policy Characteristics'!$C:$C,0))),"",INDEX('Policy Characteristics'!L:L,MATCH($C582,'Policy Characteristics'!$C:$C,0)))</f>
        <v>industry-elec-and-hydrogen.html</v>
      </c>
    </row>
    <row r="583" spans="1:18" x14ac:dyDescent="0.25">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4"/>
        <v>Fraction of Industrial Fuel Use Shifted to Other Fuels</v>
      </c>
      <c r="D583" s="9" t="s">
        <v>3213</v>
      </c>
      <c r="E583" s="50" t="s">
        <v>2806</v>
      </c>
      <c r="F583" s="181" t="s">
        <v>3176</v>
      </c>
      <c r="G583" s="50" t="s">
        <v>3235</v>
      </c>
      <c r="H583" s="51">
        <v>1324</v>
      </c>
      <c r="I583" s="50" t="s">
        <v>45</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21" t="str">
        <f>IF(ISBLANK(INDEX('Policy Characteristics'!K:K,MATCH($C583,'Policy Characteristics'!$C:$C,0))),"",INDEX('Policy Characteristics'!K:K,MATCH($C583,'Policy Characteristics'!$C:$C,0)))</f>
        <v>industry-ag-main.html#fuel-switching</v>
      </c>
      <c r="R583" s="321" t="str">
        <f>IF(ISBLANK(INDEX('Policy Characteristics'!L:L,MATCH($C583,'Policy Characteristics'!$C:$C,0))),"",INDEX('Policy Characteristics'!L:L,MATCH($C583,'Policy Characteristics'!$C:$C,0)))</f>
        <v>industry-elec-and-hydrogen.html</v>
      </c>
    </row>
    <row r="584" spans="1:18" x14ac:dyDescent="0.25">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4"/>
        <v>Fraction of Industrial Fuel Use Shifted to Other Fuels</v>
      </c>
      <c r="D584" s="9" t="s">
        <v>3213</v>
      </c>
      <c r="E584" s="50" t="s">
        <v>2807</v>
      </c>
      <c r="F584" s="181" t="s">
        <v>3176</v>
      </c>
      <c r="G584" s="50" t="s">
        <v>3236</v>
      </c>
      <c r="H584" s="51">
        <v>1325</v>
      </c>
      <c r="I584" s="50" t="s">
        <v>45</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21" t="str">
        <f>IF(ISBLANK(INDEX('Policy Characteristics'!K:K,MATCH($C584,'Policy Characteristics'!$C:$C,0))),"",INDEX('Policy Characteristics'!K:K,MATCH($C584,'Policy Characteristics'!$C:$C,0)))</f>
        <v>industry-ag-main.html#fuel-switching</v>
      </c>
      <c r="R584" s="321" t="str">
        <f>IF(ISBLANK(INDEX('Policy Characteristics'!L:L,MATCH($C584,'Policy Characteristics'!$C:$C,0))),"",INDEX('Policy Characteristics'!L:L,MATCH($C584,'Policy Characteristics'!$C:$C,0)))</f>
        <v>industry-elec-and-hydrogen.html</v>
      </c>
    </row>
    <row r="585" spans="1:18" x14ac:dyDescent="0.25">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4"/>
        <v>Fraction of Industrial Fuel Use Shifted to Other Fuels</v>
      </c>
      <c r="D585" s="9" t="s">
        <v>3213</v>
      </c>
      <c r="E585" s="50" t="s">
        <v>2808</v>
      </c>
      <c r="F585" s="181" t="s">
        <v>3176</v>
      </c>
      <c r="G585" s="50" t="s">
        <v>3237</v>
      </c>
      <c r="H585" s="51">
        <v>1326</v>
      </c>
      <c r="I585" s="50" t="s">
        <v>45</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21" t="str">
        <f>IF(ISBLANK(INDEX('Policy Characteristics'!K:K,MATCH($C585,'Policy Characteristics'!$C:$C,0))),"",INDEX('Policy Characteristics'!K:K,MATCH($C585,'Policy Characteristics'!$C:$C,0)))</f>
        <v>industry-ag-main.html#fuel-switching</v>
      </c>
      <c r="R585" s="321" t="str">
        <f>IF(ISBLANK(INDEX('Policy Characteristics'!L:L,MATCH($C585,'Policy Characteristics'!$C:$C,0))),"",INDEX('Policy Characteristics'!L:L,MATCH($C585,'Policy Characteristics'!$C:$C,0)))</f>
        <v>industry-elec-and-hydrogen.html</v>
      </c>
    </row>
    <row r="586" spans="1:18" x14ac:dyDescent="0.25">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4"/>
        <v>Fraction of Industrial Fuel Use Shifted to Other Fuels</v>
      </c>
      <c r="D586" s="9" t="s">
        <v>3213</v>
      </c>
      <c r="E586" s="50" t="s">
        <v>2805</v>
      </c>
      <c r="F586" s="181" t="s">
        <v>3176</v>
      </c>
      <c r="G586" s="50" t="s">
        <v>3238</v>
      </c>
      <c r="H586" s="51">
        <v>1327</v>
      </c>
      <c r="I586" s="50" t="s">
        <v>44</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21" t="str">
        <f>IF(ISBLANK(INDEX('Policy Characteristics'!K:K,MATCH($C586,'Policy Characteristics'!$C:$C,0))),"",INDEX('Policy Characteristics'!K:K,MATCH($C586,'Policy Characteristics'!$C:$C,0)))</f>
        <v>industry-ag-main.html#fuel-switching</v>
      </c>
      <c r="R586" s="321" t="str">
        <f>IF(ISBLANK(INDEX('Policy Characteristics'!L:L,MATCH($C586,'Policy Characteristics'!$C:$C,0))),"",INDEX('Policy Characteristics'!L:L,MATCH($C586,'Policy Characteristics'!$C:$C,0)))</f>
        <v>industry-elec-and-hydrogen.html</v>
      </c>
    </row>
    <row r="587" spans="1:18" x14ac:dyDescent="0.25">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4"/>
        <v>Fraction of Industrial Fuel Use Shifted to Other Fuels</v>
      </c>
      <c r="D587" s="9" t="s">
        <v>3214</v>
      </c>
      <c r="E587" s="50" t="s">
        <v>2454</v>
      </c>
      <c r="F587" s="181" t="s">
        <v>3177</v>
      </c>
      <c r="G587" s="50" t="s">
        <v>3229</v>
      </c>
      <c r="H587" s="51">
        <v>1328</v>
      </c>
      <c r="I587" s="50" t="s">
        <v>44</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21" t="str">
        <f>IF(ISBLANK(INDEX('Policy Characteristics'!K:K,MATCH($C587,'Policy Characteristics'!$C:$C,0))),"",INDEX('Policy Characteristics'!K:K,MATCH($C587,'Policy Characteristics'!$C:$C,0)))</f>
        <v>industry-ag-main.html#fuel-switching</v>
      </c>
      <c r="R587" s="321" t="str">
        <f>IF(ISBLANK(INDEX('Policy Characteristics'!L:L,MATCH($C587,'Policy Characteristics'!$C:$C,0))),"",INDEX('Policy Characteristics'!L:L,MATCH($C587,'Policy Characteristics'!$C:$C,0)))</f>
        <v>industry-elec-and-hydrogen.html</v>
      </c>
    </row>
    <row r="588" spans="1:18" x14ac:dyDescent="0.25">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4"/>
        <v>Fraction of Industrial Fuel Use Shifted to Other Fuels</v>
      </c>
      <c r="D588" s="9" t="s">
        <v>3214</v>
      </c>
      <c r="E588" s="50" t="s">
        <v>2455</v>
      </c>
      <c r="F588" s="181" t="s">
        <v>3177</v>
      </c>
      <c r="G588" s="50" t="s">
        <v>3230</v>
      </c>
      <c r="H588" s="51">
        <v>1329</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21" t="str">
        <f>IF(ISBLANK(INDEX('Policy Characteristics'!K:K,MATCH($C588,'Policy Characteristics'!$C:$C,0))),"",INDEX('Policy Characteristics'!K:K,MATCH($C588,'Policy Characteristics'!$C:$C,0)))</f>
        <v>industry-ag-main.html#fuel-switching</v>
      </c>
      <c r="R588" s="321" t="str">
        <f>IF(ISBLANK(INDEX('Policy Characteristics'!L:L,MATCH($C588,'Policy Characteristics'!$C:$C,0))),"",INDEX('Policy Characteristics'!L:L,MATCH($C588,'Policy Characteristics'!$C:$C,0)))</f>
        <v>industry-elec-and-hydrogen.html</v>
      </c>
    </row>
    <row r="589" spans="1:18" x14ac:dyDescent="0.25">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4"/>
        <v>Fraction of Industrial Fuel Use Shifted to Other Fuels</v>
      </c>
      <c r="D589" s="9" t="s">
        <v>3214</v>
      </c>
      <c r="E589" s="50" t="s">
        <v>2456</v>
      </c>
      <c r="F589" s="181" t="s">
        <v>3177</v>
      </c>
      <c r="G589" s="50" t="s">
        <v>3231</v>
      </c>
      <c r="H589" s="51">
        <v>1330</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21" t="str">
        <f>IF(ISBLANK(INDEX('Policy Characteristics'!K:K,MATCH($C589,'Policy Characteristics'!$C:$C,0))),"",INDEX('Policy Characteristics'!K:K,MATCH($C589,'Policy Characteristics'!$C:$C,0)))</f>
        <v>industry-ag-main.html#fuel-switching</v>
      </c>
      <c r="R589" s="321" t="str">
        <f>IF(ISBLANK(INDEX('Policy Characteristics'!L:L,MATCH($C589,'Policy Characteristics'!$C:$C,0))),"",INDEX('Policy Characteristics'!L:L,MATCH($C589,'Policy Characteristics'!$C:$C,0)))</f>
        <v>industry-elec-and-hydrogen.html</v>
      </c>
    </row>
    <row r="590" spans="1:18" x14ac:dyDescent="0.25">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4"/>
        <v>Fraction of Industrial Fuel Use Shifted to Other Fuels</v>
      </c>
      <c r="D590" s="9" t="s">
        <v>3214</v>
      </c>
      <c r="E590" s="50" t="s">
        <v>2457</v>
      </c>
      <c r="F590" s="181" t="s">
        <v>3177</v>
      </c>
      <c r="G590" s="50" t="s">
        <v>3232</v>
      </c>
      <c r="H590" s="51">
        <v>1331</v>
      </c>
      <c r="I590" s="50" t="s">
        <v>45</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21" t="str">
        <f>IF(ISBLANK(INDEX('Policy Characteristics'!K:K,MATCH($C590,'Policy Characteristics'!$C:$C,0))),"",INDEX('Policy Characteristics'!K:K,MATCH($C590,'Policy Characteristics'!$C:$C,0)))</f>
        <v>industry-ag-main.html#fuel-switching</v>
      </c>
      <c r="R590" s="321" t="str">
        <f>IF(ISBLANK(INDEX('Policy Characteristics'!L:L,MATCH($C590,'Policy Characteristics'!$C:$C,0))),"",INDEX('Policy Characteristics'!L:L,MATCH($C590,'Policy Characteristics'!$C:$C,0)))</f>
        <v>industry-elec-and-hydrogen.html</v>
      </c>
    </row>
    <row r="591" spans="1:18" x14ac:dyDescent="0.25">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4"/>
        <v>Fraction of Industrial Fuel Use Shifted to Other Fuels</v>
      </c>
      <c r="D591" s="9" t="s">
        <v>3214</v>
      </c>
      <c r="E591" s="50" t="s">
        <v>2458</v>
      </c>
      <c r="F591" s="181" t="s">
        <v>3177</v>
      </c>
      <c r="G591" s="50" t="s">
        <v>3233</v>
      </c>
      <c r="H591" s="51">
        <v>1332</v>
      </c>
      <c r="I591" s="50" t="s">
        <v>45</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21" t="str">
        <f>IF(ISBLANK(INDEX('Policy Characteristics'!K:K,MATCH($C591,'Policy Characteristics'!$C:$C,0))),"",INDEX('Policy Characteristics'!K:K,MATCH($C591,'Policy Characteristics'!$C:$C,0)))</f>
        <v>industry-ag-main.html#fuel-switching</v>
      </c>
      <c r="R591" s="321" t="str">
        <f>IF(ISBLANK(INDEX('Policy Characteristics'!L:L,MATCH($C591,'Policy Characteristics'!$C:$C,0))),"",INDEX('Policy Characteristics'!L:L,MATCH($C591,'Policy Characteristics'!$C:$C,0)))</f>
        <v>industry-elec-and-hydrogen.html</v>
      </c>
    </row>
    <row r="592" spans="1:18" x14ac:dyDescent="0.25">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4"/>
        <v>Fraction of Industrial Fuel Use Shifted to Other Fuels</v>
      </c>
      <c r="D592" s="9" t="s">
        <v>3214</v>
      </c>
      <c r="E592" s="50" t="s">
        <v>2459</v>
      </c>
      <c r="F592" s="181" t="s">
        <v>3177</v>
      </c>
      <c r="G592" s="50" t="s">
        <v>3234</v>
      </c>
      <c r="H592" s="51">
        <v>1333</v>
      </c>
      <c r="I592" s="50" t="s">
        <v>45</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21" t="str">
        <f>IF(ISBLANK(INDEX('Policy Characteristics'!K:K,MATCH($C592,'Policy Characteristics'!$C:$C,0))),"",INDEX('Policy Characteristics'!K:K,MATCH($C592,'Policy Characteristics'!$C:$C,0)))</f>
        <v>industry-ag-main.html#fuel-switching</v>
      </c>
      <c r="R592" s="321" t="str">
        <f>IF(ISBLANK(INDEX('Policy Characteristics'!L:L,MATCH($C592,'Policy Characteristics'!$C:$C,0))),"",INDEX('Policy Characteristics'!L:L,MATCH($C592,'Policy Characteristics'!$C:$C,0)))</f>
        <v>industry-elec-and-hydrogen.html</v>
      </c>
    </row>
    <row r="593" spans="1:18" x14ac:dyDescent="0.25">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4"/>
        <v>Fraction of Industrial Fuel Use Shifted to Other Fuels</v>
      </c>
      <c r="D593" s="9" t="s">
        <v>3214</v>
      </c>
      <c r="E593" s="50" t="s">
        <v>2806</v>
      </c>
      <c r="F593" s="181" t="s">
        <v>3177</v>
      </c>
      <c r="G593" s="50" t="s">
        <v>3235</v>
      </c>
      <c r="H593" s="51">
        <v>1334</v>
      </c>
      <c r="I593" s="50" t="s">
        <v>45</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21" t="str">
        <f>IF(ISBLANK(INDEX('Policy Characteristics'!K:K,MATCH($C593,'Policy Characteristics'!$C:$C,0))),"",INDEX('Policy Characteristics'!K:K,MATCH($C593,'Policy Characteristics'!$C:$C,0)))</f>
        <v>industry-ag-main.html#fuel-switching</v>
      </c>
      <c r="R593" s="321" t="str">
        <f>IF(ISBLANK(INDEX('Policy Characteristics'!L:L,MATCH($C593,'Policy Characteristics'!$C:$C,0))),"",INDEX('Policy Characteristics'!L:L,MATCH($C593,'Policy Characteristics'!$C:$C,0)))</f>
        <v>industry-elec-and-hydrogen.html</v>
      </c>
    </row>
    <row r="594" spans="1:18" x14ac:dyDescent="0.25">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4"/>
        <v>Fraction of Industrial Fuel Use Shifted to Other Fuels</v>
      </c>
      <c r="D594" s="9" t="s">
        <v>3214</v>
      </c>
      <c r="E594" s="50" t="s">
        <v>2807</v>
      </c>
      <c r="F594" s="181" t="s">
        <v>3177</v>
      </c>
      <c r="G594" s="50" t="s">
        <v>3236</v>
      </c>
      <c r="H594" s="51">
        <v>1335</v>
      </c>
      <c r="I594" s="50" t="s">
        <v>45</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21" t="str">
        <f>IF(ISBLANK(INDEX('Policy Characteristics'!K:K,MATCH($C594,'Policy Characteristics'!$C:$C,0))),"",INDEX('Policy Characteristics'!K:K,MATCH($C594,'Policy Characteristics'!$C:$C,0)))</f>
        <v>industry-ag-main.html#fuel-switching</v>
      </c>
      <c r="R594" s="321" t="str">
        <f>IF(ISBLANK(INDEX('Policy Characteristics'!L:L,MATCH($C594,'Policy Characteristics'!$C:$C,0))),"",INDEX('Policy Characteristics'!L:L,MATCH($C594,'Policy Characteristics'!$C:$C,0)))</f>
        <v>industry-elec-and-hydrogen.html</v>
      </c>
    </row>
    <row r="595" spans="1:18" x14ac:dyDescent="0.25">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4"/>
        <v>Fraction of Industrial Fuel Use Shifted to Other Fuels</v>
      </c>
      <c r="D595" s="9" t="s">
        <v>3214</v>
      </c>
      <c r="E595" s="50" t="s">
        <v>2808</v>
      </c>
      <c r="F595" s="181" t="s">
        <v>3177</v>
      </c>
      <c r="G595" s="50" t="s">
        <v>3237</v>
      </c>
      <c r="H595" s="51">
        <v>1336</v>
      </c>
      <c r="I595" s="50" t="s">
        <v>45</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21" t="str">
        <f>IF(ISBLANK(INDEX('Policy Characteristics'!K:K,MATCH($C595,'Policy Characteristics'!$C:$C,0))),"",INDEX('Policy Characteristics'!K:K,MATCH($C595,'Policy Characteristics'!$C:$C,0)))</f>
        <v>industry-ag-main.html#fuel-switching</v>
      </c>
      <c r="R595" s="321" t="str">
        <f>IF(ISBLANK(INDEX('Policy Characteristics'!L:L,MATCH($C595,'Policy Characteristics'!$C:$C,0))),"",INDEX('Policy Characteristics'!L:L,MATCH($C595,'Policy Characteristics'!$C:$C,0)))</f>
        <v>industry-elec-and-hydrogen.html</v>
      </c>
    </row>
    <row r="596" spans="1:18" x14ac:dyDescent="0.25">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4"/>
        <v>Fraction of Industrial Fuel Use Shifted to Other Fuels</v>
      </c>
      <c r="D596" s="9" t="s">
        <v>3214</v>
      </c>
      <c r="E596" s="50" t="s">
        <v>2805</v>
      </c>
      <c r="F596" s="181" t="s">
        <v>3177</v>
      </c>
      <c r="G596" s="50" t="s">
        <v>3238</v>
      </c>
      <c r="H596" s="51">
        <v>1337</v>
      </c>
      <c r="I596" s="50" t="s">
        <v>44</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21" t="str">
        <f>IF(ISBLANK(INDEX('Policy Characteristics'!K:K,MATCH($C596,'Policy Characteristics'!$C:$C,0))),"",INDEX('Policy Characteristics'!K:K,MATCH($C596,'Policy Characteristics'!$C:$C,0)))</f>
        <v>industry-ag-main.html#fuel-switching</v>
      </c>
      <c r="R596" s="321" t="str">
        <f>IF(ISBLANK(INDEX('Policy Characteristics'!L:L,MATCH($C596,'Policy Characteristics'!$C:$C,0))),"",INDEX('Policy Characteristics'!L:L,MATCH($C596,'Policy Characteristics'!$C:$C,0)))</f>
        <v>industry-elec-and-hydrogen.html</v>
      </c>
    </row>
    <row r="597" spans="1:18" x14ac:dyDescent="0.25">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4"/>
        <v>Fraction of Industrial Fuel Use Shifted to Other Fuels</v>
      </c>
      <c r="D597" s="9" t="s">
        <v>3215</v>
      </c>
      <c r="E597" s="50" t="s">
        <v>2454</v>
      </c>
      <c r="F597" s="181" t="s">
        <v>2670</v>
      </c>
      <c r="G597" s="50" t="s">
        <v>3229</v>
      </c>
      <c r="H597" s="51">
        <v>1338</v>
      </c>
      <c r="I597" s="50" t="s">
        <v>44</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21" t="str">
        <f>IF(ISBLANK(INDEX('Policy Characteristics'!K:K,MATCH($C597,'Policy Characteristics'!$C:$C,0))),"",INDEX('Policy Characteristics'!K:K,MATCH($C597,'Policy Characteristics'!$C:$C,0)))</f>
        <v>industry-ag-main.html#fuel-switching</v>
      </c>
      <c r="R597" s="321" t="str">
        <f>IF(ISBLANK(INDEX('Policy Characteristics'!L:L,MATCH($C597,'Policy Characteristics'!$C:$C,0))),"",INDEX('Policy Characteristics'!L:L,MATCH($C597,'Policy Characteristics'!$C:$C,0)))</f>
        <v>industry-elec-and-hydrogen.html</v>
      </c>
    </row>
    <row r="598" spans="1:18" x14ac:dyDescent="0.25">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4"/>
        <v>Fraction of Industrial Fuel Use Shifted to Other Fuels</v>
      </c>
      <c r="D598" s="9" t="s">
        <v>3215</v>
      </c>
      <c r="E598" s="50" t="s">
        <v>2455</v>
      </c>
      <c r="F598" s="181" t="s">
        <v>2670</v>
      </c>
      <c r="G598" s="50" t="s">
        <v>3230</v>
      </c>
      <c r="H598" s="51">
        <v>1339</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21" t="str">
        <f>IF(ISBLANK(INDEX('Policy Characteristics'!K:K,MATCH($C598,'Policy Characteristics'!$C:$C,0))),"",INDEX('Policy Characteristics'!K:K,MATCH($C598,'Policy Characteristics'!$C:$C,0)))</f>
        <v>industry-ag-main.html#fuel-switching</v>
      </c>
      <c r="R598" s="321" t="str">
        <f>IF(ISBLANK(INDEX('Policy Characteristics'!L:L,MATCH($C598,'Policy Characteristics'!$C:$C,0))),"",INDEX('Policy Characteristics'!L:L,MATCH($C598,'Policy Characteristics'!$C:$C,0)))</f>
        <v>industry-elec-and-hydrogen.html</v>
      </c>
    </row>
    <row r="599" spans="1:18" x14ac:dyDescent="0.25">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4"/>
        <v>Fraction of Industrial Fuel Use Shifted to Other Fuels</v>
      </c>
      <c r="D599" s="9" t="s">
        <v>3215</v>
      </c>
      <c r="E599" s="50" t="s">
        <v>2456</v>
      </c>
      <c r="F599" s="181" t="s">
        <v>2670</v>
      </c>
      <c r="G599" s="50" t="s">
        <v>3231</v>
      </c>
      <c r="H599" s="51">
        <v>1340</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21" t="str">
        <f>IF(ISBLANK(INDEX('Policy Characteristics'!K:K,MATCH($C599,'Policy Characteristics'!$C:$C,0))),"",INDEX('Policy Characteristics'!K:K,MATCH($C599,'Policy Characteristics'!$C:$C,0)))</f>
        <v>industry-ag-main.html#fuel-switching</v>
      </c>
      <c r="R599" s="321" t="str">
        <f>IF(ISBLANK(INDEX('Policy Characteristics'!L:L,MATCH($C599,'Policy Characteristics'!$C:$C,0))),"",INDEX('Policy Characteristics'!L:L,MATCH($C599,'Policy Characteristics'!$C:$C,0)))</f>
        <v>industry-elec-and-hydrogen.html</v>
      </c>
    </row>
    <row r="600" spans="1:18" x14ac:dyDescent="0.25">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4"/>
        <v>Fraction of Industrial Fuel Use Shifted to Other Fuels</v>
      </c>
      <c r="D600" s="9" t="s">
        <v>3215</v>
      </c>
      <c r="E600" s="50" t="s">
        <v>2457</v>
      </c>
      <c r="F600" s="181" t="s">
        <v>2670</v>
      </c>
      <c r="G600" s="50" t="s">
        <v>3232</v>
      </c>
      <c r="H600" s="51">
        <v>1341</v>
      </c>
      <c r="I600" s="50" t="s">
        <v>45</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21" t="str">
        <f>IF(ISBLANK(INDEX('Policy Characteristics'!K:K,MATCH($C600,'Policy Characteristics'!$C:$C,0))),"",INDEX('Policy Characteristics'!K:K,MATCH($C600,'Policy Characteristics'!$C:$C,0)))</f>
        <v>industry-ag-main.html#fuel-switching</v>
      </c>
      <c r="R600" s="321" t="str">
        <f>IF(ISBLANK(INDEX('Policy Characteristics'!L:L,MATCH($C600,'Policy Characteristics'!$C:$C,0))),"",INDEX('Policy Characteristics'!L:L,MATCH($C600,'Policy Characteristics'!$C:$C,0)))</f>
        <v>industry-elec-and-hydrogen.html</v>
      </c>
    </row>
    <row r="601" spans="1:18" x14ac:dyDescent="0.25">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4"/>
        <v>Fraction of Industrial Fuel Use Shifted to Other Fuels</v>
      </c>
      <c r="D601" s="9" t="s">
        <v>3215</v>
      </c>
      <c r="E601" s="50" t="s">
        <v>2458</v>
      </c>
      <c r="F601" s="181" t="s">
        <v>2670</v>
      </c>
      <c r="G601" s="50" t="s">
        <v>3233</v>
      </c>
      <c r="H601" s="51">
        <v>1342</v>
      </c>
      <c r="I601" s="50" t="s">
        <v>45</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21" t="str">
        <f>IF(ISBLANK(INDEX('Policy Characteristics'!K:K,MATCH($C601,'Policy Characteristics'!$C:$C,0))),"",INDEX('Policy Characteristics'!K:K,MATCH($C601,'Policy Characteristics'!$C:$C,0)))</f>
        <v>industry-ag-main.html#fuel-switching</v>
      </c>
      <c r="R601" s="321" t="str">
        <f>IF(ISBLANK(INDEX('Policy Characteristics'!L:L,MATCH($C601,'Policy Characteristics'!$C:$C,0))),"",INDEX('Policy Characteristics'!L:L,MATCH($C601,'Policy Characteristics'!$C:$C,0)))</f>
        <v>industry-elec-and-hydrogen.html</v>
      </c>
    </row>
    <row r="602" spans="1:18" x14ac:dyDescent="0.25">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4"/>
        <v>Fraction of Industrial Fuel Use Shifted to Other Fuels</v>
      </c>
      <c r="D602" s="9" t="s">
        <v>3215</v>
      </c>
      <c r="E602" s="50" t="s">
        <v>2459</v>
      </c>
      <c r="F602" s="181" t="s">
        <v>2670</v>
      </c>
      <c r="G602" s="50" t="s">
        <v>3234</v>
      </c>
      <c r="H602" s="51">
        <v>1343</v>
      </c>
      <c r="I602" s="50" t="s">
        <v>45</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21" t="str">
        <f>IF(ISBLANK(INDEX('Policy Characteristics'!K:K,MATCH($C602,'Policy Characteristics'!$C:$C,0))),"",INDEX('Policy Characteristics'!K:K,MATCH($C602,'Policy Characteristics'!$C:$C,0)))</f>
        <v>industry-ag-main.html#fuel-switching</v>
      </c>
      <c r="R602" s="321" t="str">
        <f>IF(ISBLANK(INDEX('Policy Characteristics'!L:L,MATCH($C602,'Policy Characteristics'!$C:$C,0))),"",INDEX('Policy Characteristics'!L:L,MATCH($C602,'Policy Characteristics'!$C:$C,0)))</f>
        <v>industry-elec-and-hydrogen.html</v>
      </c>
    </row>
    <row r="603" spans="1:18" x14ac:dyDescent="0.25">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4"/>
        <v>Fraction of Industrial Fuel Use Shifted to Other Fuels</v>
      </c>
      <c r="D603" s="9" t="s">
        <v>3215</v>
      </c>
      <c r="E603" s="50" t="s">
        <v>2806</v>
      </c>
      <c r="F603" s="181" t="s">
        <v>2670</v>
      </c>
      <c r="G603" s="50" t="s">
        <v>3235</v>
      </c>
      <c r="H603" s="51">
        <v>1344</v>
      </c>
      <c r="I603" s="50" t="s">
        <v>45</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21" t="str">
        <f>IF(ISBLANK(INDEX('Policy Characteristics'!K:K,MATCH($C603,'Policy Characteristics'!$C:$C,0))),"",INDEX('Policy Characteristics'!K:K,MATCH($C603,'Policy Characteristics'!$C:$C,0)))</f>
        <v>industry-ag-main.html#fuel-switching</v>
      </c>
      <c r="R603" s="321" t="str">
        <f>IF(ISBLANK(INDEX('Policy Characteristics'!L:L,MATCH($C603,'Policy Characteristics'!$C:$C,0))),"",INDEX('Policy Characteristics'!L:L,MATCH($C603,'Policy Characteristics'!$C:$C,0)))</f>
        <v>industry-elec-and-hydrogen.html</v>
      </c>
    </row>
    <row r="604" spans="1:18" x14ac:dyDescent="0.25">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4"/>
        <v>Fraction of Industrial Fuel Use Shifted to Other Fuels</v>
      </c>
      <c r="D604" s="9" t="s">
        <v>3215</v>
      </c>
      <c r="E604" s="50" t="s">
        <v>2807</v>
      </c>
      <c r="F604" s="181" t="s">
        <v>2670</v>
      </c>
      <c r="G604" s="50" t="s">
        <v>3236</v>
      </c>
      <c r="H604" s="51">
        <v>1345</v>
      </c>
      <c r="I604" s="50" t="s">
        <v>45</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21" t="str">
        <f>IF(ISBLANK(INDEX('Policy Characteristics'!K:K,MATCH($C604,'Policy Characteristics'!$C:$C,0))),"",INDEX('Policy Characteristics'!K:K,MATCH($C604,'Policy Characteristics'!$C:$C,0)))</f>
        <v>industry-ag-main.html#fuel-switching</v>
      </c>
      <c r="R604" s="321" t="str">
        <f>IF(ISBLANK(INDEX('Policy Characteristics'!L:L,MATCH($C604,'Policy Characteristics'!$C:$C,0))),"",INDEX('Policy Characteristics'!L:L,MATCH($C604,'Policy Characteristics'!$C:$C,0)))</f>
        <v>industry-elec-and-hydrogen.html</v>
      </c>
    </row>
    <row r="605" spans="1:18" x14ac:dyDescent="0.25">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4"/>
        <v>Fraction of Industrial Fuel Use Shifted to Other Fuels</v>
      </c>
      <c r="D605" s="9" t="s">
        <v>3215</v>
      </c>
      <c r="E605" s="50" t="s">
        <v>2808</v>
      </c>
      <c r="F605" s="181" t="s">
        <v>2670</v>
      </c>
      <c r="G605" s="50" t="s">
        <v>3237</v>
      </c>
      <c r="H605" s="51">
        <v>1346</v>
      </c>
      <c r="I605" s="50" t="s">
        <v>45</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21" t="str">
        <f>IF(ISBLANK(INDEX('Policy Characteristics'!K:K,MATCH($C605,'Policy Characteristics'!$C:$C,0))),"",INDEX('Policy Characteristics'!K:K,MATCH($C605,'Policy Characteristics'!$C:$C,0)))</f>
        <v>industry-ag-main.html#fuel-switching</v>
      </c>
      <c r="R605" s="321" t="str">
        <f>IF(ISBLANK(INDEX('Policy Characteristics'!L:L,MATCH($C605,'Policy Characteristics'!$C:$C,0))),"",INDEX('Policy Characteristics'!L:L,MATCH($C605,'Policy Characteristics'!$C:$C,0)))</f>
        <v>industry-elec-and-hydrogen.html</v>
      </c>
    </row>
    <row r="606" spans="1:18" x14ac:dyDescent="0.25">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4"/>
        <v>Fraction of Industrial Fuel Use Shifted to Other Fuels</v>
      </c>
      <c r="D606" s="9" t="s">
        <v>3215</v>
      </c>
      <c r="E606" s="50" t="s">
        <v>2805</v>
      </c>
      <c r="F606" s="181" t="s">
        <v>2670</v>
      </c>
      <c r="G606" s="50" t="s">
        <v>3238</v>
      </c>
      <c r="H606" s="51">
        <v>1347</v>
      </c>
      <c r="I606" s="50" t="s">
        <v>44</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21" t="str">
        <f>IF(ISBLANK(INDEX('Policy Characteristics'!K:K,MATCH($C606,'Policy Characteristics'!$C:$C,0))),"",INDEX('Policy Characteristics'!K:K,MATCH($C606,'Policy Characteristics'!$C:$C,0)))</f>
        <v>industry-ag-main.html#fuel-switching</v>
      </c>
      <c r="R606" s="321" t="str">
        <f>IF(ISBLANK(INDEX('Policy Characteristics'!L:L,MATCH($C606,'Policy Characteristics'!$C:$C,0))),"",INDEX('Policy Characteristics'!L:L,MATCH($C606,'Policy Characteristics'!$C:$C,0)))</f>
        <v>industry-elec-and-hydrogen.html</v>
      </c>
    </row>
    <row r="607" spans="1:18" x14ac:dyDescent="0.25">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4"/>
        <v>Fraction of Industrial Fuel Use Shifted to Other Fuels</v>
      </c>
      <c r="D607" s="9" t="s">
        <v>3216</v>
      </c>
      <c r="E607" s="50" t="s">
        <v>2454</v>
      </c>
      <c r="F607" s="181" t="s">
        <v>3178</v>
      </c>
      <c r="G607" s="50" t="s">
        <v>3229</v>
      </c>
      <c r="H607" s="51">
        <v>1348</v>
      </c>
      <c r="I607" s="50" t="s">
        <v>44</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21" t="str">
        <f>IF(ISBLANK(INDEX('Policy Characteristics'!K:K,MATCH($C607,'Policy Characteristics'!$C:$C,0))),"",INDEX('Policy Characteristics'!K:K,MATCH($C607,'Policy Characteristics'!$C:$C,0)))</f>
        <v>industry-ag-main.html#fuel-switching</v>
      </c>
      <c r="R607" s="321" t="str">
        <f>IF(ISBLANK(INDEX('Policy Characteristics'!L:L,MATCH($C607,'Policy Characteristics'!$C:$C,0))),"",INDEX('Policy Characteristics'!L:L,MATCH($C607,'Policy Characteristics'!$C:$C,0)))</f>
        <v>industry-elec-and-hydrogen.html</v>
      </c>
    </row>
    <row r="608" spans="1:18" x14ac:dyDescent="0.25">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4"/>
        <v>Fraction of Industrial Fuel Use Shifted to Other Fuels</v>
      </c>
      <c r="D608" s="9" t="s">
        <v>3216</v>
      </c>
      <c r="E608" s="50" t="s">
        <v>2455</v>
      </c>
      <c r="F608" s="181" t="s">
        <v>3178</v>
      </c>
      <c r="G608" s="50" t="s">
        <v>3230</v>
      </c>
      <c r="H608" s="51">
        <v>1349</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21" t="str">
        <f>IF(ISBLANK(INDEX('Policy Characteristics'!K:K,MATCH($C608,'Policy Characteristics'!$C:$C,0))),"",INDEX('Policy Characteristics'!K:K,MATCH($C608,'Policy Characteristics'!$C:$C,0)))</f>
        <v>industry-ag-main.html#fuel-switching</v>
      </c>
      <c r="R608" s="321" t="str">
        <f>IF(ISBLANK(INDEX('Policy Characteristics'!L:L,MATCH($C608,'Policy Characteristics'!$C:$C,0))),"",INDEX('Policy Characteristics'!L:L,MATCH($C608,'Policy Characteristics'!$C:$C,0)))</f>
        <v>industry-elec-and-hydrogen.html</v>
      </c>
    </row>
    <row r="609" spans="1:18" x14ac:dyDescent="0.25">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4"/>
        <v>Fraction of Industrial Fuel Use Shifted to Other Fuels</v>
      </c>
      <c r="D609" s="9" t="s">
        <v>3216</v>
      </c>
      <c r="E609" s="50" t="s">
        <v>2456</v>
      </c>
      <c r="F609" s="181" t="s">
        <v>3178</v>
      </c>
      <c r="G609" s="50" t="s">
        <v>3231</v>
      </c>
      <c r="H609" s="51">
        <v>1350</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21" t="str">
        <f>IF(ISBLANK(INDEX('Policy Characteristics'!K:K,MATCH($C609,'Policy Characteristics'!$C:$C,0))),"",INDEX('Policy Characteristics'!K:K,MATCH($C609,'Policy Characteristics'!$C:$C,0)))</f>
        <v>industry-ag-main.html#fuel-switching</v>
      </c>
      <c r="R609" s="321" t="str">
        <f>IF(ISBLANK(INDEX('Policy Characteristics'!L:L,MATCH($C609,'Policy Characteristics'!$C:$C,0))),"",INDEX('Policy Characteristics'!L:L,MATCH($C609,'Policy Characteristics'!$C:$C,0)))</f>
        <v>industry-elec-and-hydrogen.html</v>
      </c>
    </row>
    <row r="610" spans="1:18" x14ac:dyDescent="0.25">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4"/>
        <v>Fraction of Industrial Fuel Use Shifted to Other Fuels</v>
      </c>
      <c r="D610" s="9" t="s">
        <v>3216</v>
      </c>
      <c r="E610" s="50" t="s">
        <v>2457</v>
      </c>
      <c r="F610" s="181" t="s">
        <v>3178</v>
      </c>
      <c r="G610" s="50" t="s">
        <v>3232</v>
      </c>
      <c r="H610" s="51">
        <v>1351</v>
      </c>
      <c r="I610" s="50" t="s">
        <v>45</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21" t="str">
        <f>IF(ISBLANK(INDEX('Policy Characteristics'!K:K,MATCH($C610,'Policy Characteristics'!$C:$C,0))),"",INDEX('Policy Characteristics'!K:K,MATCH($C610,'Policy Characteristics'!$C:$C,0)))</f>
        <v>industry-ag-main.html#fuel-switching</v>
      </c>
      <c r="R610" s="321" t="str">
        <f>IF(ISBLANK(INDEX('Policy Characteristics'!L:L,MATCH($C610,'Policy Characteristics'!$C:$C,0))),"",INDEX('Policy Characteristics'!L:L,MATCH($C610,'Policy Characteristics'!$C:$C,0)))</f>
        <v>industry-elec-and-hydrogen.html</v>
      </c>
    </row>
    <row r="611" spans="1:18" x14ac:dyDescent="0.25">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4"/>
        <v>Fraction of Industrial Fuel Use Shifted to Other Fuels</v>
      </c>
      <c r="D611" s="9" t="s">
        <v>3216</v>
      </c>
      <c r="E611" s="50" t="s">
        <v>2458</v>
      </c>
      <c r="F611" s="181" t="s">
        <v>3178</v>
      </c>
      <c r="G611" s="50" t="s">
        <v>3233</v>
      </c>
      <c r="H611" s="51">
        <v>1352</v>
      </c>
      <c r="I611" s="50" t="s">
        <v>45</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21" t="str">
        <f>IF(ISBLANK(INDEX('Policy Characteristics'!K:K,MATCH($C611,'Policy Characteristics'!$C:$C,0))),"",INDEX('Policy Characteristics'!K:K,MATCH($C611,'Policy Characteristics'!$C:$C,0)))</f>
        <v>industry-ag-main.html#fuel-switching</v>
      </c>
      <c r="R611" s="321" t="str">
        <f>IF(ISBLANK(INDEX('Policy Characteristics'!L:L,MATCH($C611,'Policy Characteristics'!$C:$C,0))),"",INDEX('Policy Characteristics'!L:L,MATCH($C611,'Policy Characteristics'!$C:$C,0)))</f>
        <v>industry-elec-and-hydrogen.html</v>
      </c>
    </row>
    <row r="612" spans="1:18" x14ac:dyDescent="0.25">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ref="C612:C675" si="35">C$467</f>
        <v>Fraction of Industrial Fuel Use Shifted to Other Fuels</v>
      </c>
      <c r="D612" s="9" t="s">
        <v>3216</v>
      </c>
      <c r="E612" s="50" t="s">
        <v>2459</v>
      </c>
      <c r="F612" s="181" t="s">
        <v>3178</v>
      </c>
      <c r="G612" s="50" t="s">
        <v>3234</v>
      </c>
      <c r="H612" s="51">
        <v>1353</v>
      </c>
      <c r="I612" s="50" t="s">
        <v>45</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21" t="str">
        <f>IF(ISBLANK(INDEX('Policy Characteristics'!K:K,MATCH($C612,'Policy Characteristics'!$C:$C,0))),"",INDEX('Policy Characteristics'!K:K,MATCH($C612,'Policy Characteristics'!$C:$C,0)))</f>
        <v>industry-ag-main.html#fuel-switching</v>
      </c>
      <c r="R612" s="321" t="str">
        <f>IF(ISBLANK(INDEX('Policy Characteristics'!L:L,MATCH($C612,'Policy Characteristics'!$C:$C,0))),"",INDEX('Policy Characteristics'!L:L,MATCH($C612,'Policy Characteristics'!$C:$C,0)))</f>
        <v>industry-elec-and-hydrogen.html</v>
      </c>
    </row>
    <row r="613" spans="1:18" x14ac:dyDescent="0.25">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3216</v>
      </c>
      <c r="E613" s="50" t="s">
        <v>2806</v>
      </c>
      <c r="F613" s="181" t="s">
        <v>3178</v>
      </c>
      <c r="G613" s="50" t="s">
        <v>3235</v>
      </c>
      <c r="H613" s="51">
        <v>1354</v>
      </c>
      <c r="I613" s="50" t="s">
        <v>45</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21" t="str">
        <f>IF(ISBLANK(INDEX('Policy Characteristics'!K:K,MATCH($C613,'Policy Characteristics'!$C:$C,0))),"",INDEX('Policy Characteristics'!K:K,MATCH($C613,'Policy Characteristics'!$C:$C,0)))</f>
        <v>industry-ag-main.html#fuel-switching</v>
      </c>
      <c r="R613" s="321" t="str">
        <f>IF(ISBLANK(INDEX('Policy Characteristics'!L:L,MATCH($C613,'Policy Characteristics'!$C:$C,0))),"",INDEX('Policy Characteristics'!L:L,MATCH($C613,'Policy Characteristics'!$C:$C,0)))</f>
        <v>industry-elec-and-hydrogen.html</v>
      </c>
    </row>
    <row r="614" spans="1:18" x14ac:dyDescent="0.25">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3216</v>
      </c>
      <c r="E614" s="50" t="s">
        <v>2807</v>
      </c>
      <c r="F614" s="181" t="s">
        <v>3178</v>
      </c>
      <c r="G614" s="50" t="s">
        <v>3236</v>
      </c>
      <c r="H614" s="51">
        <v>1355</v>
      </c>
      <c r="I614" s="50" t="s">
        <v>45</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21" t="str">
        <f>IF(ISBLANK(INDEX('Policy Characteristics'!K:K,MATCH($C614,'Policy Characteristics'!$C:$C,0))),"",INDEX('Policy Characteristics'!K:K,MATCH($C614,'Policy Characteristics'!$C:$C,0)))</f>
        <v>industry-ag-main.html#fuel-switching</v>
      </c>
      <c r="R614" s="321" t="str">
        <f>IF(ISBLANK(INDEX('Policy Characteristics'!L:L,MATCH($C614,'Policy Characteristics'!$C:$C,0))),"",INDEX('Policy Characteristics'!L:L,MATCH($C614,'Policy Characteristics'!$C:$C,0)))</f>
        <v>industry-elec-and-hydrogen.html</v>
      </c>
    </row>
    <row r="615" spans="1:18" x14ac:dyDescent="0.25">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3216</v>
      </c>
      <c r="E615" s="50" t="s">
        <v>2808</v>
      </c>
      <c r="F615" s="181" t="s">
        <v>3178</v>
      </c>
      <c r="G615" s="50" t="s">
        <v>3237</v>
      </c>
      <c r="H615" s="51">
        <v>1356</v>
      </c>
      <c r="I615" s="50" t="s">
        <v>45</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21" t="str">
        <f>IF(ISBLANK(INDEX('Policy Characteristics'!K:K,MATCH($C615,'Policy Characteristics'!$C:$C,0))),"",INDEX('Policy Characteristics'!K:K,MATCH($C615,'Policy Characteristics'!$C:$C,0)))</f>
        <v>industry-ag-main.html#fuel-switching</v>
      </c>
      <c r="R615" s="321" t="str">
        <f>IF(ISBLANK(INDEX('Policy Characteristics'!L:L,MATCH($C615,'Policy Characteristics'!$C:$C,0))),"",INDEX('Policy Characteristics'!L:L,MATCH($C615,'Policy Characteristics'!$C:$C,0)))</f>
        <v>industry-elec-and-hydrogen.html</v>
      </c>
    </row>
    <row r="616" spans="1:18" x14ac:dyDescent="0.25">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3216</v>
      </c>
      <c r="E616" s="50" t="s">
        <v>2805</v>
      </c>
      <c r="F616" s="181" t="s">
        <v>3178</v>
      </c>
      <c r="G616" s="50" t="s">
        <v>3238</v>
      </c>
      <c r="H616" s="51">
        <v>1357</v>
      </c>
      <c r="I616" s="50" t="s">
        <v>44</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21" t="str">
        <f>IF(ISBLANK(INDEX('Policy Characteristics'!K:K,MATCH($C616,'Policy Characteristics'!$C:$C,0))),"",INDEX('Policy Characteristics'!K:K,MATCH($C616,'Policy Characteristics'!$C:$C,0)))</f>
        <v>industry-ag-main.html#fuel-switching</v>
      </c>
      <c r="R616" s="321" t="str">
        <f>IF(ISBLANK(INDEX('Policy Characteristics'!L:L,MATCH($C616,'Policy Characteristics'!$C:$C,0))),"",INDEX('Policy Characteristics'!L:L,MATCH($C616,'Policy Characteristics'!$C:$C,0)))</f>
        <v>industry-elec-and-hydrogen.html</v>
      </c>
    </row>
    <row r="617" spans="1:18" x14ac:dyDescent="0.25">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3217</v>
      </c>
      <c r="E617" s="50" t="s">
        <v>2454</v>
      </c>
      <c r="F617" s="181" t="s">
        <v>3179</v>
      </c>
      <c r="G617" s="50" t="s">
        <v>3229</v>
      </c>
      <c r="H617" s="51">
        <v>1358</v>
      </c>
      <c r="I617" s="50" t="s">
        <v>44</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21" t="str">
        <f>IF(ISBLANK(INDEX('Policy Characteristics'!K:K,MATCH($C617,'Policy Characteristics'!$C:$C,0))),"",INDEX('Policy Characteristics'!K:K,MATCH($C617,'Policy Characteristics'!$C:$C,0)))</f>
        <v>industry-ag-main.html#fuel-switching</v>
      </c>
      <c r="R617" s="321" t="str">
        <f>IF(ISBLANK(INDEX('Policy Characteristics'!L:L,MATCH($C617,'Policy Characteristics'!$C:$C,0))),"",INDEX('Policy Characteristics'!L:L,MATCH($C617,'Policy Characteristics'!$C:$C,0)))</f>
        <v>industry-elec-and-hydrogen.html</v>
      </c>
    </row>
    <row r="618" spans="1:18" x14ac:dyDescent="0.25">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3217</v>
      </c>
      <c r="E618" s="50" t="s">
        <v>2455</v>
      </c>
      <c r="F618" s="181" t="s">
        <v>3179</v>
      </c>
      <c r="G618" s="50" t="s">
        <v>3230</v>
      </c>
      <c r="H618" s="51">
        <v>1359</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21" t="str">
        <f>IF(ISBLANK(INDEX('Policy Characteristics'!K:K,MATCH($C618,'Policy Characteristics'!$C:$C,0))),"",INDEX('Policy Characteristics'!K:K,MATCH($C618,'Policy Characteristics'!$C:$C,0)))</f>
        <v>industry-ag-main.html#fuel-switching</v>
      </c>
      <c r="R618" s="321" t="str">
        <f>IF(ISBLANK(INDEX('Policy Characteristics'!L:L,MATCH($C618,'Policy Characteristics'!$C:$C,0))),"",INDEX('Policy Characteristics'!L:L,MATCH($C618,'Policy Characteristics'!$C:$C,0)))</f>
        <v>industry-elec-and-hydrogen.html</v>
      </c>
    </row>
    <row r="619" spans="1:18" x14ac:dyDescent="0.25">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3217</v>
      </c>
      <c r="E619" s="50" t="s">
        <v>2456</v>
      </c>
      <c r="F619" s="181" t="s">
        <v>3179</v>
      </c>
      <c r="G619" s="50" t="s">
        <v>3231</v>
      </c>
      <c r="H619" s="51">
        <v>1360</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21" t="str">
        <f>IF(ISBLANK(INDEX('Policy Characteristics'!K:K,MATCH($C619,'Policy Characteristics'!$C:$C,0))),"",INDEX('Policy Characteristics'!K:K,MATCH($C619,'Policy Characteristics'!$C:$C,0)))</f>
        <v>industry-ag-main.html#fuel-switching</v>
      </c>
      <c r="R619" s="321" t="str">
        <f>IF(ISBLANK(INDEX('Policy Characteristics'!L:L,MATCH($C619,'Policy Characteristics'!$C:$C,0))),"",INDEX('Policy Characteristics'!L:L,MATCH($C619,'Policy Characteristics'!$C:$C,0)))</f>
        <v>industry-elec-and-hydrogen.html</v>
      </c>
    </row>
    <row r="620" spans="1:18" x14ac:dyDescent="0.25">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3217</v>
      </c>
      <c r="E620" s="50" t="s">
        <v>2457</v>
      </c>
      <c r="F620" s="181" t="s">
        <v>3179</v>
      </c>
      <c r="G620" s="50" t="s">
        <v>3232</v>
      </c>
      <c r="H620" s="51">
        <v>1361</v>
      </c>
      <c r="I620" s="50" t="s">
        <v>45</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21" t="str">
        <f>IF(ISBLANK(INDEX('Policy Characteristics'!K:K,MATCH($C620,'Policy Characteristics'!$C:$C,0))),"",INDEX('Policy Characteristics'!K:K,MATCH($C620,'Policy Characteristics'!$C:$C,0)))</f>
        <v>industry-ag-main.html#fuel-switching</v>
      </c>
      <c r="R620" s="321" t="str">
        <f>IF(ISBLANK(INDEX('Policy Characteristics'!L:L,MATCH($C620,'Policy Characteristics'!$C:$C,0))),"",INDEX('Policy Characteristics'!L:L,MATCH($C620,'Policy Characteristics'!$C:$C,0)))</f>
        <v>industry-elec-and-hydrogen.html</v>
      </c>
    </row>
    <row r="621" spans="1:18" x14ac:dyDescent="0.25">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3217</v>
      </c>
      <c r="E621" s="50" t="s">
        <v>2458</v>
      </c>
      <c r="F621" s="181" t="s">
        <v>3179</v>
      </c>
      <c r="G621" s="50" t="s">
        <v>3233</v>
      </c>
      <c r="H621" s="51">
        <v>1362</v>
      </c>
      <c r="I621" s="50" t="s">
        <v>45</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21" t="str">
        <f>IF(ISBLANK(INDEX('Policy Characteristics'!K:K,MATCH($C621,'Policy Characteristics'!$C:$C,0))),"",INDEX('Policy Characteristics'!K:K,MATCH($C621,'Policy Characteristics'!$C:$C,0)))</f>
        <v>industry-ag-main.html#fuel-switching</v>
      </c>
      <c r="R621" s="321" t="str">
        <f>IF(ISBLANK(INDEX('Policy Characteristics'!L:L,MATCH($C621,'Policy Characteristics'!$C:$C,0))),"",INDEX('Policy Characteristics'!L:L,MATCH($C621,'Policy Characteristics'!$C:$C,0)))</f>
        <v>industry-elec-and-hydrogen.html</v>
      </c>
    </row>
    <row r="622" spans="1:18" x14ac:dyDescent="0.25">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3217</v>
      </c>
      <c r="E622" s="50" t="s">
        <v>2459</v>
      </c>
      <c r="F622" s="181" t="s">
        <v>3179</v>
      </c>
      <c r="G622" s="50" t="s">
        <v>3234</v>
      </c>
      <c r="H622" s="51">
        <v>1363</v>
      </c>
      <c r="I622" s="50" t="s">
        <v>45</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21" t="str">
        <f>IF(ISBLANK(INDEX('Policy Characteristics'!K:K,MATCH($C622,'Policy Characteristics'!$C:$C,0))),"",INDEX('Policy Characteristics'!K:K,MATCH($C622,'Policy Characteristics'!$C:$C,0)))</f>
        <v>industry-ag-main.html#fuel-switching</v>
      </c>
      <c r="R622" s="321" t="str">
        <f>IF(ISBLANK(INDEX('Policy Characteristics'!L:L,MATCH($C622,'Policy Characteristics'!$C:$C,0))),"",INDEX('Policy Characteristics'!L:L,MATCH($C622,'Policy Characteristics'!$C:$C,0)))</f>
        <v>industry-elec-and-hydrogen.html</v>
      </c>
    </row>
    <row r="623" spans="1:18" x14ac:dyDescent="0.25">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3217</v>
      </c>
      <c r="E623" s="50" t="s">
        <v>2806</v>
      </c>
      <c r="F623" s="181" t="s">
        <v>3179</v>
      </c>
      <c r="G623" s="50" t="s">
        <v>3235</v>
      </c>
      <c r="H623" s="51">
        <v>1364</v>
      </c>
      <c r="I623" s="50" t="s">
        <v>45</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21" t="str">
        <f>IF(ISBLANK(INDEX('Policy Characteristics'!K:K,MATCH($C623,'Policy Characteristics'!$C:$C,0))),"",INDEX('Policy Characteristics'!K:K,MATCH($C623,'Policy Characteristics'!$C:$C,0)))</f>
        <v>industry-ag-main.html#fuel-switching</v>
      </c>
      <c r="R623" s="321" t="str">
        <f>IF(ISBLANK(INDEX('Policy Characteristics'!L:L,MATCH($C623,'Policy Characteristics'!$C:$C,0))),"",INDEX('Policy Characteristics'!L:L,MATCH($C623,'Policy Characteristics'!$C:$C,0)))</f>
        <v>industry-elec-and-hydrogen.html</v>
      </c>
    </row>
    <row r="624" spans="1:18" x14ac:dyDescent="0.25">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3217</v>
      </c>
      <c r="E624" s="50" t="s">
        <v>2807</v>
      </c>
      <c r="F624" s="181" t="s">
        <v>3179</v>
      </c>
      <c r="G624" s="50" t="s">
        <v>3236</v>
      </c>
      <c r="H624" s="51">
        <v>1365</v>
      </c>
      <c r="I624" s="50" t="s">
        <v>45</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21" t="str">
        <f>IF(ISBLANK(INDEX('Policy Characteristics'!K:K,MATCH($C624,'Policy Characteristics'!$C:$C,0))),"",INDEX('Policy Characteristics'!K:K,MATCH($C624,'Policy Characteristics'!$C:$C,0)))</f>
        <v>industry-ag-main.html#fuel-switching</v>
      </c>
      <c r="R624" s="321" t="str">
        <f>IF(ISBLANK(INDEX('Policy Characteristics'!L:L,MATCH($C624,'Policy Characteristics'!$C:$C,0))),"",INDEX('Policy Characteristics'!L:L,MATCH($C624,'Policy Characteristics'!$C:$C,0)))</f>
        <v>industry-elec-and-hydrogen.html</v>
      </c>
    </row>
    <row r="625" spans="1:18" x14ac:dyDescent="0.25">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3217</v>
      </c>
      <c r="E625" s="50" t="s">
        <v>2808</v>
      </c>
      <c r="F625" s="181" t="s">
        <v>3179</v>
      </c>
      <c r="G625" s="50" t="s">
        <v>3237</v>
      </c>
      <c r="H625" s="51">
        <v>1366</v>
      </c>
      <c r="I625" s="50" t="s">
        <v>45</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21" t="str">
        <f>IF(ISBLANK(INDEX('Policy Characteristics'!K:K,MATCH($C625,'Policy Characteristics'!$C:$C,0))),"",INDEX('Policy Characteristics'!K:K,MATCH($C625,'Policy Characteristics'!$C:$C,0)))</f>
        <v>industry-ag-main.html#fuel-switching</v>
      </c>
      <c r="R625" s="321" t="str">
        <f>IF(ISBLANK(INDEX('Policy Characteristics'!L:L,MATCH($C625,'Policy Characteristics'!$C:$C,0))),"",INDEX('Policy Characteristics'!L:L,MATCH($C625,'Policy Characteristics'!$C:$C,0)))</f>
        <v>industry-elec-and-hydrogen.html</v>
      </c>
    </row>
    <row r="626" spans="1:18" x14ac:dyDescent="0.25">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3217</v>
      </c>
      <c r="E626" s="50" t="s">
        <v>2805</v>
      </c>
      <c r="F626" s="181" t="s">
        <v>3179</v>
      </c>
      <c r="G626" s="50" t="s">
        <v>3238</v>
      </c>
      <c r="H626" s="51">
        <v>1367</v>
      </c>
      <c r="I626" s="50" t="s">
        <v>44</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21" t="str">
        <f>IF(ISBLANK(INDEX('Policy Characteristics'!K:K,MATCH($C626,'Policy Characteristics'!$C:$C,0))),"",INDEX('Policy Characteristics'!K:K,MATCH($C626,'Policy Characteristics'!$C:$C,0)))</f>
        <v>industry-ag-main.html#fuel-switching</v>
      </c>
      <c r="R626" s="321" t="str">
        <f>IF(ISBLANK(INDEX('Policy Characteristics'!L:L,MATCH($C626,'Policy Characteristics'!$C:$C,0))),"",INDEX('Policy Characteristics'!L:L,MATCH($C626,'Policy Characteristics'!$C:$C,0)))</f>
        <v>industry-elec-and-hydrogen.html</v>
      </c>
    </row>
    <row r="627" spans="1:18" x14ac:dyDescent="0.25">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3218</v>
      </c>
      <c r="E627" s="50" t="s">
        <v>2454</v>
      </c>
      <c r="F627" s="181" t="s">
        <v>3180</v>
      </c>
      <c r="G627" s="50" t="s">
        <v>3229</v>
      </c>
      <c r="H627" s="51">
        <v>1368</v>
      </c>
      <c r="I627" s="50" t="s">
        <v>44</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21" t="str">
        <f>IF(ISBLANK(INDEX('Policy Characteristics'!K:K,MATCH($C627,'Policy Characteristics'!$C:$C,0))),"",INDEX('Policy Characteristics'!K:K,MATCH($C627,'Policy Characteristics'!$C:$C,0)))</f>
        <v>industry-ag-main.html#fuel-switching</v>
      </c>
      <c r="R627" s="321" t="str">
        <f>IF(ISBLANK(INDEX('Policy Characteristics'!L:L,MATCH($C627,'Policy Characteristics'!$C:$C,0))),"",INDEX('Policy Characteristics'!L:L,MATCH($C627,'Policy Characteristics'!$C:$C,0)))</f>
        <v>industry-elec-and-hydrogen.html</v>
      </c>
    </row>
    <row r="628" spans="1:18" x14ac:dyDescent="0.25">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3218</v>
      </c>
      <c r="E628" s="50" t="s">
        <v>2455</v>
      </c>
      <c r="F628" s="181" t="s">
        <v>3180</v>
      </c>
      <c r="G628" s="50" t="s">
        <v>3230</v>
      </c>
      <c r="H628" s="51">
        <v>1369</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21" t="str">
        <f>IF(ISBLANK(INDEX('Policy Characteristics'!K:K,MATCH($C628,'Policy Characteristics'!$C:$C,0))),"",INDEX('Policy Characteristics'!K:K,MATCH($C628,'Policy Characteristics'!$C:$C,0)))</f>
        <v>industry-ag-main.html#fuel-switching</v>
      </c>
      <c r="R628" s="321" t="str">
        <f>IF(ISBLANK(INDEX('Policy Characteristics'!L:L,MATCH($C628,'Policy Characteristics'!$C:$C,0))),"",INDEX('Policy Characteristics'!L:L,MATCH($C628,'Policy Characteristics'!$C:$C,0)))</f>
        <v>industry-elec-and-hydrogen.html</v>
      </c>
    </row>
    <row r="629" spans="1:18" x14ac:dyDescent="0.25">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3218</v>
      </c>
      <c r="E629" s="50" t="s">
        <v>2456</v>
      </c>
      <c r="F629" s="181" t="s">
        <v>3180</v>
      </c>
      <c r="G629" s="50" t="s">
        <v>3231</v>
      </c>
      <c r="H629" s="51">
        <v>1370</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21" t="str">
        <f>IF(ISBLANK(INDEX('Policy Characteristics'!K:K,MATCH($C629,'Policy Characteristics'!$C:$C,0))),"",INDEX('Policy Characteristics'!K:K,MATCH($C629,'Policy Characteristics'!$C:$C,0)))</f>
        <v>industry-ag-main.html#fuel-switching</v>
      </c>
      <c r="R629" s="321" t="str">
        <f>IF(ISBLANK(INDEX('Policy Characteristics'!L:L,MATCH($C629,'Policy Characteristics'!$C:$C,0))),"",INDEX('Policy Characteristics'!L:L,MATCH($C629,'Policy Characteristics'!$C:$C,0)))</f>
        <v>industry-elec-and-hydrogen.html</v>
      </c>
    </row>
    <row r="630" spans="1:18" x14ac:dyDescent="0.25">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3218</v>
      </c>
      <c r="E630" s="50" t="s">
        <v>2457</v>
      </c>
      <c r="F630" s="181" t="s">
        <v>3180</v>
      </c>
      <c r="G630" s="50" t="s">
        <v>3232</v>
      </c>
      <c r="H630" s="51">
        <v>1371</v>
      </c>
      <c r="I630" s="50" t="s">
        <v>45</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21" t="str">
        <f>IF(ISBLANK(INDEX('Policy Characteristics'!K:K,MATCH($C630,'Policy Characteristics'!$C:$C,0))),"",INDEX('Policy Characteristics'!K:K,MATCH($C630,'Policy Characteristics'!$C:$C,0)))</f>
        <v>industry-ag-main.html#fuel-switching</v>
      </c>
      <c r="R630" s="321" t="str">
        <f>IF(ISBLANK(INDEX('Policy Characteristics'!L:L,MATCH($C630,'Policy Characteristics'!$C:$C,0))),"",INDEX('Policy Characteristics'!L:L,MATCH($C630,'Policy Characteristics'!$C:$C,0)))</f>
        <v>industry-elec-and-hydrogen.html</v>
      </c>
    </row>
    <row r="631" spans="1:18" x14ac:dyDescent="0.25">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3218</v>
      </c>
      <c r="E631" s="50" t="s">
        <v>2458</v>
      </c>
      <c r="F631" s="181" t="s">
        <v>3180</v>
      </c>
      <c r="G631" s="50" t="s">
        <v>3233</v>
      </c>
      <c r="H631" s="51">
        <v>1372</v>
      </c>
      <c r="I631" s="50" t="s">
        <v>45</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21" t="str">
        <f>IF(ISBLANK(INDEX('Policy Characteristics'!K:K,MATCH($C631,'Policy Characteristics'!$C:$C,0))),"",INDEX('Policy Characteristics'!K:K,MATCH($C631,'Policy Characteristics'!$C:$C,0)))</f>
        <v>industry-ag-main.html#fuel-switching</v>
      </c>
      <c r="R631" s="321" t="str">
        <f>IF(ISBLANK(INDEX('Policy Characteristics'!L:L,MATCH($C631,'Policy Characteristics'!$C:$C,0))),"",INDEX('Policy Characteristics'!L:L,MATCH($C631,'Policy Characteristics'!$C:$C,0)))</f>
        <v>industry-elec-and-hydrogen.html</v>
      </c>
    </row>
    <row r="632" spans="1:18" x14ac:dyDescent="0.25">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3218</v>
      </c>
      <c r="E632" s="50" t="s">
        <v>2459</v>
      </c>
      <c r="F632" s="181" t="s">
        <v>3180</v>
      </c>
      <c r="G632" s="50" t="s">
        <v>3234</v>
      </c>
      <c r="H632" s="51">
        <v>1373</v>
      </c>
      <c r="I632" s="50" t="s">
        <v>45</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21" t="str">
        <f>IF(ISBLANK(INDEX('Policy Characteristics'!K:K,MATCH($C632,'Policy Characteristics'!$C:$C,0))),"",INDEX('Policy Characteristics'!K:K,MATCH($C632,'Policy Characteristics'!$C:$C,0)))</f>
        <v>industry-ag-main.html#fuel-switching</v>
      </c>
      <c r="R632" s="321" t="str">
        <f>IF(ISBLANK(INDEX('Policy Characteristics'!L:L,MATCH($C632,'Policy Characteristics'!$C:$C,0))),"",INDEX('Policy Characteristics'!L:L,MATCH($C632,'Policy Characteristics'!$C:$C,0)))</f>
        <v>industry-elec-and-hydrogen.html</v>
      </c>
    </row>
    <row r="633" spans="1:18" x14ac:dyDescent="0.25">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3218</v>
      </c>
      <c r="E633" s="50" t="s">
        <v>2806</v>
      </c>
      <c r="F633" s="181" t="s">
        <v>3180</v>
      </c>
      <c r="G633" s="50" t="s">
        <v>3235</v>
      </c>
      <c r="H633" s="51">
        <v>1374</v>
      </c>
      <c r="I633" s="50" t="s">
        <v>45</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21" t="str">
        <f>IF(ISBLANK(INDEX('Policy Characteristics'!K:K,MATCH($C633,'Policy Characteristics'!$C:$C,0))),"",INDEX('Policy Characteristics'!K:K,MATCH($C633,'Policy Characteristics'!$C:$C,0)))</f>
        <v>industry-ag-main.html#fuel-switching</v>
      </c>
      <c r="R633" s="321" t="str">
        <f>IF(ISBLANK(INDEX('Policy Characteristics'!L:L,MATCH($C633,'Policy Characteristics'!$C:$C,0))),"",INDEX('Policy Characteristics'!L:L,MATCH($C633,'Policy Characteristics'!$C:$C,0)))</f>
        <v>industry-elec-and-hydrogen.html</v>
      </c>
    </row>
    <row r="634" spans="1:18" x14ac:dyDescent="0.25">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3218</v>
      </c>
      <c r="E634" s="50" t="s">
        <v>2807</v>
      </c>
      <c r="F634" s="181" t="s">
        <v>3180</v>
      </c>
      <c r="G634" s="50" t="s">
        <v>3236</v>
      </c>
      <c r="H634" s="51">
        <v>1375</v>
      </c>
      <c r="I634" s="50" t="s">
        <v>45</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21" t="str">
        <f>IF(ISBLANK(INDEX('Policy Characteristics'!K:K,MATCH($C634,'Policy Characteristics'!$C:$C,0))),"",INDEX('Policy Characteristics'!K:K,MATCH($C634,'Policy Characteristics'!$C:$C,0)))</f>
        <v>industry-ag-main.html#fuel-switching</v>
      </c>
      <c r="R634" s="321" t="str">
        <f>IF(ISBLANK(INDEX('Policy Characteristics'!L:L,MATCH($C634,'Policy Characteristics'!$C:$C,0))),"",INDEX('Policy Characteristics'!L:L,MATCH($C634,'Policy Characteristics'!$C:$C,0)))</f>
        <v>industry-elec-and-hydrogen.html</v>
      </c>
    </row>
    <row r="635" spans="1:18" x14ac:dyDescent="0.25">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3218</v>
      </c>
      <c r="E635" s="50" t="s">
        <v>2808</v>
      </c>
      <c r="F635" s="181" t="s">
        <v>3180</v>
      </c>
      <c r="G635" s="50" t="s">
        <v>3237</v>
      </c>
      <c r="H635" s="51">
        <v>1376</v>
      </c>
      <c r="I635" s="50" t="s">
        <v>45</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21" t="str">
        <f>IF(ISBLANK(INDEX('Policy Characteristics'!K:K,MATCH($C635,'Policy Characteristics'!$C:$C,0))),"",INDEX('Policy Characteristics'!K:K,MATCH($C635,'Policy Characteristics'!$C:$C,0)))</f>
        <v>industry-ag-main.html#fuel-switching</v>
      </c>
      <c r="R635" s="321" t="str">
        <f>IF(ISBLANK(INDEX('Policy Characteristics'!L:L,MATCH($C635,'Policy Characteristics'!$C:$C,0))),"",INDEX('Policy Characteristics'!L:L,MATCH($C635,'Policy Characteristics'!$C:$C,0)))</f>
        <v>industry-elec-and-hydrogen.html</v>
      </c>
    </row>
    <row r="636" spans="1:18" x14ac:dyDescent="0.25">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3218</v>
      </c>
      <c r="E636" s="50" t="s">
        <v>2805</v>
      </c>
      <c r="F636" s="181" t="s">
        <v>3180</v>
      </c>
      <c r="G636" s="50" t="s">
        <v>3238</v>
      </c>
      <c r="H636" s="51">
        <v>1377</v>
      </c>
      <c r="I636" s="50" t="s">
        <v>44</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21" t="str">
        <f>IF(ISBLANK(INDEX('Policy Characteristics'!K:K,MATCH($C636,'Policy Characteristics'!$C:$C,0))),"",INDEX('Policy Characteristics'!K:K,MATCH($C636,'Policy Characteristics'!$C:$C,0)))</f>
        <v>industry-ag-main.html#fuel-switching</v>
      </c>
      <c r="R636" s="321" t="str">
        <f>IF(ISBLANK(INDEX('Policy Characteristics'!L:L,MATCH($C636,'Policy Characteristics'!$C:$C,0))),"",INDEX('Policy Characteristics'!L:L,MATCH($C636,'Policy Characteristics'!$C:$C,0)))</f>
        <v>industry-elec-and-hydrogen.html</v>
      </c>
    </row>
    <row r="637" spans="1:18" x14ac:dyDescent="0.25">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3219</v>
      </c>
      <c r="E637" s="50" t="s">
        <v>2454</v>
      </c>
      <c r="F637" s="181" t="s">
        <v>3181</v>
      </c>
      <c r="G637" s="50" t="s">
        <v>3229</v>
      </c>
      <c r="H637" s="51">
        <v>1378</v>
      </c>
      <c r="I637" s="50" t="s">
        <v>44</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21" t="str">
        <f>IF(ISBLANK(INDEX('Policy Characteristics'!K:K,MATCH($C637,'Policy Characteristics'!$C:$C,0))),"",INDEX('Policy Characteristics'!K:K,MATCH($C637,'Policy Characteristics'!$C:$C,0)))</f>
        <v>industry-ag-main.html#fuel-switching</v>
      </c>
      <c r="R637" s="321" t="str">
        <f>IF(ISBLANK(INDEX('Policy Characteristics'!L:L,MATCH($C637,'Policy Characteristics'!$C:$C,0))),"",INDEX('Policy Characteristics'!L:L,MATCH($C637,'Policy Characteristics'!$C:$C,0)))</f>
        <v>industry-elec-and-hydrogen.html</v>
      </c>
    </row>
    <row r="638" spans="1:18" x14ac:dyDescent="0.25">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si="35"/>
        <v>Fraction of Industrial Fuel Use Shifted to Other Fuels</v>
      </c>
      <c r="D638" s="9" t="s">
        <v>3219</v>
      </c>
      <c r="E638" s="50" t="s">
        <v>2455</v>
      </c>
      <c r="F638" s="181" t="s">
        <v>3181</v>
      </c>
      <c r="G638" s="50" t="s">
        <v>3230</v>
      </c>
      <c r="H638" s="51">
        <v>1379</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21" t="str">
        <f>IF(ISBLANK(INDEX('Policy Characteristics'!K:K,MATCH($C638,'Policy Characteristics'!$C:$C,0))),"",INDEX('Policy Characteristics'!K:K,MATCH($C638,'Policy Characteristics'!$C:$C,0)))</f>
        <v>industry-ag-main.html#fuel-switching</v>
      </c>
      <c r="R638" s="321" t="str">
        <f>IF(ISBLANK(INDEX('Policy Characteristics'!L:L,MATCH($C638,'Policy Characteristics'!$C:$C,0))),"",INDEX('Policy Characteristics'!L:L,MATCH($C638,'Policy Characteristics'!$C:$C,0)))</f>
        <v>industry-elec-and-hydrogen.html</v>
      </c>
    </row>
    <row r="639" spans="1:18" x14ac:dyDescent="0.25">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5"/>
        <v>Fraction of Industrial Fuel Use Shifted to Other Fuels</v>
      </c>
      <c r="D639" s="9" t="s">
        <v>3219</v>
      </c>
      <c r="E639" s="50" t="s">
        <v>2456</v>
      </c>
      <c r="F639" s="181" t="s">
        <v>3181</v>
      </c>
      <c r="G639" s="50" t="s">
        <v>3231</v>
      </c>
      <c r="H639" s="51">
        <v>1380</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21" t="str">
        <f>IF(ISBLANK(INDEX('Policy Characteristics'!K:K,MATCH($C639,'Policy Characteristics'!$C:$C,0))),"",INDEX('Policy Characteristics'!K:K,MATCH($C639,'Policy Characteristics'!$C:$C,0)))</f>
        <v>industry-ag-main.html#fuel-switching</v>
      </c>
      <c r="R639" s="321" t="str">
        <f>IF(ISBLANK(INDEX('Policy Characteristics'!L:L,MATCH($C639,'Policy Characteristics'!$C:$C,0))),"",INDEX('Policy Characteristics'!L:L,MATCH($C639,'Policy Characteristics'!$C:$C,0)))</f>
        <v>industry-elec-and-hydrogen.html</v>
      </c>
    </row>
    <row r="640" spans="1:18" x14ac:dyDescent="0.25">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5"/>
        <v>Fraction of Industrial Fuel Use Shifted to Other Fuels</v>
      </c>
      <c r="D640" s="9" t="s">
        <v>3219</v>
      </c>
      <c r="E640" s="50" t="s">
        <v>2457</v>
      </c>
      <c r="F640" s="181" t="s">
        <v>3181</v>
      </c>
      <c r="G640" s="50" t="s">
        <v>3232</v>
      </c>
      <c r="H640" s="51">
        <v>1381</v>
      </c>
      <c r="I640" s="50" t="s">
        <v>45</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21" t="str">
        <f>IF(ISBLANK(INDEX('Policy Characteristics'!K:K,MATCH($C640,'Policy Characteristics'!$C:$C,0))),"",INDEX('Policy Characteristics'!K:K,MATCH($C640,'Policy Characteristics'!$C:$C,0)))</f>
        <v>industry-ag-main.html#fuel-switching</v>
      </c>
      <c r="R640" s="321" t="str">
        <f>IF(ISBLANK(INDEX('Policy Characteristics'!L:L,MATCH($C640,'Policy Characteristics'!$C:$C,0))),"",INDEX('Policy Characteristics'!L:L,MATCH($C640,'Policy Characteristics'!$C:$C,0)))</f>
        <v>industry-elec-and-hydrogen.html</v>
      </c>
    </row>
    <row r="641" spans="1:18" x14ac:dyDescent="0.25">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5"/>
        <v>Fraction of Industrial Fuel Use Shifted to Other Fuels</v>
      </c>
      <c r="D641" s="9" t="s">
        <v>3219</v>
      </c>
      <c r="E641" s="50" t="s">
        <v>2458</v>
      </c>
      <c r="F641" s="181" t="s">
        <v>3181</v>
      </c>
      <c r="G641" s="50" t="s">
        <v>3233</v>
      </c>
      <c r="H641" s="51">
        <v>1382</v>
      </c>
      <c r="I641" s="50" t="s">
        <v>45</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21" t="str">
        <f>IF(ISBLANK(INDEX('Policy Characteristics'!K:K,MATCH($C641,'Policy Characteristics'!$C:$C,0))),"",INDEX('Policy Characteristics'!K:K,MATCH($C641,'Policy Characteristics'!$C:$C,0)))</f>
        <v>industry-ag-main.html#fuel-switching</v>
      </c>
      <c r="R641" s="321" t="str">
        <f>IF(ISBLANK(INDEX('Policy Characteristics'!L:L,MATCH($C641,'Policy Characteristics'!$C:$C,0))),"",INDEX('Policy Characteristics'!L:L,MATCH($C641,'Policy Characteristics'!$C:$C,0)))</f>
        <v>industry-elec-and-hydrogen.html</v>
      </c>
    </row>
    <row r="642" spans="1:18" x14ac:dyDescent="0.25">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5"/>
        <v>Fraction of Industrial Fuel Use Shifted to Other Fuels</v>
      </c>
      <c r="D642" s="9" t="s">
        <v>3219</v>
      </c>
      <c r="E642" s="50" t="s">
        <v>2459</v>
      </c>
      <c r="F642" s="181" t="s">
        <v>3181</v>
      </c>
      <c r="G642" s="50" t="s">
        <v>3234</v>
      </c>
      <c r="H642" s="51">
        <v>1383</v>
      </c>
      <c r="I642" s="50" t="s">
        <v>45</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21" t="str">
        <f>IF(ISBLANK(INDEX('Policy Characteristics'!K:K,MATCH($C642,'Policy Characteristics'!$C:$C,0))),"",INDEX('Policy Characteristics'!K:K,MATCH($C642,'Policy Characteristics'!$C:$C,0)))</f>
        <v>industry-ag-main.html#fuel-switching</v>
      </c>
      <c r="R642" s="321" t="str">
        <f>IF(ISBLANK(INDEX('Policy Characteristics'!L:L,MATCH($C642,'Policy Characteristics'!$C:$C,0))),"",INDEX('Policy Characteristics'!L:L,MATCH($C642,'Policy Characteristics'!$C:$C,0)))</f>
        <v>industry-elec-and-hydrogen.html</v>
      </c>
    </row>
    <row r="643" spans="1:18" x14ac:dyDescent="0.25">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5"/>
        <v>Fraction of Industrial Fuel Use Shifted to Other Fuels</v>
      </c>
      <c r="D643" s="9" t="s">
        <v>3219</v>
      </c>
      <c r="E643" s="50" t="s">
        <v>2806</v>
      </c>
      <c r="F643" s="181" t="s">
        <v>3181</v>
      </c>
      <c r="G643" s="50" t="s">
        <v>3235</v>
      </c>
      <c r="H643" s="51">
        <v>1384</v>
      </c>
      <c r="I643" s="50" t="s">
        <v>45</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21" t="str">
        <f>IF(ISBLANK(INDEX('Policy Characteristics'!K:K,MATCH($C643,'Policy Characteristics'!$C:$C,0))),"",INDEX('Policy Characteristics'!K:K,MATCH($C643,'Policy Characteristics'!$C:$C,0)))</f>
        <v>industry-ag-main.html#fuel-switching</v>
      </c>
      <c r="R643" s="321" t="str">
        <f>IF(ISBLANK(INDEX('Policy Characteristics'!L:L,MATCH($C643,'Policy Characteristics'!$C:$C,0))),"",INDEX('Policy Characteristics'!L:L,MATCH($C643,'Policy Characteristics'!$C:$C,0)))</f>
        <v>industry-elec-and-hydrogen.html</v>
      </c>
    </row>
    <row r="644" spans="1:18" x14ac:dyDescent="0.25">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5"/>
        <v>Fraction of Industrial Fuel Use Shifted to Other Fuels</v>
      </c>
      <c r="D644" s="9" t="s">
        <v>3219</v>
      </c>
      <c r="E644" s="50" t="s">
        <v>2807</v>
      </c>
      <c r="F644" s="181" t="s">
        <v>3181</v>
      </c>
      <c r="G644" s="50" t="s">
        <v>3236</v>
      </c>
      <c r="H644" s="51">
        <v>1385</v>
      </c>
      <c r="I644" s="50" t="s">
        <v>45</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21" t="str">
        <f>IF(ISBLANK(INDEX('Policy Characteristics'!K:K,MATCH($C644,'Policy Characteristics'!$C:$C,0))),"",INDEX('Policy Characteristics'!K:K,MATCH($C644,'Policy Characteristics'!$C:$C,0)))</f>
        <v>industry-ag-main.html#fuel-switching</v>
      </c>
      <c r="R644" s="321" t="str">
        <f>IF(ISBLANK(INDEX('Policy Characteristics'!L:L,MATCH($C644,'Policy Characteristics'!$C:$C,0))),"",INDEX('Policy Characteristics'!L:L,MATCH($C644,'Policy Characteristics'!$C:$C,0)))</f>
        <v>industry-elec-and-hydrogen.html</v>
      </c>
    </row>
    <row r="645" spans="1:18" x14ac:dyDescent="0.25">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5"/>
        <v>Fraction of Industrial Fuel Use Shifted to Other Fuels</v>
      </c>
      <c r="D645" s="9" t="s">
        <v>3219</v>
      </c>
      <c r="E645" s="50" t="s">
        <v>2808</v>
      </c>
      <c r="F645" s="181" t="s">
        <v>3181</v>
      </c>
      <c r="G645" s="50" t="s">
        <v>3237</v>
      </c>
      <c r="H645" s="51">
        <v>1386</v>
      </c>
      <c r="I645" s="50" t="s">
        <v>45</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21" t="str">
        <f>IF(ISBLANK(INDEX('Policy Characteristics'!K:K,MATCH($C645,'Policy Characteristics'!$C:$C,0))),"",INDEX('Policy Characteristics'!K:K,MATCH($C645,'Policy Characteristics'!$C:$C,0)))</f>
        <v>industry-ag-main.html#fuel-switching</v>
      </c>
      <c r="R645" s="321" t="str">
        <f>IF(ISBLANK(INDEX('Policy Characteristics'!L:L,MATCH($C645,'Policy Characteristics'!$C:$C,0))),"",INDEX('Policy Characteristics'!L:L,MATCH($C645,'Policy Characteristics'!$C:$C,0)))</f>
        <v>industry-elec-and-hydrogen.html</v>
      </c>
    </row>
    <row r="646" spans="1:18" x14ac:dyDescent="0.25">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5"/>
        <v>Fraction of Industrial Fuel Use Shifted to Other Fuels</v>
      </c>
      <c r="D646" s="9" t="s">
        <v>3219</v>
      </c>
      <c r="E646" s="50" t="s">
        <v>2805</v>
      </c>
      <c r="F646" s="181" t="s">
        <v>3181</v>
      </c>
      <c r="G646" s="50" t="s">
        <v>3238</v>
      </c>
      <c r="H646" s="51">
        <v>1387</v>
      </c>
      <c r="I646" s="50" t="s">
        <v>44</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21" t="str">
        <f>IF(ISBLANK(INDEX('Policy Characteristics'!K:K,MATCH($C646,'Policy Characteristics'!$C:$C,0))),"",INDEX('Policy Characteristics'!K:K,MATCH($C646,'Policy Characteristics'!$C:$C,0)))</f>
        <v>industry-ag-main.html#fuel-switching</v>
      </c>
      <c r="R646" s="321" t="str">
        <f>IF(ISBLANK(INDEX('Policy Characteristics'!L:L,MATCH($C646,'Policy Characteristics'!$C:$C,0))),"",INDEX('Policy Characteristics'!L:L,MATCH($C646,'Policy Characteristics'!$C:$C,0)))</f>
        <v>industry-elec-and-hydrogen.html</v>
      </c>
    </row>
    <row r="647" spans="1:18" x14ac:dyDescent="0.25">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5"/>
        <v>Fraction of Industrial Fuel Use Shifted to Other Fuels</v>
      </c>
      <c r="D647" s="9" t="s">
        <v>3220</v>
      </c>
      <c r="E647" s="50" t="s">
        <v>2454</v>
      </c>
      <c r="F647" s="181" t="s">
        <v>3182</v>
      </c>
      <c r="G647" s="50" t="s">
        <v>3229</v>
      </c>
      <c r="H647" s="51">
        <v>1388</v>
      </c>
      <c r="I647" s="50" t="s">
        <v>44</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21" t="str">
        <f>IF(ISBLANK(INDEX('Policy Characteristics'!K:K,MATCH($C647,'Policy Characteristics'!$C:$C,0))),"",INDEX('Policy Characteristics'!K:K,MATCH($C647,'Policy Characteristics'!$C:$C,0)))</f>
        <v>industry-ag-main.html#fuel-switching</v>
      </c>
      <c r="R647" s="321" t="str">
        <f>IF(ISBLANK(INDEX('Policy Characteristics'!L:L,MATCH($C647,'Policy Characteristics'!$C:$C,0))),"",INDEX('Policy Characteristics'!L:L,MATCH($C647,'Policy Characteristics'!$C:$C,0)))</f>
        <v>industry-elec-and-hydrogen.html</v>
      </c>
    </row>
    <row r="648" spans="1:18" x14ac:dyDescent="0.25">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5"/>
        <v>Fraction of Industrial Fuel Use Shifted to Other Fuels</v>
      </c>
      <c r="D648" s="9" t="s">
        <v>3220</v>
      </c>
      <c r="E648" s="50" t="s">
        <v>2455</v>
      </c>
      <c r="F648" s="181" t="s">
        <v>3182</v>
      </c>
      <c r="G648" s="50" t="s">
        <v>3230</v>
      </c>
      <c r="H648" s="51">
        <v>1389</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21" t="str">
        <f>IF(ISBLANK(INDEX('Policy Characteristics'!K:K,MATCH($C648,'Policy Characteristics'!$C:$C,0))),"",INDEX('Policy Characteristics'!K:K,MATCH($C648,'Policy Characteristics'!$C:$C,0)))</f>
        <v>industry-ag-main.html#fuel-switching</v>
      </c>
      <c r="R648" s="321" t="str">
        <f>IF(ISBLANK(INDEX('Policy Characteristics'!L:L,MATCH($C648,'Policy Characteristics'!$C:$C,0))),"",INDEX('Policy Characteristics'!L:L,MATCH($C648,'Policy Characteristics'!$C:$C,0)))</f>
        <v>industry-elec-and-hydrogen.html</v>
      </c>
    </row>
    <row r="649" spans="1:18" x14ac:dyDescent="0.25">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5"/>
        <v>Fraction of Industrial Fuel Use Shifted to Other Fuels</v>
      </c>
      <c r="D649" s="9" t="s">
        <v>3220</v>
      </c>
      <c r="E649" s="50" t="s">
        <v>2456</v>
      </c>
      <c r="F649" s="181" t="s">
        <v>3182</v>
      </c>
      <c r="G649" s="50" t="s">
        <v>3231</v>
      </c>
      <c r="H649" s="51">
        <v>1390</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21" t="str">
        <f>IF(ISBLANK(INDEX('Policy Characteristics'!K:K,MATCH($C649,'Policy Characteristics'!$C:$C,0))),"",INDEX('Policy Characteristics'!K:K,MATCH($C649,'Policy Characteristics'!$C:$C,0)))</f>
        <v>industry-ag-main.html#fuel-switching</v>
      </c>
      <c r="R649" s="321" t="str">
        <f>IF(ISBLANK(INDEX('Policy Characteristics'!L:L,MATCH($C649,'Policy Characteristics'!$C:$C,0))),"",INDEX('Policy Characteristics'!L:L,MATCH($C649,'Policy Characteristics'!$C:$C,0)))</f>
        <v>industry-elec-and-hydrogen.html</v>
      </c>
    </row>
    <row r="650" spans="1:18" x14ac:dyDescent="0.25">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5"/>
        <v>Fraction of Industrial Fuel Use Shifted to Other Fuels</v>
      </c>
      <c r="D650" s="9" t="s">
        <v>3220</v>
      </c>
      <c r="E650" s="50" t="s">
        <v>2457</v>
      </c>
      <c r="F650" s="181" t="s">
        <v>3182</v>
      </c>
      <c r="G650" s="50" t="s">
        <v>3232</v>
      </c>
      <c r="H650" s="51">
        <v>1391</v>
      </c>
      <c r="I650" s="50" t="s">
        <v>45</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21" t="str">
        <f>IF(ISBLANK(INDEX('Policy Characteristics'!K:K,MATCH($C650,'Policy Characteristics'!$C:$C,0))),"",INDEX('Policy Characteristics'!K:K,MATCH($C650,'Policy Characteristics'!$C:$C,0)))</f>
        <v>industry-ag-main.html#fuel-switching</v>
      </c>
      <c r="R650" s="321" t="str">
        <f>IF(ISBLANK(INDEX('Policy Characteristics'!L:L,MATCH($C650,'Policy Characteristics'!$C:$C,0))),"",INDEX('Policy Characteristics'!L:L,MATCH($C650,'Policy Characteristics'!$C:$C,0)))</f>
        <v>industry-elec-and-hydrogen.html</v>
      </c>
    </row>
    <row r="651" spans="1:18" x14ac:dyDescent="0.25">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5"/>
        <v>Fraction of Industrial Fuel Use Shifted to Other Fuels</v>
      </c>
      <c r="D651" s="9" t="s">
        <v>3220</v>
      </c>
      <c r="E651" s="50" t="s">
        <v>2458</v>
      </c>
      <c r="F651" s="181" t="s">
        <v>3182</v>
      </c>
      <c r="G651" s="50" t="s">
        <v>3233</v>
      </c>
      <c r="H651" s="51">
        <v>1392</v>
      </c>
      <c r="I651" s="50" t="s">
        <v>45</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21" t="str">
        <f>IF(ISBLANK(INDEX('Policy Characteristics'!K:K,MATCH($C651,'Policy Characteristics'!$C:$C,0))),"",INDEX('Policy Characteristics'!K:K,MATCH($C651,'Policy Characteristics'!$C:$C,0)))</f>
        <v>industry-ag-main.html#fuel-switching</v>
      </c>
      <c r="R651" s="321" t="str">
        <f>IF(ISBLANK(INDEX('Policy Characteristics'!L:L,MATCH($C651,'Policy Characteristics'!$C:$C,0))),"",INDEX('Policy Characteristics'!L:L,MATCH($C651,'Policy Characteristics'!$C:$C,0)))</f>
        <v>industry-elec-and-hydrogen.html</v>
      </c>
    </row>
    <row r="652" spans="1:18" x14ac:dyDescent="0.25">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5"/>
        <v>Fraction of Industrial Fuel Use Shifted to Other Fuels</v>
      </c>
      <c r="D652" s="9" t="s">
        <v>3220</v>
      </c>
      <c r="E652" s="50" t="s">
        <v>2459</v>
      </c>
      <c r="F652" s="181" t="s">
        <v>3182</v>
      </c>
      <c r="G652" s="50" t="s">
        <v>3234</v>
      </c>
      <c r="H652" s="51">
        <v>1393</v>
      </c>
      <c r="I652" s="50" t="s">
        <v>45</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21" t="str">
        <f>IF(ISBLANK(INDEX('Policy Characteristics'!K:K,MATCH($C652,'Policy Characteristics'!$C:$C,0))),"",INDEX('Policy Characteristics'!K:K,MATCH($C652,'Policy Characteristics'!$C:$C,0)))</f>
        <v>industry-ag-main.html#fuel-switching</v>
      </c>
      <c r="R652" s="321" t="str">
        <f>IF(ISBLANK(INDEX('Policy Characteristics'!L:L,MATCH($C652,'Policy Characteristics'!$C:$C,0))),"",INDEX('Policy Characteristics'!L:L,MATCH($C652,'Policy Characteristics'!$C:$C,0)))</f>
        <v>industry-elec-and-hydrogen.html</v>
      </c>
    </row>
    <row r="653" spans="1:18" x14ac:dyDescent="0.25">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5"/>
        <v>Fraction of Industrial Fuel Use Shifted to Other Fuels</v>
      </c>
      <c r="D653" s="9" t="s">
        <v>3220</v>
      </c>
      <c r="E653" s="50" t="s">
        <v>2806</v>
      </c>
      <c r="F653" s="181" t="s">
        <v>3182</v>
      </c>
      <c r="G653" s="50" t="s">
        <v>3235</v>
      </c>
      <c r="H653" s="51">
        <v>1394</v>
      </c>
      <c r="I653" s="50" t="s">
        <v>45</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21" t="str">
        <f>IF(ISBLANK(INDEX('Policy Characteristics'!K:K,MATCH($C653,'Policy Characteristics'!$C:$C,0))),"",INDEX('Policy Characteristics'!K:K,MATCH($C653,'Policy Characteristics'!$C:$C,0)))</f>
        <v>industry-ag-main.html#fuel-switching</v>
      </c>
      <c r="R653" s="321" t="str">
        <f>IF(ISBLANK(INDEX('Policy Characteristics'!L:L,MATCH($C653,'Policy Characteristics'!$C:$C,0))),"",INDEX('Policy Characteristics'!L:L,MATCH($C653,'Policy Characteristics'!$C:$C,0)))</f>
        <v>industry-elec-and-hydrogen.html</v>
      </c>
    </row>
    <row r="654" spans="1:18" x14ac:dyDescent="0.25">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5"/>
        <v>Fraction of Industrial Fuel Use Shifted to Other Fuels</v>
      </c>
      <c r="D654" s="9" t="s">
        <v>3220</v>
      </c>
      <c r="E654" s="50" t="s">
        <v>2807</v>
      </c>
      <c r="F654" s="181" t="s">
        <v>3182</v>
      </c>
      <c r="G654" s="50" t="s">
        <v>3236</v>
      </c>
      <c r="H654" s="51">
        <v>1395</v>
      </c>
      <c r="I654" s="50" t="s">
        <v>45</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21" t="str">
        <f>IF(ISBLANK(INDEX('Policy Characteristics'!K:K,MATCH($C654,'Policy Characteristics'!$C:$C,0))),"",INDEX('Policy Characteristics'!K:K,MATCH($C654,'Policy Characteristics'!$C:$C,0)))</f>
        <v>industry-ag-main.html#fuel-switching</v>
      </c>
      <c r="R654" s="321" t="str">
        <f>IF(ISBLANK(INDEX('Policy Characteristics'!L:L,MATCH($C654,'Policy Characteristics'!$C:$C,0))),"",INDEX('Policy Characteristics'!L:L,MATCH($C654,'Policy Characteristics'!$C:$C,0)))</f>
        <v>industry-elec-and-hydrogen.html</v>
      </c>
    </row>
    <row r="655" spans="1:18" x14ac:dyDescent="0.25">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5"/>
        <v>Fraction of Industrial Fuel Use Shifted to Other Fuels</v>
      </c>
      <c r="D655" s="9" t="s">
        <v>3220</v>
      </c>
      <c r="E655" s="50" t="s">
        <v>2808</v>
      </c>
      <c r="F655" s="181" t="s">
        <v>3182</v>
      </c>
      <c r="G655" s="50" t="s">
        <v>3237</v>
      </c>
      <c r="H655" s="51">
        <v>1396</v>
      </c>
      <c r="I655" s="50" t="s">
        <v>45</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21" t="str">
        <f>IF(ISBLANK(INDEX('Policy Characteristics'!K:K,MATCH($C655,'Policy Characteristics'!$C:$C,0))),"",INDEX('Policy Characteristics'!K:K,MATCH($C655,'Policy Characteristics'!$C:$C,0)))</f>
        <v>industry-ag-main.html#fuel-switching</v>
      </c>
      <c r="R655" s="321" t="str">
        <f>IF(ISBLANK(INDEX('Policy Characteristics'!L:L,MATCH($C655,'Policy Characteristics'!$C:$C,0))),"",INDEX('Policy Characteristics'!L:L,MATCH($C655,'Policy Characteristics'!$C:$C,0)))</f>
        <v>industry-elec-and-hydrogen.html</v>
      </c>
    </row>
    <row r="656" spans="1:18" x14ac:dyDescent="0.25">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5"/>
        <v>Fraction of Industrial Fuel Use Shifted to Other Fuels</v>
      </c>
      <c r="D656" s="9" t="s">
        <v>3220</v>
      </c>
      <c r="E656" s="50" t="s">
        <v>2805</v>
      </c>
      <c r="F656" s="181" t="s">
        <v>3182</v>
      </c>
      <c r="G656" s="50" t="s">
        <v>3238</v>
      </c>
      <c r="H656" s="51">
        <v>1397</v>
      </c>
      <c r="I656" s="50" t="s">
        <v>44</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21" t="str">
        <f>IF(ISBLANK(INDEX('Policy Characteristics'!K:K,MATCH($C656,'Policy Characteristics'!$C:$C,0))),"",INDEX('Policy Characteristics'!K:K,MATCH($C656,'Policy Characteristics'!$C:$C,0)))</f>
        <v>industry-ag-main.html#fuel-switching</v>
      </c>
      <c r="R656" s="321" t="str">
        <f>IF(ISBLANK(INDEX('Policy Characteristics'!L:L,MATCH($C656,'Policy Characteristics'!$C:$C,0))),"",INDEX('Policy Characteristics'!L:L,MATCH($C656,'Policy Characteristics'!$C:$C,0)))</f>
        <v>industry-elec-and-hydrogen.html</v>
      </c>
    </row>
    <row r="657" spans="1:18" x14ac:dyDescent="0.25">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5"/>
        <v>Fraction of Industrial Fuel Use Shifted to Other Fuels</v>
      </c>
      <c r="D657" s="9" t="s">
        <v>3221</v>
      </c>
      <c r="E657" s="50" t="s">
        <v>2454</v>
      </c>
      <c r="F657" s="181" t="s">
        <v>3183</v>
      </c>
      <c r="G657" s="50" t="s">
        <v>3229</v>
      </c>
      <c r="H657" s="51">
        <v>1398</v>
      </c>
      <c r="I657" s="50" t="s">
        <v>44</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21" t="str">
        <f>IF(ISBLANK(INDEX('Policy Characteristics'!K:K,MATCH($C657,'Policy Characteristics'!$C:$C,0))),"",INDEX('Policy Characteristics'!K:K,MATCH($C657,'Policy Characteristics'!$C:$C,0)))</f>
        <v>industry-ag-main.html#fuel-switching</v>
      </c>
      <c r="R657" s="321" t="str">
        <f>IF(ISBLANK(INDEX('Policy Characteristics'!L:L,MATCH($C657,'Policy Characteristics'!$C:$C,0))),"",INDEX('Policy Characteristics'!L:L,MATCH($C657,'Policy Characteristics'!$C:$C,0)))</f>
        <v>industry-elec-and-hydrogen.html</v>
      </c>
    </row>
    <row r="658" spans="1:18" x14ac:dyDescent="0.25">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5"/>
        <v>Fraction of Industrial Fuel Use Shifted to Other Fuels</v>
      </c>
      <c r="D658" s="9" t="s">
        <v>3221</v>
      </c>
      <c r="E658" s="50" t="s">
        <v>2455</v>
      </c>
      <c r="F658" s="181" t="s">
        <v>3183</v>
      </c>
      <c r="G658" s="50" t="s">
        <v>3230</v>
      </c>
      <c r="H658" s="51">
        <v>1399</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21" t="str">
        <f>IF(ISBLANK(INDEX('Policy Characteristics'!K:K,MATCH($C658,'Policy Characteristics'!$C:$C,0))),"",INDEX('Policy Characteristics'!K:K,MATCH($C658,'Policy Characteristics'!$C:$C,0)))</f>
        <v>industry-ag-main.html#fuel-switching</v>
      </c>
      <c r="R658" s="321" t="str">
        <f>IF(ISBLANK(INDEX('Policy Characteristics'!L:L,MATCH($C658,'Policy Characteristics'!$C:$C,0))),"",INDEX('Policy Characteristics'!L:L,MATCH($C658,'Policy Characteristics'!$C:$C,0)))</f>
        <v>industry-elec-and-hydrogen.html</v>
      </c>
    </row>
    <row r="659" spans="1:18" x14ac:dyDescent="0.25">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5"/>
        <v>Fraction of Industrial Fuel Use Shifted to Other Fuels</v>
      </c>
      <c r="D659" s="9" t="s">
        <v>3221</v>
      </c>
      <c r="E659" s="50" t="s">
        <v>2456</v>
      </c>
      <c r="F659" s="181" t="s">
        <v>3183</v>
      </c>
      <c r="G659" s="50" t="s">
        <v>3231</v>
      </c>
      <c r="H659" s="51">
        <v>1400</v>
      </c>
      <c r="I659" s="50" t="s">
        <v>45</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21" t="str">
        <f>IF(ISBLANK(INDEX('Policy Characteristics'!K:K,MATCH($C659,'Policy Characteristics'!$C:$C,0))),"",INDEX('Policy Characteristics'!K:K,MATCH($C659,'Policy Characteristics'!$C:$C,0)))</f>
        <v>industry-ag-main.html#fuel-switching</v>
      </c>
      <c r="R659" s="321" t="str">
        <f>IF(ISBLANK(INDEX('Policy Characteristics'!L:L,MATCH($C659,'Policy Characteristics'!$C:$C,0))),"",INDEX('Policy Characteristics'!L:L,MATCH($C659,'Policy Characteristics'!$C:$C,0)))</f>
        <v>industry-elec-and-hydrogen.html</v>
      </c>
    </row>
    <row r="660" spans="1:18" x14ac:dyDescent="0.25">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5"/>
        <v>Fraction of Industrial Fuel Use Shifted to Other Fuels</v>
      </c>
      <c r="D660" s="9" t="s">
        <v>3221</v>
      </c>
      <c r="E660" s="50" t="s">
        <v>2457</v>
      </c>
      <c r="F660" s="181" t="s">
        <v>3183</v>
      </c>
      <c r="G660" s="50" t="s">
        <v>3232</v>
      </c>
      <c r="H660" s="51">
        <v>1401</v>
      </c>
      <c r="I660" s="50" t="s">
        <v>45</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21" t="str">
        <f>IF(ISBLANK(INDEX('Policy Characteristics'!K:K,MATCH($C660,'Policy Characteristics'!$C:$C,0))),"",INDEX('Policy Characteristics'!K:K,MATCH($C660,'Policy Characteristics'!$C:$C,0)))</f>
        <v>industry-ag-main.html#fuel-switching</v>
      </c>
      <c r="R660" s="321" t="str">
        <f>IF(ISBLANK(INDEX('Policy Characteristics'!L:L,MATCH($C660,'Policy Characteristics'!$C:$C,0))),"",INDEX('Policy Characteristics'!L:L,MATCH($C660,'Policy Characteristics'!$C:$C,0)))</f>
        <v>industry-elec-and-hydrogen.html</v>
      </c>
    </row>
    <row r="661" spans="1:18" x14ac:dyDescent="0.25">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5"/>
        <v>Fraction of Industrial Fuel Use Shifted to Other Fuels</v>
      </c>
      <c r="D661" s="9" t="s">
        <v>3221</v>
      </c>
      <c r="E661" s="50" t="s">
        <v>2458</v>
      </c>
      <c r="F661" s="181" t="s">
        <v>3183</v>
      </c>
      <c r="G661" s="50" t="s">
        <v>3233</v>
      </c>
      <c r="H661" s="51">
        <v>1402</v>
      </c>
      <c r="I661" s="50" t="s">
        <v>45</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21" t="str">
        <f>IF(ISBLANK(INDEX('Policy Characteristics'!K:K,MATCH($C661,'Policy Characteristics'!$C:$C,0))),"",INDEX('Policy Characteristics'!K:K,MATCH($C661,'Policy Characteristics'!$C:$C,0)))</f>
        <v>industry-ag-main.html#fuel-switching</v>
      </c>
      <c r="R661" s="321" t="str">
        <f>IF(ISBLANK(INDEX('Policy Characteristics'!L:L,MATCH($C661,'Policy Characteristics'!$C:$C,0))),"",INDEX('Policy Characteristics'!L:L,MATCH($C661,'Policy Characteristics'!$C:$C,0)))</f>
        <v>industry-elec-and-hydrogen.html</v>
      </c>
    </row>
    <row r="662" spans="1:18" x14ac:dyDescent="0.25">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5"/>
        <v>Fraction of Industrial Fuel Use Shifted to Other Fuels</v>
      </c>
      <c r="D662" s="9" t="s">
        <v>3221</v>
      </c>
      <c r="E662" s="50" t="s">
        <v>2459</v>
      </c>
      <c r="F662" s="181" t="s">
        <v>3183</v>
      </c>
      <c r="G662" s="50" t="s">
        <v>3234</v>
      </c>
      <c r="H662" s="51">
        <v>1403</v>
      </c>
      <c r="I662" s="50" t="s">
        <v>45</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21" t="str">
        <f>IF(ISBLANK(INDEX('Policy Characteristics'!K:K,MATCH($C662,'Policy Characteristics'!$C:$C,0))),"",INDEX('Policy Characteristics'!K:K,MATCH($C662,'Policy Characteristics'!$C:$C,0)))</f>
        <v>industry-ag-main.html#fuel-switching</v>
      </c>
      <c r="R662" s="321" t="str">
        <f>IF(ISBLANK(INDEX('Policy Characteristics'!L:L,MATCH($C662,'Policy Characteristics'!$C:$C,0))),"",INDEX('Policy Characteristics'!L:L,MATCH($C662,'Policy Characteristics'!$C:$C,0)))</f>
        <v>industry-elec-and-hydrogen.html</v>
      </c>
    </row>
    <row r="663" spans="1:18" x14ac:dyDescent="0.25">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5"/>
        <v>Fraction of Industrial Fuel Use Shifted to Other Fuels</v>
      </c>
      <c r="D663" s="9" t="s">
        <v>3221</v>
      </c>
      <c r="E663" s="50" t="s">
        <v>2806</v>
      </c>
      <c r="F663" s="181" t="s">
        <v>3183</v>
      </c>
      <c r="G663" s="50" t="s">
        <v>3235</v>
      </c>
      <c r="H663" s="51">
        <v>1404</v>
      </c>
      <c r="I663" s="50" t="s">
        <v>45</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21" t="str">
        <f>IF(ISBLANK(INDEX('Policy Characteristics'!K:K,MATCH($C663,'Policy Characteristics'!$C:$C,0))),"",INDEX('Policy Characteristics'!K:K,MATCH($C663,'Policy Characteristics'!$C:$C,0)))</f>
        <v>industry-ag-main.html#fuel-switching</v>
      </c>
      <c r="R663" s="321" t="str">
        <f>IF(ISBLANK(INDEX('Policy Characteristics'!L:L,MATCH($C663,'Policy Characteristics'!$C:$C,0))),"",INDEX('Policy Characteristics'!L:L,MATCH($C663,'Policy Characteristics'!$C:$C,0)))</f>
        <v>industry-elec-and-hydrogen.html</v>
      </c>
    </row>
    <row r="664" spans="1:18" x14ac:dyDescent="0.25">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5"/>
        <v>Fraction of Industrial Fuel Use Shifted to Other Fuels</v>
      </c>
      <c r="D664" s="9" t="s">
        <v>3221</v>
      </c>
      <c r="E664" s="50" t="s">
        <v>2807</v>
      </c>
      <c r="F664" s="181" t="s">
        <v>3183</v>
      </c>
      <c r="G664" s="50" t="s">
        <v>3236</v>
      </c>
      <c r="H664" s="51">
        <v>1405</v>
      </c>
      <c r="I664" s="50" t="s">
        <v>45</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21" t="str">
        <f>IF(ISBLANK(INDEX('Policy Characteristics'!K:K,MATCH($C664,'Policy Characteristics'!$C:$C,0))),"",INDEX('Policy Characteristics'!K:K,MATCH($C664,'Policy Characteristics'!$C:$C,0)))</f>
        <v>industry-ag-main.html#fuel-switching</v>
      </c>
      <c r="R664" s="321" t="str">
        <f>IF(ISBLANK(INDEX('Policy Characteristics'!L:L,MATCH($C664,'Policy Characteristics'!$C:$C,0))),"",INDEX('Policy Characteristics'!L:L,MATCH($C664,'Policy Characteristics'!$C:$C,0)))</f>
        <v>industry-elec-and-hydrogen.html</v>
      </c>
    </row>
    <row r="665" spans="1:18" x14ac:dyDescent="0.25">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5"/>
        <v>Fraction of Industrial Fuel Use Shifted to Other Fuels</v>
      </c>
      <c r="D665" s="9" t="s">
        <v>3221</v>
      </c>
      <c r="E665" s="50" t="s">
        <v>2808</v>
      </c>
      <c r="F665" s="181" t="s">
        <v>3183</v>
      </c>
      <c r="G665" s="50" t="s">
        <v>3237</v>
      </c>
      <c r="H665" s="51">
        <v>1406</v>
      </c>
      <c r="I665" s="50" t="s">
        <v>45</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21" t="str">
        <f>IF(ISBLANK(INDEX('Policy Characteristics'!K:K,MATCH($C665,'Policy Characteristics'!$C:$C,0))),"",INDEX('Policy Characteristics'!K:K,MATCH($C665,'Policy Characteristics'!$C:$C,0)))</f>
        <v>industry-ag-main.html#fuel-switching</v>
      </c>
      <c r="R665" s="321" t="str">
        <f>IF(ISBLANK(INDEX('Policy Characteristics'!L:L,MATCH($C665,'Policy Characteristics'!$C:$C,0))),"",INDEX('Policy Characteristics'!L:L,MATCH($C665,'Policy Characteristics'!$C:$C,0)))</f>
        <v>industry-elec-and-hydrogen.html</v>
      </c>
    </row>
    <row r="666" spans="1:18" x14ac:dyDescent="0.25">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5"/>
        <v>Fraction of Industrial Fuel Use Shifted to Other Fuels</v>
      </c>
      <c r="D666" s="9" t="s">
        <v>3221</v>
      </c>
      <c r="E666" s="50" t="s">
        <v>2805</v>
      </c>
      <c r="F666" s="181" t="s">
        <v>3183</v>
      </c>
      <c r="G666" s="50" t="s">
        <v>3238</v>
      </c>
      <c r="H666" s="51">
        <v>1407</v>
      </c>
      <c r="I666" s="50" t="s">
        <v>44</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21" t="str">
        <f>IF(ISBLANK(INDEX('Policy Characteristics'!K:K,MATCH($C666,'Policy Characteristics'!$C:$C,0))),"",INDEX('Policy Characteristics'!K:K,MATCH($C666,'Policy Characteristics'!$C:$C,0)))</f>
        <v>industry-ag-main.html#fuel-switching</v>
      </c>
      <c r="R666" s="321" t="str">
        <f>IF(ISBLANK(INDEX('Policy Characteristics'!L:L,MATCH($C666,'Policy Characteristics'!$C:$C,0))),"",INDEX('Policy Characteristics'!L:L,MATCH($C666,'Policy Characteristics'!$C:$C,0)))</f>
        <v>industry-elec-and-hydrogen.html</v>
      </c>
    </row>
    <row r="667" spans="1:18" x14ac:dyDescent="0.25">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5"/>
        <v>Fraction of Industrial Fuel Use Shifted to Other Fuels</v>
      </c>
      <c r="D667" s="9" t="s">
        <v>3222</v>
      </c>
      <c r="E667" s="50" t="s">
        <v>2454</v>
      </c>
      <c r="F667" s="181" t="s">
        <v>3184</v>
      </c>
      <c r="G667" s="50" t="s">
        <v>3229</v>
      </c>
      <c r="H667" s="51">
        <v>1408</v>
      </c>
      <c r="I667" s="50" t="s">
        <v>44</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21" t="str">
        <f>IF(ISBLANK(INDEX('Policy Characteristics'!K:K,MATCH($C667,'Policy Characteristics'!$C:$C,0))),"",INDEX('Policy Characteristics'!K:K,MATCH($C667,'Policy Characteristics'!$C:$C,0)))</f>
        <v>industry-ag-main.html#fuel-switching</v>
      </c>
      <c r="R667" s="321" t="str">
        <f>IF(ISBLANK(INDEX('Policy Characteristics'!L:L,MATCH($C667,'Policy Characteristics'!$C:$C,0))),"",INDEX('Policy Characteristics'!L:L,MATCH($C667,'Policy Characteristics'!$C:$C,0)))</f>
        <v>industry-elec-and-hydrogen.html</v>
      </c>
    </row>
    <row r="668" spans="1:18" x14ac:dyDescent="0.25">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5"/>
        <v>Fraction of Industrial Fuel Use Shifted to Other Fuels</v>
      </c>
      <c r="D668" s="9" t="s">
        <v>3222</v>
      </c>
      <c r="E668" s="50" t="s">
        <v>2455</v>
      </c>
      <c r="F668" s="181" t="s">
        <v>3184</v>
      </c>
      <c r="G668" s="50" t="s">
        <v>3230</v>
      </c>
      <c r="H668" s="51">
        <v>1409</v>
      </c>
      <c r="I668" s="50" t="s">
        <v>45</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21" t="str">
        <f>IF(ISBLANK(INDEX('Policy Characteristics'!K:K,MATCH($C668,'Policy Characteristics'!$C:$C,0))),"",INDEX('Policy Characteristics'!K:K,MATCH($C668,'Policy Characteristics'!$C:$C,0)))</f>
        <v>industry-ag-main.html#fuel-switching</v>
      </c>
      <c r="R668" s="321" t="str">
        <f>IF(ISBLANK(INDEX('Policy Characteristics'!L:L,MATCH($C668,'Policy Characteristics'!$C:$C,0))),"",INDEX('Policy Characteristics'!L:L,MATCH($C668,'Policy Characteristics'!$C:$C,0)))</f>
        <v>industry-elec-and-hydrogen.html</v>
      </c>
    </row>
    <row r="669" spans="1:18" x14ac:dyDescent="0.25">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5"/>
        <v>Fraction of Industrial Fuel Use Shifted to Other Fuels</v>
      </c>
      <c r="D669" s="9" t="s">
        <v>3222</v>
      </c>
      <c r="E669" s="50" t="s">
        <v>2456</v>
      </c>
      <c r="F669" s="181" t="s">
        <v>3184</v>
      </c>
      <c r="G669" s="50" t="s">
        <v>3231</v>
      </c>
      <c r="H669" s="51">
        <v>1410</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21" t="str">
        <f>IF(ISBLANK(INDEX('Policy Characteristics'!K:K,MATCH($C669,'Policy Characteristics'!$C:$C,0))),"",INDEX('Policy Characteristics'!K:K,MATCH($C669,'Policy Characteristics'!$C:$C,0)))</f>
        <v>industry-ag-main.html#fuel-switching</v>
      </c>
      <c r="R669" s="321" t="str">
        <f>IF(ISBLANK(INDEX('Policy Characteristics'!L:L,MATCH($C669,'Policy Characteristics'!$C:$C,0))),"",INDEX('Policy Characteristics'!L:L,MATCH($C669,'Policy Characteristics'!$C:$C,0)))</f>
        <v>industry-elec-and-hydrogen.html</v>
      </c>
    </row>
    <row r="670" spans="1:18" x14ac:dyDescent="0.25">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5"/>
        <v>Fraction of Industrial Fuel Use Shifted to Other Fuels</v>
      </c>
      <c r="D670" s="9" t="s">
        <v>3222</v>
      </c>
      <c r="E670" s="50" t="s">
        <v>2457</v>
      </c>
      <c r="F670" s="181" t="s">
        <v>3184</v>
      </c>
      <c r="G670" s="50" t="s">
        <v>3232</v>
      </c>
      <c r="H670" s="51">
        <v>1411</v>
      </c>
      <c r="I670" s="50" t="s">
        <v>45</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21" t="str">
        <f>IF(ISBLANK(INDEX('Policy Characteristics'!K:K,MATCH($C670,'Policy Characteristics'!$C:$C,0))),"",INDEX('Policy Characteristics'!K:K,MATCH($C670,'Policy Characteristics'!$C:$C,0)))</f>
        <v>industry-ag-main.html#fuel-switching</v>
      </c>
      <c r="R670" s="321" t="str">
        <f>IF(ISBLANK(INDEX('Policy Characteristics'!L:L,MATCH($C670,'Policy Characteristics'!$C:$C,0))),"",INDEX('Policy Characteristics'!L:L,MATCH($C670,'Policy Characteristics'!$C:$C,0)))</f>
        <v>industry-elec-and-hydrogen.html</v>
      </c>
    </row>
    <row r="671" spans="1:18" x14ac:dyDescent="0.25">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5"/>
        <v>Fraction of Industrial Fuel Use Shifted to Other Fuels</v>
      </c>
      <c r="D671" s="9" t="s">
        <v>3222</v>
      </c>
      <c r="E671" s="50" t="s">
        <v>2458</v>
      </c>
      <c r="F671" s="181" t="s">
        <v>3184</v>
      </c>
      <c r="G671" s="50" t="s">
        <v>3233</v>
      </c>
      <c r="H671" s="51">
        <v>1412</v>
      </c>
      <c r="I671" s="50" t="s">
        <v>45</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21" t="str">
        <f>IF(ISBLANK(INDEX('Policy Characteristics'!K:K,MATCH($C671,'Policy Characteristics'!$C:$C,0))),"",INDEX('Policy Characteristics'!K:K,MATCH($C671,'Policy Characteristics'!$C:$C,0)))</f>
        <v>industry-ag-main.html#fuel-switching</v>
      </c>
      <c r="R671" s="321" t="str">
        <f>IF(ISBLANK(INDEX('Policy Characteristics'!L:L,MATCH($C671,'Policy Characteristics'!$C:$C,0))),"",INDEX('Policy Characteristics'!L:L,MATCH($C671,'Policy Characteristics'!$C:$C,0)))</f>
        <v>industry-elec-and-hydrogen.html</v>
      </c>
    </row>
    <row r="672" spans="1:18" x14ac:dyDescent="0.25">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5"/>
        <v>Fraction of Industrial Fuel Use Shifted to Other Fuels</v>
      </c>
      <c r="D672" s="9" t="s">
        <v>3222</v>
      </c>
      <c r="E672" s="50" t="s">
        <v>2459</v>
      </c>
      <c r="F672" s="181" t="s">
        <v>3184</v>
      </c>
      <c r="G672" s="50" t="s">
        <v>3234</v>
      </c>
      <c r="H672" s="51">
        <v>1413</v>
      </c>
      <c r="I672" s="50" t="s">
        <v>45</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21" t="str">
        <f>IF(ISBLANK(INDEX('Policy Characteristics'!K:K,MATCH($C672,'Policy Characteristics'!$C:$C,0))),"",INDEX('Policy Characteristics'!K:K,MATCH($C672,'Policy Characteristics'!$C:$C,0)))</f>
        <v>industry-ag-main.html#fuel-switching</v>
      </c>
      <c r="R672" s="321" t="str">
        <f>IF(ISBLANK(INDEX('Policy Characteristics'!L:L,MATCH($C672,'Policy Characteristics'!$C:$C,0))),"",INDEX('Policy Characteristics'!L:L,MATCH($C672,'Policy Characteristics'!$C:$C,0)))</f>
        <v>industry-elec-and-hydrogen.html</v>
      </c>
    </row>
    <row r="673" spans="1:18" x14ac:dyDescent="0.25">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5"/>
        <v>Fraction of Industrial Fuel Use Shifted to Other Fuels</v>
      </c>
      <c r="D673" s="9" t="s">
        <v>3222</v>
      </c>
      <c r="E673" s="50" t="s">
        <v>2806</v>
      </c>
      <c r="F673" s="181" t="s">
        <v>3184</v>
      </c>
      <c r="G673" s="50" t="s">
        <v>3235</v>
      </c>
      <c r="H673" s="51">
        <v>1414</v>
      </c>
      <c r="I673" s="50" t="s">
        <v>45</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21" t="str">
        <f>IF(ISBLANK(INDEX('Policy Characteristics'!K:K,MATCH($C673,'Policy Characteristics'!$C:$C,0))),"",INDEX('Policy Characteristics'!K:K,MATCH($C673,'Policy Characteristics'!$C:$C,0)))</f>
        <v>industry-ag-main.html#fuel-switching</v>
      </c>
      <c r="R673" s="321" t="str">
        <f>IF(ISBLANK(INDEX('Policy Characteristics'!L:L,MATCH($C673,'Policy Characteristics'!$C:$C,0))),"",INDEX('Policy Characteristics'!L:L,MATCH($C673,'Policy Characteristics'!$C:$C,0)))</f>
        <v>industry-elec-and-hydrogen.html</v>
      </c>
    </row>
    <row r="674" spans="1:18" x14ac:dyDescent="0.25">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5"/>
        <v>Fraction of Industrial Fuel Use Shifted to Other Fuels</v>
      </c>
      <c r="D674" s="9" t="s">
        <v>3222</v>
      </c>
      <c r="E674" s="50" t="s">
        <v>2807</v>
      </c>
      <c r="F674" s="181" t="s">
        <v>3184</v>
      </c>
      <c r="G674" s="50" t="s">
        <v>3236</v>
      </c>
      <c r="H674" s="51">
        <v>1415</v>
      </c>
      <c r="I674" s="50" t="s">
        <v>45</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21" t="str">
        <f>IF(ISBLANK(INDEX('Policy Characteristics'!K:K,MATCH($C674,'Policy Characteristics'!$C:$C,0))),"",INDEX('Policy Characteristics'!K:K,MATCH($C674,'Policy Characteristics'!$C:$C,0)))</f>
        <v>industry-ag-main.html#fuel-switching</v>
      </c>
      <c r="R674" s="321" t="str">
        <f>IF(ISBLANK(INDEX('Policy Characteristics'!L:L,MATCH($C674,'Policy Characteristics'!$C:$C,0))),"",INDEX('Policy Characteristics'!L:L,MATCH($C674,'Policy Characteristics'!$C:$C,0)))</f>
        <v>industry-elec-and-hydrogen.html</v>
      </c>
    </row>
    <row r="675" spans="1:18" x14ac:dyDescent="0.25">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5"/>
        <v>Fraction of Industrial Fuel Use Shifted to Other Fuels</v>
      </c>
      <c r="D675" s="9" t="s">
        <v>3222</v>
      </c>
      <c r="E675" s="50" t="s">
        <v>2808</v>
      </c>
      <c r="F675" s="181" t="s">
        <v>3184</v>
      </c>
      <c r="G675" s="50" t="s">
        <v>3237</v>
      </c>
      <c r="H675" s="51">
        <v>1416</v>
      </c>
      <c r="I675" s="50" t="s">
        <v>45</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21" t="str">
        <f>IF(ISBLANK(INDEX('Policy Characteristics'!K:K,MATCH($C675,'Policy Characteristics'!$C:$C,0))),"",INDEX('Policy Characteristics'!K:K,MATCH($C675,'Policy Characteristics'!$C:$C,0)))</f>
        <v>industry-ag-main.html#fuel-switching</v>
      </c>
      <c r="R675" s="321" t="str">
        <f>IF(ISBLANK(INDEX('Policy Characteristics'!L:L,MATCH($C675,'Policy Characteristics'!$C:$C,0))),"",INDEX('Policy Characteristics'!L:L,MATCH($C675,'Policy Characteristics'!$C:$C,0)))</f>
        <v>industry-elec-and-hydrogen.html</v>
      </c>
    </row>
    <row r="676" spans="1:18" x14ac:dyDescent="0.25">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ref="C676:C716" si="36">C$467</f>
        <v>Fraction of Industrial Fuel Use Shifted to Other Fuels</v>
      </c>
      <c r="D676" s="9" t="s">
        <v>3222</v>
      </c>
      <c r="E676" s="50" t="s">
        <v>2805</v>
      </c>
      <c r="F676" s="181" t="s">
        <v>3184</v>
      </c>
      <c r="G676" s="50" t="s">
        <v>3238</v>
      </c>
      <c r="H676" s="51">
        <v>1417</v>
      </c>
      <c r="I676" s="50" t="s">
        <v>44</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21" t="str">
        <f>IF(ISBLANK(INDEX('Policy Characteristics'!K:K,MATCH($C676,'Policy Characteristics'!$C:$C,0))),"",INDEX('Policy Characteristics'!K:K,MATCH($C676,'Policy Characteristics'!$C:$C,0)))</f>
        <v>industry-ag-main.html#fuel-switching</v>
      </c>
      <c r="R676" s="321" t="str">
        <f>IF(ISBLANK(INDEX('Policy Characteristics'!L:L,MATCH($C676,'Policy Characteristics'!$C:$C,0))),"",INDEX('Policy Characteristics'!L:L,MATCH($C676,'Policy Characteristics'!$C:$C,0)))</f>
        <v>industry-elec-and-hydrogen.html</v>
      </c>
    </row>
    <row r="677" spans="1:18" x14ac:dyDescent="0.25">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3223</v>
      </c>
      <c r="E677" s="50" t="s">
        <v>2454</v>
      </c>
      <c r="F677" s="181" t="s">
        <v>3185</v>
      </c>
      <c r="G677" s="50" t="s">
        <v>3229</v>
      </c>
      <c r="H677" s="51">
        <v>1418</v>
      </c>
      <c r="I677" s="50" t="s">
        <v>44</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21" t="str">
        <f>IF(ISBLANK(INDEX('Policy Characteristics'!K:K,MATCH($C677,'Policy Characteristics'!$C:$C,0))),"",INDEX('Policy Characteristics'!K:K,MATCH($C677,'Policy Characteristics'!$C:$C,0)))</f>
        <v>industry-ag-main.html#fuel-switching</v>
      </c>
      <c r="R677" s="321" t="str">
        <f>IF(ISBLANK(INDEX('Policy Characteristics'!L:L,MATCH($C677,'Policy Characteristics'!$C:$C,0))),"",INDEX('Policy Characteristics'!L:L,MATCH($C677,'Policy Characteristics'!$C:$C,0)))</f>
        <v>industry-elec-and-hydrogen.html</v>
      </c>
    </row>
    <row r="678" spans="1:18" x14ac:dyDescent="0.25">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3223</v>
      </c>
      <c r="E678" s="50" t="s">
        <v>2455</v>
      </c>
      <c r="F678" s="181" t="s">
        <v>3185</v>
      </c>
      <c r="G678" s="50" t="s">
        <v>3230</v>
      </c>
      <c r="H678" s="51">
        <v>1419</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21" t="str">
        <f>IF(ISBLANK(INDEX('Policy Characteristics'!K:K,MATCH($C678,'Policy Characteristics'!$C:$C,0))),"",INDEX('Policy Characteristics'!K:K,MATCH($C678,'Policy Characteristics'!$C:$C,0)))</f>
        <v>industry-ag-main.html#fuel-switching</v>
      </c>
      <c r="R678" s="321" t="str">
        <f>IF(ISBLANK(INDEX('Policy Characteristics'!L:L,MATCH($C678,'Policy Characteristics'!$C:$C,0))),"",INDEX('Policy Characteristics'!L:L,MATCH($C678,'Policy Characteristics'!$C:$C,0)))</f>
        <v>industry-elec-and-hydrogen.html</v>
      </c>
    </row>
    <row r="679" spans="1:18" x14ac:dyDescent="0.25">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Electrification + Hydrogen</v>
      </c>
      <c r="C679" s="325" t="str">
        <f t="shared" si="36"/>
        <v>Fraction of Industrial Fuel Use Shifted to Other Fuels</v>
      </c>
      <c r="D679" s="9" t="s">
        <v>3223</v>
      </c>
      <c r="E679" s="50" t="s">
        <v>2456</v>
      </c>
      <c r="F679" s="181" t="s">
        <v>3185</v>
      </c>
      <c r="G679" s="50" t="s">
        <v>3231</v>
      </c>
      <c r="H679" s="51">
        <v>1420</v>
      </c>
      <c r="I679" s="50" t="s">
        <v>45</v>
      </c>
      <c r="J679" s="323" t="str">
        <f>IF(ISBLANK(INDEX('Policy Characteristics'!D:D,MATCH($C679,'Policy Characteristics'!$C:$C,0))),"",INDEX('Policy Characteristics'!D:D,MATCH($C679,'Policy Characteristics'!$C:$C,0)))</f>
        <v>Electrification + Hydrogen</v>
      </c>
      <c r="K679" s="321" t="str">
        <f>IF(ISBLANK(INDEX('Policy Characteristics'!E:E,MATCH($C679,'Policy Characteristics'!$C:$C,0))),"",INDEX('Policy Characteristics'!E:E,MATCH($C679,'Policy Characteristics'!$C:$C,0)))</f>
        <v>indst fuel type shifting</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fuel shifted</v>
      </c>
      <c r="P679" s="321"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21" t="str">
        <f>IF(ISBLANK(INDEX('Policy Characteristics'!K:K,MATCH($C679,'Policy Characteristics'!$C:$C,0))),"",INDEX('Policy Characteristics'!K:K,MATCH($C679,'Policy Characteristics'!$C:$C,0)))</f>
        <v>industry-ag-main.html#fuel-switching</v>
      </c>
      <c r="R679" s="321" t="str">
        <f>IF(ISBLANK(INDEX('Policy Characteristics'!L:L,MATCH($C679,'Policy Characteristics'!$C:$C,0))),"",INDEX('Policy Characteristics'!L:L,MATCH($C679,'Policy Characteristics'!$C:$C,0)))</f>
        <v>industry-elec-and-hydrogen.html</v>
      </c>
    </row>
    <row r="680" spans="1:18" x14ac:dyDescent="0.25">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Electrification + Hydrogen</v>
      </c>
      <c r="C680" s="325" t="str">
        <f t="shared" si="36"/>
        <v>Fraction of Industrial Fuel Use Shifted to Other Fuels</v>
      </c>
      <c r="D680" s="9" t="s">
        <v>3223</v>
      </c>
      <c r="E680" s="50" t="s">
        <v>2457</v>
      </c>
      <c r="F680" s="181" t="s">
        <v>3185</v>
      </c>
      <c r="G680" s="50" t="s">
        <v>3232</v>
      </c>
      <c r="H680" s="51">
        <v>1421</v>
      </c>
      <c r="I680" s="50" t="s">
        <v>45</v>
      </c>
      <c r="J680" s="323" t="str">
        <f>IF(ISBLANK(INDEX('Policy Characteristics'!D:D,MATCH($C680,'Policy Characteristics'!$C:$C,0))),"",INDEX('Policy Characteristics'!D:D,MATCH($C680,'Policy Characteristics'!$C:$C,0)))</f>
        <v>Electrification + Hydrogen</v>
      </c>
      <c r="K680" s="321" t="str">
        <f>IF(ISBLANK(INDEX('Policy Characteristics'!E:E,MATCH($C680,'Policy Characteristics'!$C:$C,0))),"",INDEX('Policy Characteristics'!E:E,MATCH($C680,'Policy Characteristics'!$C:$C,0)))</f>
        <v>indst fuel type shifting</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fuel shifted</v>
      </c>
      <c r="P680" s="32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21" t="str">
        <f>IF(ISBLANK(INDEX('Policy Characteristics'!K:K,MATCH($C680,'Policy Characteristics'!$C:$C,0))),"",INDEX('Policy Characteristics'!K:K,MATCH($C680,'Policy Characteristics'!$C:$C,0)))</f>
        <v>industry-ag-main.html#fuel-switching</v>
      </c>
      <c r="R680" s="321" t="str">
        <f>IF(ISBLANK(INDEX('Policy Characteristics'!L:L,MATCH($C680,'Policy Characteristics'!$C:$C,0))),"",INDEX('Policy Characteristics'!L:L,MATCH($C680,'Policy Characteristics'!$C:$C,0)))</f>
        <v>industry-elec-and-hydrogen.html</v>
      </c>
    </row>
    <row r="681" spans="1:18" x14ac:dyDescent="0.25">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Electrification + Hydrogen</v>
      </c>
      <c r="C681" s="325" t="str">
        <f t="shared" si="36"/>
        <v>Fraction of Industrial Fuel Use Shifted to Other Fuels</v>
      </c>
      <c r="D681" s="9" t="s">
        <v>3223</v>
      </c>
      <c r="E681" s="50" t="s">
        <v>2458</v>
      </c>
      <c r="F681" s="181" t="s">
        <v>3185</v>
      </c>
      <c r="G681" s="50" t="s">
        <v>3233</v>
      </c>
      <c r="H681" s="51">
        <v>1422</v>
      </c>
      <c r="I681" s="50" t="s">
        <v>45</v>
      </c>
      <c r="J681" s="323" t="str">
        <f>IF(ISBLANK(INDEX('Policy Characteristics'!D:D,MATCH($C681,'Policy Characteristics'!$C:$C,0))),"",INDEX('Policy Characteristics'!D:D,MATCH($C681,'Policy Characteristics'!$C:$C,0)))</f>
        <v>Electrification + Hydrogen</v>
      </c>
      <c r="K681" s="321" t="str">
        <f>IF(ISBLANK(INDEX('Policy Characteristics'!E:E,MATCH($C681,'Policy Characteristics'!$C:$C,0))),"",INDEX('Policy Characteristics'!E:E,MATCH($C681,'Policy Characteristics'!$C:$C,0)))</f>
        <v>indst fuel type shifting</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fuel shifted</v>
      </c>
      <c r="P681" s="32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21" t="str">
        <f>IF(ISBLANK(INDEX('Policy Characteristics'!K:K,MATCH($C681,'Policy Characteristics'!$C:$C,0))),"",INDEX('Policy Characteristics'!K:K,MATCH($C681,'Policy Characteristics'!$C:$C,0)))</f>
        <v>industry-ag-main.html#fuel-switching</v>
      </c>
      <c r="R681" s="321" t="str">
        <f>IF(ISBLANK(INDEX('Policy Characteristics'!L:L,MATCH($C681,'Policy Characteristics'!$C:$C,0))),"",INDEX('Policy Characteristics'!L:L,MATCH($C681,'Policy Characteristics'!$C:$C,0)))</f>
        <v>industry-elec-and-hydrogen.html</v>
      </c>
    </row>
    <row r="682" spans="1:18" x14ac:dyDescent="0.25">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Electrification + Hydrogen</v>
      </c>
      <c r="C682" s="325" t="str">
        <f t="shared" si="36"/>
        <v>Fraction of Industrial Fuel Use Shifted to Other Fuels</v>
      </c>
      <c r="D682" s="9" t="s">
        <v>3223</v>
      </c>
      <c r="E682" s="50" t="s">
        <v>2459</v>
      </c>
      <c r="F682" s="181" t="s">
        <v>3185</v>
      </c>
      <c r="G682" s="50" t="s">
        <v>3234</v>
      </c>
      <c r="H682" s="51">
        <v>1423</v>
      </c>
      <c r="I682" s="50" t="s">
        <v>45</v>
      </c>
      <c r="J682" s="323" t="str">
        <f>IF(ISBLANK(INDEX('Policy Characteristics'!D:D,MATCH($C682,'Policy Characteristics'!$C:$C,0))),"",INDEX('Policy Characteristics'!D:D,MATCH($C682,'Policy Characteristics'!$C:$C,0)))</f>
        <v>Electrification + Hydrogen</v>
      </c>
      <c r="K682" s="321" t="str">
        <f>IF(ISBLANK(INDEX('Policy Characteristics'!E:E,MATCH($C682,'Policy Characteristics'!$C:$C,0))),"",INDEX('Policy Characteristics'!E:E,MATCH($C682,'Policy Characteristics'!$C:$C,0)))</f>
        <v>indst fuel type shifting</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fuel shifted</v>
      </c>
      <c r="P682" s="32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21" t="str">
        <f>IF(ISBLANK(INDEX('Policy Characteristics'!K:K,MATCH($C682,'Policy Characteristics'!$C:$C,0))),"",INDEX('Policy Characteristics'!K:K,MATCH($C682,'Policy Characteristics'!$C:$C,0)))</f>
        <v>industry-ag-main.html#fuel-switching</v>
      </c>
      <c r="R682" s="321" t="str">
        <f>IF(ISBLANK(INDEX('Policy Characteristics'!L:L,MATCH($C682,'Policy Characteristics'!$C:$C,0))),"",INDEX('Policy Characteristics'!L:L,MATCH($C682,'Policy Characteristics'!$C:$C,0)))</f>
        <v>industry-elec-and-hydrogen.html</v>
      </c>
    </row>
    <row r="683" spans="1:18" x14ac:dyDescent="0.25">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Electrification + Hydrogen</v>
      </c>
      <c r="C683" s="325" t="str">
        <f t="shared" si="36"/>
        <v>Fraction of Industrial Fuel Use Shifted to Other Fuels</v>
      </c>
      <c r="D683" s="9" t="s">
        <v>3223</v>
      </c>
      <c r="E683" s="50" t="s">
        <v>2806</v>
      </c>
      <c r="F683" s="181" t="s">
        <v>3185</v>
      </c>
      <c r="G683" s="50" t="s">
        <v>3235</v>
      </c>
      <c r="H683" s="51">
        <v>1424</v>
      </c>
      <c r="I683" s="50" t="s">
        <v>45</v>
      </c>
      <c r="J683" s="323" t="str">
        <f>IF(ISBLANK(INDEX('Policy Characteristics'!D:D,MATCH($C683,'Policy Characteristics'!$C:$C,0))),"",INDEX('Policy Characteristics'!D:D,MATCH($C683,'Policy Characteristics'!$C:$C,0)))</f>
        <v>Electrification + Hydrogen</v>
      </c>
      <c r="K683" s="321" t="str">
        <f>IF(ISBLANK(INDEX('Policy Characteristics'!E:E,MATCH($C683,'Policy Characteristics'!$C:$C,0))),"",INDEX('Policy Characteristics'!E:E,MATCH($C683,'Policy Characteristics'!$C:$C,0)))</f>
        <v>indst fuel type shifting</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fuel shifted</v>
      </c>
      <c r="P683" s="32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21" t="str">
        <f>IF(ISBLANK(INDEX('Policy Characteristics'!K:K,MATCH($C683,'Policy Characteristics'!$C:$C,0))),"",INDEX('Policy Characteristics'!K:K,MATCH($C683,'Policy Characteristics'!$C:$C,0)))</f>
        <v>industry-ag-main.html#fuel-switching</v>
      </c>
      <c r="R683" s="321" t="str">
        <f>IF(ISBLANK(INDEX('Policy Characteristics'!L:L,MATCH($C683,'Policy Characteristics'!$C:$C,0))),"",INDEX('Policy Characteristics'!L:L,MATCH($C683,'Policy Characteristics'!$C:$C,0)))</f>
        <v>industry-elec-and-hydrogen.html</v>
      </c>
    </row>
    <row r="684" spans="1:18" x14ac:dyDescent="0.25">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Electrification + Hydrogen</v>
      </c>
      <c r="C684" s="325" t="str">
        <f t="shared" si="36"/>
        <v>Fraction of Industrial Fuel Use Shifted to Other Fuels</v>
      </c>
      <c r="D684" s="9" t="s">
        <v>3223</v>
      </c>
      <c r="E684" s="50" t="s">
        <v>2807</v>
      </c>
      <c r="F684" s="181" t="s">
        <v>3185</v>
      </c>
      <c r="G684" s="50" t="s">
        <v>3236</v>
      </c>
      <c r="H684" s="51">
        <v>1425</v>
      </c>
      <c r="I684" s="50" t="s">
        <v>45</v>
      </c>
      <c r="J684" s="323" t="str">
        <f>IF(ISBLANK(INDEX('Policy Characteristics'!D:D,MATCH($C684,'Policy Characteristics'!$C:$C,0))),"",INDEX('Policy Characteristics'!D:D,MATCH($C684,'Policy Characteristics'!$C:$C,0)))</f>
        <v>Electrification + Hydrogen</v>
      </c>
      <c r="K684" s="321" t="str">
        <f>IF(ISBLANK(INDEX('Policy Characteristics'!E:E,MATCH($C684,'Policy Characteristics'!$C:$C,0))),"",INDEX('Policy Characteristics'!E:E,MATCH($C684,'Policy Characteristics'!$C:$C,0)))</f>
        <v>indst fuel type shifting</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1</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of fuel shifted</v>
      </c>
      <c r="P684" s="32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21" t="str">
        <f>IF(ISBLANK(INDEX('Policy Characteristics'!K:K,MATCH($C684,'Policy Characteristics'!$C:$C,0))),"",INDEX('Policy Characteristics'!K:K,MATCH($C684,'Policy Characteristics'!$C:$C,0)))</f>
        <v>industry-ag-main.html#fuel-switching</v>
      </c>
      <c r="R684" s="321" t="str">
        <f>IF(ISBLANK(INDEX('Policy Characteristics'!L:L,MATCH($C684,'Policy Characteristics'!$C:$C,0))),"",INDEX('Policy Characteristics'!L:L,MATCH($C684,'Policy Characteristics'!$C:$C,0)))</f>
        <v>industry-elec-and-hydrogen.html</v>
      </c>
    </row>
    <row r="685" spans="1:18" x14ac:dyDescent="0.25">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Electrification + Hydrogen</v>
      </c>
      <c r="C685" s="325" t="str">
        <f t="shared" si="36"/>
        <v>Fraction of Industrial Fuel Use Shifted to Other Fuels</v>
      </c>
      <c r="D685" s="9" t="s">
        <v>3223</v>
      </c>
      <c r="E685" s="50" t="s">
        <v>2808</v>
      </c>
      <c r="F685" s="181" t="s">
        <v>3185</v>
      </c>
      <c r="G685" s="50" t="s">
        <v>3237</v>
      </c>
      <c r="H685" s="51">
        <v>1426</v>
      </c>
      <c r="I685" s="50" t="s">
        <v>45</v>
      </c>
      <c r="J685" s="323" t="str">
        <f>IF(ISBLANK(INDEX('Policy Characteristics'!D:D,MATCH($C685,'Policy Characteristics'!$C:$C,0))),"",INDEX('Policy Characteristics'!D:D,MATCH($C685,'Policy Characteristics'!$C:$C,0)))</f>
        <v>Electrification + Hydrogen</v>
      </c>
      <c r="K685" s="321" t="str">
        <f>IF(ISBLANK(INDEX('Policy Characteristics'!E:E,MATCH($C685,'Policy Characteristics'!$C:$C,0))),"",INDEX('Policy Characteristics'!E:E,MATCH($C685,'Policy Characteristics'!$C:$C,0)))</f>
        <v>indst fuel type shifting</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1</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of fuel shifted</v>
      </c>
      <c r="P685" s="32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21" t="str">
        <f>IF(ISBLANK(INDEX('Policy Characteristics'!K:K,MATCH($C685,'Policy Characteristics'!$C:$C,0))),"",INDEX('Policy Characteristics'!K:K,MATCH($C685,'Policy Characteristics'!$C:$C,0)))</f>
        <v>industry-ag-main.html#fuel-switching</v>
      </c>
      <c r="R685" s="321" t="str">
        <f>IF(ISBLANK(INDEX('Policy Characteristics'!L:L,MATCH($C685,'Policy Characteristics'!$C:$C,0))),"",INDEX('Policy Characteristics'!L:L,MATCH($C685,'Policy Characteristics'!$C:$C,0)))</f>
        <v>industry-elec-and-hydrogen.html</v>
      </c>
    </row>
    <row r="686" spans="1:18" x14ac:dyDescent="0.25">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Electrification + Hydrogen</v>
      </c>
      <c r="C686" s="325" t="str">
        <f t="shared" si="36"/>
        <v>Fraction of Industrial Fuel Use Shifted to Other Fuels</v>
      </c>
      <c r="D686" s="9" t="s">
        <v>3223</v>
      </c>
      <c r="E686" s="50" t="s">
        <v>2805</v>
      </c>
      <c r="F686" s="181" t="s">
        <v>3185</v>
      </c>
      <c r="G686" s="50" t="s">
        <v>3238</v>
      </c>
      <c r="H686" s="51">
        <v>1427</v>
      </c>
      <c r="I686" s="50" t="s">
        <v>44</v>
      </c>
      <c r="J686" s="323" t="str">
        <f>IF(ISBLANK(INDEX('Policy Characteristics'!D:D,MATCH($C686,'Policy Characteristics'!$C:$C,0))),"",INDEX('Policy Characteristics'!D:D,MATCH($C686,'Policy Characteristics'!$C:$C,0)))</f>
        <v>Electrification + Hydrogen</v>
      </c>
      <c r="K686" s="321" t="str">
        <f>IF(ISBLANK(INDEX('Policy Characteristics'!E:E,MATCH($C686,'Policy Characteristics'!$C:$C,0))),"",INDEX('Policy Characteristics'!E:E,MATCH($C686,'Policy Characteristics'!$C:$C,0)))</f>
        <v>indst fuel type shifting</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1</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of fuel shifted</v>
      </c>
      <c r="P686" s="32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21" t="str">
        <f>IF(ISBLANK(INDEX('Policy Characteristics'!K:K,MATCH($C686,'Policy Characteristics'!$C:$C,0))),"",INDEX('Policy Characteristics'!K:K,MATCH($C686,'Policy Characteristics'!$C:$C,0)))</f>
        <v>industry-ag-main.html#fuel-switching</v>
      </c>
      <c r="R686" s="321" t="str">
        <f>IF(ISBLANK(INDEX('Policy Characteristics'!L:L,MATCH($C686,'Policy Characteristics'!$C:$C,0))),"",INDEX('Policy Characteristics'!L:L,MATCH($C686,'Policy Characteristics'!$C:$C,0)))</f>
        <v>industry-elec-and-hydrogen.html</v>
      </c>
    </row>
    <row r="687" spans="1:18" x14ac:dyDescent="0.25">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Electrification + Hydrogen</v>
      </c>
      <c r="C687" s="325" t="str">
        <f t="shared" si="36"/>
        <v>Fraction of Industrial Fuel Use Shifted to Other Fuels</v>
      </c>
      <c r="D687" s="9" t="s">
        <v>3224</v>
      </c>
      <c r="E687" s="50" t="s">
        <v>2454</v>
      </c>
      <c r="F687" s="181" t="s">
        <v>3186</v>
      </c>
      <c r="G687" s="50" t="s">
        <v>3229</v>
      </c>
      <c r="H687" s="51">
        <v>1428</v>
      </c>
      <c r="I687" s="50" t="s">
        <v>44</v>
      </c>
      <c r="J687" s="323" t="str">
        <f>IF(ISBLANK(INDEX('Policy Characteristics'!D:D,MATCH($C687,'Policy Characteristics'!$C:$C,0))),"",INDEX('Policy Characteristics'!D:D,MATCH($C687,'Policy Characteristics'!$C:$C,0)))</f>
        <v>Electrification + Hydrogen</v>
      </c>
      <c r="K687" s="321" t="str">
        <f>IF(ISBLANK(INDEX('Policy Characteristics'!E:E,MATCH($C687,'Policy Characteristics'!$C:$C,0))),"",INDEX('Policy Characteristics'!E:E,MATCH($C687,'Policy Characteristics'!$C:$C,0)))</f>
        <v>indst fuel type shifting</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1</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of fuel shifted</v>
      </c>
      <c r="P687" s="32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21" t="str">
        <f>IF(ISBLANK(INDEX('Policy Characteristics'!K:K,MATCH($C687,'Policy Characteristics'!$C:$C,0))),"",INDEX('Policy Characteristics'!K:K,MATCH($C687,'Policy Characteristics'!$C:$C,0)))</f>
        <v>industry-ag-main.html#fuel-switching</v>
      </c>
      <c r="R687" s="321" t="str">
        <f>IF(ISBLANK(INDEX('Policy Characteristics'!L:L,MATCH($C687,'Policy Characteristics'!$C:$C,0))),"",INDEX('Policy Characteristics'!L:L,MATCH($C687,'Policy Characteristics'!$C:$C,0)))</f>
        <v>industry-elec-and-hydrogen.html</v>
      </c>
    </row>
    <row r="688" spans="1:18" x14ac:dyDescent="0.25">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Electrification + Hydrogen</v>
      </c>
      <c r="C688" s="325" t="str">
        <f t="shared" si="36"/>
        <v>Fraction of Industrial Fuel Use Shifted to Other Fuels</v>
      </c>
      <c r="D688" s="9" t="s">
        <v>3224</v>
      </c>
      <c r="E688" s="50" t="s">
        <v>2455</v>
      </c>
      <c r="F688" s="181" t="s">
        <v>3186</v>
      </c>
      <c r="G688" s="50" t="s">
        <v>3230</v>
      </c>
      <c r="H688" s="51">
        <v>1429</v>
      </c>
      <c r="I688" s="50" t="s">
        <v>45</v>
      </c>
      <c r="J688" s="323" t="str">
        <f>IF(ISBLANK(INDEX('Policy Characteristics'!D:D,MATCH($C688,'Policy Characteristics'!$C:$C,0))),"",INDEX('Policy Characteristics'!D:D,MATCH($C688,'Policy Characteristics'!$C:$C,0)))</f>
        <v>Electrification + Hydrogen</v>
      </c>
      <c r="K688" s="321" t="str">
        <f>IF(ISBLANK(INDEX('Policy Characteristics'!E:E,MATCH($C688,'Policy Characteristics'!$C:$C,0))),"",INDEX('Policy Characteristics'!E:E,MATCH($C688,'Policy Characteristics'!$C:$C,0)))</f>
        <v>indst fuel type shifting</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1</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of fuel shifted</v>
      </c>
      <c r="P688" s="32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21" t="str">
        <f>IF(ISBLANK(INDEX('Policy Characteristics'!K:K,MATCH($C688,'Policy Characteristics'!$C:$C,0))),"",INDEX('Policy Characteristics'!K:K,MATCH($C688,'Policy Characteristics'!$C:$C,0)))</f>
        <v>industry-ag-main.html#fuel-switching</v>
      </c>
      <c r="R688" s="321" t="str">
        <f>IF(ISBLANK(INDEX('Policy Characteristics'!L:L,MATCH($C688,'Policy Characteristics'!$C:$C,0))),"",INDEX('Policy Characteristics'!L:L,MATCH($C688,'Policy Characteristics'!$C:$C,0)))</f>
        <v>industry-elec-and-hydrogen.html</v>
      </c>
    </row>
    <row r="689" spans="1:18" x14ac:dyDescent="0.25">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Electrification + Hydrogen</v>
      </c>
      <c r="C689" s="325" t="str">
        <f t="shared" si="36"/>
        <v>Fraction of Industrial Fuel Use Shifted to Other Fuels</v>
      </c>
      <c r="D689" s="9" t="s">
        <v>3224</v>
      </c>
      <c r="E689" s="50" t="s">
        <v>2456</v>
      </c>
      <c r="F689" s="181" t="s">
        <v>3186</v>
      </c>
      <c r="G689" s="50" t="s">
        <v>3231</v>
      </c>
      <c r="H689" s="51">
        <v>1430</v>
      </c>
      <c r="I689" s="50" t="s">
        <v>45</v>
      </c>
      <c r="J689" s="323" t="str">
        <f>IF(ISBLANK(INDEX('Policy Characteristics'!D:D,MATCH($C689,'Policy Characteristics'!$C:$C,0))),"",INDEX('Policy Characteristics'!D:D,MATCH($C689,'Policy Characteristics'!$C:$C,0)))</f>
        <v>Electrification + Hydrogen</v>
      </c>
      <c r="K689" s="321" t="str">
        <f>IF(ISBLANK(INDEX('Policy Characteristics'!E:E,MATCH($C689,'Policy Characteristics'!$C:$C,0))),"",INDEX('Policy Characteristics'!E:E,MATCH($C689,'Policy Characteristics'!$C:$C,0)))</f>
        <v>indst fuel type shifting</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1</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of fuel shifted</v>
      </c>
      <c r="P689" s="32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21" t="str">
        <f>IF(ISBLANK(INDEX('Policy Characteristics'!K:K,MATCH($C689,'Policy Characteristics'!$C:$C,0))),"",INDEX('Policy Characteristics'!K:K,MATCH($C689,'Policy Characteristics'!$C:$C,0)))</f>
        <v>industry-ag-main.html#fuel-switching</v>
      </c>
      <c r="R689" s="321" t="str">
        <f>IF(ISBLANK(INDEX('Policy Characteristics'!L:L,MATCH($C689,'Policy Characteristics'!$C:$C,0))),"",INDEX('Policy Characteristics'!L:L,MATCH($C689,'Policy Characteristics'!$C:$C,0)))</f>
        <v>industry-elec-and-hydrogen.html</v>
      </c>
    </row>
    <row r="690" spans="1:18" x14ac:dyDescent="0.25">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Electrification + Hydrogen</v>
      </c>
      <c r="C690" s="325" t="str">
        <f t="shared" si="36"/>
        <v>Fraction of Industrial Fuel Use Shifted to Other Fuels</v>
      </c>
      <c r="D690" s="9" t="s">
        <v>3224</v>
      </c>
      <c r="E690" s="50" t="s">
        <v>2457</v>
      </c>
      <c r="F690" s="181" t="s">
        <v>3186</v>
      </c>
      <c r="G690" s="50" t="s">
        <v>3232</v>
      </c>
      <c r="H690" s="51">
        <v>1431</v>
      </c>
      <c r="I690" s="50" t="s">
        <v>45</v>
      </c>
      <c r="J690" s="323" t="str">
        <f>IF(ISBLANK(INDEX('Policy Characteristics'!D:D,MATCH($C690,'Policy Characteristics'!$C:$C,0))),"",INDEX('Policy Characteristics'!D:D,MATCH($C690,'Policy Characteristics'!$C:$C,0)))</f>
        <v>Electrification + Hydrogen</v>
      </c>
      <c r="K690" s="321" t="str">
        <f>IF(ISBLANK(INDEX('Policy Characteristics'!E:E,MATCH($C690,'Policy Characteristics'!$C:$C,0))),"",INDEX('Policy Characteristics'!E:E,MATCH($C690,'Policy Characteristics'!$C:$C,0)))</f>
        <v>indst fuel type shifting</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1</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of fuel shifted</v>
      </c>
      <c r="P690" s="32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21" t="str">
        <f>IF(ISBLANK(INDEX('Policy Characteristics'!K:K,MATCH($C690,'Policy Characteristics'!$C:$C,0))),"",INDEX('Policy Characteristics'!K:K,MATCH($C690,'Policy Characteristics'!$C:$C,0)))</f>
        <v>industry-ag-main.html#fuel-switching</v>
      </c>
      <c r="R690" s="321" t="str">
        <f>IF(ISBLANK(INDEX('Policy Characteristics'!L:L,MATCH($C690,'Policy Characteristics'!$C:$C,0))),"",INDEX('Policy Characteristics'!L:L,MATCH($C690,'Policy Characteristics'!$C:$C,0)))</f>
        <v>industry-elec-and-hydrogen.html</v>
      </c>
    </row>
    <row r="691" spans="1:18" x14ac:dyDescent="0.25">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Electrification + Hydrogen</v>
      </c>
      <c r="C691" s="325" t="str">
        <f t="shared" si="36"/>
        <v>Fraction of Industrial Fuel Use Shifted to Other Fuels</v>
      </c>
      <c r="D691" s="9" t="s">
        <v>3224</v>
      </c>
      <c r="E691" s="50" t="s">
        <v>2458</v>
      </c>
      <c r="F691" s="181" t="s">
        <v>3186</v>
      </c>
      <c r="G691" s="50" t="s">
        <v>3233</v>
      </c>
      <c r="H691" s="51">
        <v>1432</v>
      </c>
      <c r="I691" s="50" t="s">
        <v>45</v>
      </c>
      <c r="J691" s="323" t="str">
        <f>IF(ISBLANK(INDEX('Policy Characteristics'!D:D,MATCH($C691,'Policy Characteristics'!$C:$C,0))),"",INDEX('Policy Characteristics'!D:D,MATCH($C691,'Policy Characteristics'!$C:$C,0)))</f>
        <v>Electrification + Hydrogen</v>
      </c>
      <c r="K691" s="321" t="str">
        <f>IF(ISBLANK(INDEX('Policy Characteristics'!E:E,MATCH($C691,'Policy Characteristics'!$C:$C,0))),"",INDEX('Policy Characteristics'!E:E,MATCH($C691,'Policy Characteristics'!$C:$C,0)))</f>
        <v>indst fuel type shifting</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1</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of fuel shifted</v>
      </c>
      <c r="P691" s="32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21" t="str">
        <f>IF(ISBLANK(INDEX('Policy Characteristics'!K:K,MATCH($C691,'Policy Characteristics'!$C:$C,0))),"",INDEX('Policy Characteristics'!K:K,MATCH($C691,'Policy Characteristics'!$C:$C,0)))</f>
        <v>industry-ag-main.html#fuel-switching</v>
      </c>
      <c r="R691" s="321" t="str">
        <f>IF(ISBLANK(INDEX('Policy Characteristics'!L:L,MATCH($C691,'Policy Characteristics'!$C:$C,0))),"",INDEX('Policy Characteristics'!L:L,MATCH($C691,'Policy Characteristics'!$C:$C,0)))</f>
        <v>industry-elec-and-hydrogen.html</v>
      </c>
    </row>
    <row r="692" spans="1:18" x14ac:dyDescent="0.25">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Electrification + Hydrogen</v>
      </c>
      <c r="C692" s="325" t="str">
        <f t="shared" si="36"/>
        <v>Fraction of Industrial Fuel Use Shifted to Other Fuels</v>
      </c>
      <c r="D692" s="9" t="s">
        <v>3224</v>
      </c>
      <c r="E692" s="50" t="s">
        <v>2459</v>
      </c>
      <c r="F692" s="181" t="s">
        <v>3186</v>
      </c>
      <c r="G692" s="50" t="s">
        <v>3234</v>
      </c>
      <c r="H692" s="51">
        <v>1433</v>
      </c>
      <c r="I692" s="50" t="s">
        <v>45</v>
      </c>
      <c r="J692" s="323" t="str">
        <f>IF(ISBLANK(INDEX('Policy Characteristics'!D:D,MATCH($C692,'Policy Characteristics'!$C:$C,0))),"",INDEX('Policy Characteristics'!D:D,MATCH($C692,'Policy Characteristics'!$C:$C,0)))</f>
        <v>Electrification + Hydrogen</v>
      </c>
      <c r="K692" s="321" t="str">
        <f>IF(ISBLANK(INDEX('Policy Characteristics'!E:E,MATCH($C692,'Policy Characteristics'!$C:$C,0))),"",INDEX('Policy Characteristics'!E:E,MATCH($C692,'Policy Characteristics'!$C:$C,0)))</f>
        <v>indst fuel type shifting</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1</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of fuel shifted</v>
      </c>
      <c r="P692" s="32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21" t="str">
        <f>IF(ISBLANK(INDEX('Policy Characteristics'!K:K,MATCH($C692,'Policy Characteristics'!$C:$C,0))),"",INDEX('Policy Characteristics'!K:K,MATCH($C692,'Policy Characteristics'!$C:$C,0)))</f>
        <v>industry-ag-main.html#fuel-switching</v>
      </c>
      <c r="R692" s="321" t="str">
        <f>IF(ISBLANK(INDEX('Policy Characteristics'!L:L,MATCH($C692,'Policy Characteristics'!$C:$C,0))),"",INDEX('Policy Characteristics'!L:L,MATCH($C692,'Policy Characteristics'!$C:$C,0)))</f>
        <v>industry-elec-and-hydrogen.html</v>
      </c>
    </row>
    <row r="693" spans="1:18" x14ac:dyDescent="0.25">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Electrification + Hydrogen</v>
      </c>
      <c r="C693" s="325" t="str">
        <f t="shared" si="36"/>
        <v>Fraction of Industrial Fuel Use Shifted to Other Fuels</v>
      </c>
      <c r="D693" s="9" t="s">
        <v>3224</v>
      </c>
      <c r="E693" s="50" t="s">
        <v>2806</v>
      </c>
      <c r="F693" s="181" t="s">
        <v>3186</v>
      </c>
      <c r="G693" s="50" t="s">
        <v>3235</v>
      </c>
      <c r="H693" s="51">
        <v>1434</v>
      </c>
      <c r="I693" s="50" t="s">
        <v>45</v>
      </c>
      <c r="J693" s="323" t="str">
        <f>IF(ISBLANK(INDEX('Policy Characteristics'!D:D,MATCH($C693,'Policy Characteristics'!$C:$C,0))),"",INDEX('Policy Characteristics'!D:D,MATCH($C693,'Policy Characteristics'!$C:$C,0)))</f>
        <v>Electrification + Hydrogen</v>
      </c>
      <c r="K693" s="321" t="str">
        <f>IF(ISBLANK(INDEX('Policy Characteristics'!E:E,MATCH($C693,'Policy Characteristics'!$C:$C,0))),"",INDEX('Policy Characteristics'!E:E,MATCH($C693,'Policy Characteristics'!$C:$C,0)))</f>
        <v>indst fuel type shifting</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1</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of fuel shifted</v>
      </c>
      <c r="P693" s="32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21" t="str">
        <f>IF(ISBLANK(INDEX('Policy Characteristics'!K:K,MATCH($C693,'Policy Characteristics'!$C:$C,0))),"",INDEX('Policy Characteristics'!K:K,MATCH($C693,'Policy Characteristics'!$C:$C,0)))</f>
        <v>industry-ag-main.html#fuel-switching</v>
      </c>
      <c r="R693" s="321" t="str">
        <f>IF(ISBLANK(INDEX('Policy Characteristics'!L:L,MATCH($C693,'Policy Characteristics'!$C:$C,0))),"",INDEX('Policy Characteristics'!L:L,MATCH($C693,'Policy Characteristics'!$C:$C,0)))</f>
        <v>industry-elec-and-hydrogen.html</v>
      </c>
    </row>
    <row r="694" spans="1:18" x14ac:dyDescent="0.25">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Electrification + Hydrogen</v>
      </c>
      <c r="C694" s="325" t="str">
        <f t="shared" si="36"/>
        <v>Fraction of Industrial Fuel Use Shifted to Other Fuels</v>
      </c>
      <c r="D694" s="9" t="s">
        <v>3224</v>
      </c>
      <c r="E694" s="50" t="s">
        <v>2807</v>
      </c>
      <c r="F694" s="181" t="s">
        <v>3186</v>
      </c>
      <c r="G694" s="50" t="s">
        <v>3236</v>
      </c>
      <c r="H694" s="51">
        <v>1435</v>
      </c>
      <c r="I694" s="50" t="s">
        <v>45</v>
      </c>
      <c r="J694" s="323" t="str">
        <f>IF(ISBLANK(INDEX('Policy Characteristics'!D:D,MATCH($C694,'Policy Characteristics'!$C:$C,0))),"",INDEX('Policy Characteristics'!D:D,MATCH($C694,'Policy Characteristics'!$C:$C,0)))</f>
        <v>Electrification + Hydrogen</v>
      </c>
      <c r="K694" s="321" t="str">
        <f>IF(ISBLANK(INDEX('Policy Characteristics'!E:E,MATCH($C694,'Policy Characteristics'!$C:$C,0))),"",INDEX('Policy Characteristics'!E:E,MATCH($C694,'Policy Characteristics'!$C:$C,0)))</f>
        <v>indst fuel type shifting</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1</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of fuel shifted</v>
      </c>
      <c r="P694" s="32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21" t="str">
        <f>IF(ISBLANK(INDEX('Policy Characteristics'!K:K,MATCH($C694,'Policy Characteristics'!$C:$C,0))),"",INDEX('Policy Characteristics'!K:K,MATCH($C694,'Policy Characteristics'!$C:$C,0)))</f>
        <v>industry-ag-main.html#fuel-switching</v>
      </c>
      <c r="R694" s="321" t="str">
        <f>IF(ISBLANK(INDEX('Policy Characteristics'!L:L,MATCH($C694,'Policy Characteristics'!$C:$C,0))),"",INDEX('Policy Characteristics'!L:L,MATCH($C694,'Policy Characteristics'!$C:$C,0)))</f>
        <v>industry-elec-and-hydrogen.html</v>
      </c>
    </row>
    <row r="695" spans="1:18" x14ac:dyDescent="0.25">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Electrification + Hydrogen</v>
      </c>
      <c r="C695" s="325" t="str">
        <f t="shared" si="36"/>
        <v>Fraction of Industrial Fuel Use Shifted to Other Fuels</v>
      </c>
      <c r="D695" s="9" t="s">
        <v>3224</v>
      </c>
      <c r="E695" s="50" t="s">
        <v>2808</v>
      </c>
      <c r="F695" s="181" t="s">
        <v>3186</v>
      </c>
      <c r="G695" s="50" t="s">
        <v>3237</v>
      </c>
      <c r="H695" s="51">
        <v>1436</v>
      </c>
      <c r="I695" s="50" t="s">
        <v>45</v>
      </c>
      <c r="J695" s="323" t="str">
        <f>IF(ISBLANK(INDEX('Policy Characteristics'!D:D,MATCH($C695,'Policy Characteristics'!$C:$C,0))),"",INDEX('Policy Characteristics'!D:D,MATCH($C695,'Policy Characteristics'!$C:$C,0)))</f>
        <v>Electrification + Hydrogen</v>
      </c>
      <c r="K695" s="321" t="str">
        <f>IF(ISBLANK(INDEX('Policy Characteristics'!E:E,MATCH($C695,'Policy Characteristics'!$C:$C,0))),"",INDEX('Policy Characteristics'!E:E,MATCH($C695,'Policy Characteristics'!$C:$C,0)))</f>
        <v>indst fuel type shifting</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1</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of fuel shifted</v>
      </c>
      <c r="P695" s="32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21" t="str">
        <f>IF(ISBLANK(INDEX('Policy Characteristics'!K:K,MATCH($C695,'Policy Characteristics'!$C:$C,0))),"",INDEX('Policy Characteristics'!K:K,MATCH($C695,'Policy Characteristics'!$C:$C,0)))</f>
        <v>industry-ag-main.html#fuel-switching</v>
      </c>
      <c r="R695" s="321" t="str">
        <f>IF(ISBLANK(INDEX('Policy Characteristics'!L:L,MATCH($C695,'Policy Characteristics'!$C:$C,0))),"",INDEX('Policy Characteristics'!L:L,MATCH($C695,'Policy Characteristics'!$C:$C,0)))</f>
        <v>industry-elec-and-hydrogen.html</v>
      </c>
    </row>
    <row r="696" spans="1:18" x14ac:dyDescent="0.25">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Electrification + Hydrogen</v>
      </c>
      <c r="C696" s="325" t="str">
        <f t="shared" si="36"/>
        <v>Fraction of Industrial Fuel Use Shifted to Other Fuels</v>
      </c>
      <c r="D696" s="9" t="s">
        <v>3224</v>
      </c>
      <c r="E696" s="50" t="s">
        <v>2805</v>
      </c>
      <c r="F696" s="181" t="s">
        <v>3186</v>
      </c>
      <c r="G696" s="50" t="s">
        <v>3238</v>
      </c>
      <c r="H696" s="51">
        <v>1437</v>
      </c>
      <c r="I696" s="50" t="s">
        <v>44</v>
      </c>
      <c r="J696" s="323" t="str">
        <f>IF(ISBLANK(INDEX('Policy Characteristics'!D:D,MATCH($C696,'Policy Characteristics'!$C:$C,0))),"",INDEX('Policy Characteristics'!D:D,MATCH($C696,'Policy Characteristics'!$C:$C,0)))</f>
        <v>Electrification + Hydrogen</v>
      </c>
      <c r="K696" s="321" t="str">
        <f>IF(ISBLANK(INDEX('Policy Characteristics'!E:E,MATCH($C696,'Policy Characteristics'!$C:$C,0))),"",INDEX('Policy Characteristics'!E:E,MATCH($C696,'Policy Characteristics'!$C:$C,0)))</f>
        <v>indst fuel type shifting</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1</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of fuel shifted</v>
      </c>
      <c r="P696" s="32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21" t="str">
        <f>IF(ISBLANK(INDEX('Policy Characteristics'!K:K,MATCH($C696,'Policy Characteristics'!$C:$C,0))),"",INDEX('Policy Characteristics'!K:K,MATCH($C696,'Policy Characteristics'!$C:$C,0)))</f>
        <v>industry-ag-main.html#fuel-switching</v>
      </c>
      <c r="R696" s="321" t="str">
        <f>IF(ISBLANK(INDEX('Policy Characteristics'!L:L,MATCH($C696,'Policy Characteristics'!$C:$C,0))),"",INDEX('Policy Characteristics'!L:L,MATCH($C696,'Policy Characteristics'!$C:$C,0)))</f>
        <v>industry-elec-and-hydrogen.html</v>
      </c>
    </row>
    <row r="697" spans="1:18" x14ac:dyDescent="0.25">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Electrification + Hydrogen</v>
      </c>
      <c r="C697" s="325" t="str">
        <f t="shared" si="36"/>
        <v>Fraction of Industrial Fuel Use Shifted to Other Fuels</v>
      </c>
      <c r="D697" s="9" t="s">
        <v>3225</v>
      </c>
      <c r="E697" s="50" t="s">
        <v>2454</v>
      </c>
      <c r="F697" s="181" t="s">
        <v>3228</v>
      </c>
      <c r="G697" s="50" t="s">
        <v>3229</v>
      </c>
      <c r="H697" s="51">
        <v>1438</v>
      </c>
      <c r="I697" s="50" t="s">
        <v>45</v>
      </c>
      <c r="J697" s="323" t="str">
        <f>IF(ISBLANK(INDEX('Policy Characteristics'!D:D,MATCH($C697,'Policy Characteristics'!$C:$C,0))),"",INDEX('Policy Characteristics'!D:D,MATCH($C697,'Policy Characteristics'!$C:$C,0)))</f>
        <v>Electrification + Hydrogen</v>
      </c>
      <c r="K697" s="321" t="str">
        <f>IF(ISBLANK(INDEX('Policy Characteristics'!E:E,MATCH($C697,'Policy Characteristics'!$C:$C,0))),"",INDEX('Policy Characteristics'!E:E,MATCH($C697,'Policy Characteristics'!$C:$C,0)))</f>
        <v>indst fuel type shifting</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1</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of fuel shifted</v>
      </c>
      <c r="P697" s="32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21" t="str">
        <f>IF(ISBLANK(INDEX('Policy Characteristics'!K:K,MATCH($C697,'Policy Characteristics'!$C:$C,0))),"",INDEX('Policy Characteristics'!K:K,MATCH($C697,'Policy Characteristics'!$C:$C,0)))</f>
        <v>industry-ag-main.html#fuel-switching</v>
      </c>
      <c r="R697" s="321" t="str">
        <f>IF(ISBLANK(INDEX('Policy Characteristics'!L:L,MATCH($C697,'Policy Characteristics'!$C:$C,0))),"",INDEX('Policy Characteristics'!L:L,MATCH($C697,'Policy Characteristics'!$C:$C,0)))</f>
        <v>industry-elec-and-hydrogen.html</v>
      </c>
    </row>
    <row r="698" spans="1:18" x14ac:dyDescent="0.25">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Electrification + Hydrogen</v>
      </c>
      <c r="C698" s="325" t="str">
        <f t="shared" si="36"/>
        <v>Fraction of Industrial Fuel Use Shifted to Other Fuels</v>
      </c>
      <c r="D698" s="9" t="s">
        <v>3225</v>
      </c>
      <c r="E698" s="50" t="s">
        <v>2455</v>
      </c>
      <c r="F698" s="181" t="s">
        <v>3228</v>
      </c>
      <c r="G698" s="50" t="s">
        <v>3230</v>
      </c>
      <c r="H698" s="51">
        <v>1439</v>
      </c>
      <c r="I698" s="50" t="s">
        <v>45</v>
      </c>
      <c r="J698" s="323" t="str">
        <f>IF(ISBLANK(INDEX('Policy Characteristics'!D:D,MATCH($C698,'Policy Characteristics'!$C:$C,0))),"",INDEX('Policy Characteristics'!D:D,MATCH($C698,'Policy Characteristics'!$C:$C,0)))</f>
        <v>Electrification + Hydrogen</v>
      </c>
      <c r="K698" s="321" t="str">
        <f>IF(ISBLANK(INDEX('Policy Characteristics'!E:E,MATCH($C698,'Policy Characteristics'!$C:$C,0))),"",INDEX('Policy Characteristics'!E:E,MATCH($C698,'Policy Characteristics'!$C:$C,0)))</f>
        <v>indst fuel type shifting</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1</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of fuel shifted</v>
      </c>
      <c r="P698" s="32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21" t="str">
        <f>IF(ISBLANK(INDEX('Policy Characteristics'!K:K,MATCH($C698,'Policy Characteristics'!$C:$C,0))),"",INDEX('Policy Characteristics'!K:K,MATCH($C698,'Policy Characteristics'!$C:$C,0)))</f>
        <v>industry-ag-main.html#fuel-switching</v>
      </c>
      <c r="R698" s="321" t="str">
        <f>IF(ISBLANK(INDEX('Policy Characteristics'!L:L,MATCH($C698,'Policy Characteristics'!$C:$C,0))),"",INDEX('Policy Characteristics'!L:L,MATCH($C698,'Policy Characteristics'!$C:$C,0)))</f>
        <v>industry-elec-and-hydrogen.html</v>
      </c>
    </row>
    <row r="699" spans="1:18" x14ac:dyDescent="0.25">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Electrification + Hydrogen</v>
      </c>
      <c r="C699" s="325" t="str">
        <f t="shared" si="36"/>
        <v>Fraction of Industrial Fuel Use Shifted to Other Fuels</v>
      </c>
      <c r="D699" s="9" t="s">
        <v>3225</v>
      </c>
      <c r="E699" s="50" t="s">
        <v>2456</v>
      </c>
      <c r="F699" s="181" t="s">
        <v>3228</v>
      </c>
      <c r="G699" s="50" t="s">
        <v>3231</v>
      </c>
      <c r="H699" s="51">
        <v>1440</v>
      </c>
      <c r="I699" s="50" t="s">
        <v>45</v>
      </c>
      <c r="J699" s="323" t="str">
        <f>IF(ISBLANK(INDEX('Policy Characteristics'!D:D,MATCH($C699,'Policy Characteristics'!$C:$C,0))),"",INDEX('Policy Characteristics'!D:D,MATCH($C699,'Policy Characteristics'!$C:$C,0)))</f>
        <v>Electrification + Hydrogen</v>
      </c>
      <c r="K699" s="321" t="str">
        <f>IF(ISBLANK(INDEX('Policy Characteristics'!E:E,MATCH($C699,'Policy Characteristics'!$C:$C,0))),"",INDEX('Policy Characteristics'!E:E,MATCH($C699,'Policy Characteristics'!$C:$C,0)))</f>
        <v>indst fuel type shifting</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1</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of fuel shifted</v>
      </c>
      <c r="P699" s="32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21" t="str">
        <f>IF(ISBLANK(INDEX('Policy Characteristics'!K:K,MATCH($C699,'Policy Characteristics'!$C:$C,0))),"",INDEX('Policy Characteristics'!K:K,MATCH($C699,'Policy Characteristics'!$C:$C,0)))</f>
        <v>industry-ag-main.html#fuel-switching</v>
      </c>
      <c r="R699" s="321" t="str">
        <f>IF(ISBLANK(INDEX('Policy Characteristics'!L:L,MATCH($C699,'Policy Characteristics'!$C:$C,0))),"",INDEX('Policy Characteristics'!L:L,MATCH($C699,'Policy Characteristics'!$C:$C,0)))</f>
        <v>industry-elec-and-hydrogen.html</v>
      </c>
    </row>
    <row r="700" spans="1:18" x14ac:dyDescent="0.25">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Electrification + Hydrogen</v>
      </c>
      <c r="C700" s="325" t="str">
        <f t="shared" si="36"/>
        <v>Fraction of Industrial Fuel Use Shifted to Other Fuels</v>
      </c>
      <c r="D700" s="9" t="s">
        <v>3225</v>
      </c>
      <c r="E700" s="50" t="s">
        <v>2457</v>
      </c>
      <c r="F700" s="181" t="s">
        <v>3228</v>
      </c>
      <c r="G700" s="50" t="s">
        <v>3232</v>
      </c>
      <c r="H700" s="51">
        <v>1441</v>
      </c>
      <c r="I700" s="50" t="s">
        <v>45</v>
      </c>
      <c r="J700" s="323" t="str">
        <f>IF(ISBLANK(INDEX('Policy Characteristics'!D:D,MATCH($C700,'Policy Characteristics'!$C:$C,0))),"",INDEX('Policy Characteristics'!D:D,MATCH($C700,'Policy Characteristics'!$C:$C,0)))</f>
        <v>Electrification + Hydrogen</v>
      </c>
      <c r="K700" s="321" t="str">
        <f>IF(ISBLANK(INDEX('Policy Characteristics'!E:E,MATCH($C700,'Policy Characteristics'!$C:$C,0))),"",INDEX('Policy Characteristics'!E:E,MATCH($C700,'Policy Characteristics'!$C:$C,0)))</f>
        <v>indst fuel type shifting</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1</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of fuel shifted</v>
      </c>
      <c r="P700" s="32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21" t="str">
        <f>IF(ISBLANK(INDEX('Policy Characteristics'!K:K,MATCH($C700,'Policy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Characteristics'!L:L,MATCH($C700,'Policy Characteristics'!$C:$C,0)))</f>
        <v>industry-elec-and-hydrogen.html</v>
      </c>
    </row>
    <row r="701" spans="1:18" x14ac:dyDescent="0.25">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Electrification + Hydrogen</v>
      </c>
      <c r="C701" s="325" t="str">
        <f t="shared" si="36"/>
        <v>Fraction of Industrial Fuel Use Shifted to Other Fuels</v>
      </c>
      <c r="D701" s="9" t="s">
        <v>3225</v>
      </c>
      <c r="E701" s="50" t="s">
        <v>2458</v>
      </c>
      <c r="F701" s="181" t="s">
        <v>3228</v>
      </c>
      <c r="G701" s="50" t="s">
        <v>3233</v>
      </c>
      <c r="H701" s="51">
        <v>1442</v>
      </c>
      <c r="I701" s="50" t="s">
        <v>45</v>
      </c>
      <c r="J701" s="323" t="str">
        <f>IF(ISBLANK(INDEX('Policy Characteristics'!D:D,MATCH($C701,'Policy Characteristics'!$C:$C,0))),"",INDEX('Policy Characteristics'!D:D,MATCH($C701,'Policy Characteristics'!$C:$C,0)))</f>
        <v>Electrification + Hydrogen</v>
      </c>
      <c r="K701" s="321" t="str">
        <f>IF(ISBLANK(INDEX('Policy Characteristics'!E:E,MATCH($C701,'Policy Characteristics'!$C:$C,0))),"",INDEX('Policy Characteristics'!E:E,MATCH($C701,'Policy Characteristics'!$C:$C,0)))</f>
        <v>indst fuel type shifting</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1</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of fuel shifted</v>
      </c>
      <c r="P701" s="32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21" t="str">
        <f>IF(ISBLANK(INDEX('Policy Characteristics'!K:K,MATCH($C701,'Policy Characteristics'!$C:$C,0))),"",INDEX('Policy Characteristics'!K:K,MATCH($C701,'Policy Characteristics'!$C:$C,0)))</f>
        <v>industry-ag-main.html#fuel-switching</v>
      </c>
      <c r="R701" s="321" t="str">
        <f>IF(ISBLANK(INDEX('Policy Characteristics'!L:L,MATCH($C701,'Policy Characteristics'!$C:$C,0))),"",INDEX('Policy Characteristics'!L:L,MATCH($C701,'Policy Characteristics'!$C:$C,0)))</f>
        <v>industry-elec-and-hydrogen.html</v>
      </c>
    </row>
    <row r="702" spans="1:18" x14ac:dyDescent="0.25">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Electrification + Hydrogen</v>
      </c>
      <c r="C702" s="325" t="str">
        <f t="shared" si="36"/>
        <v>Fraction of Industrial Fuel Use Shifted to Other Fuels</v>
      </c>
      <c r="D702" s="9" t="s">
        <v>3225</v>
      </c>
      <c r="E702" s="50" t="s">
        <v>2459</v>
      </c>
      <c r="F702" s="181" t="s">
        <v>3228</v>
      </c>
      <c r="G702" s="50" t="s">
        <v>3234</v>
      </c>
      <c r="H702" s="51">
        <v>1443</v>
      </c>
      <c r="I702" s="50" t="s">
        <v>45</v>
      </c>
      <c r="J702" s="323" t="str">
        <f>IF(ISBLANK(INDEX('Policy Characteristics'!D:D,MATCH($C702,'Policy Characteristics'!$C:$C,0))),"",INDEX('Policy Characteristics'!D:D,MATCH($C702,'Policy Characteristics'!$C:$C,0)))</f>
        <v>Electrification + Hydrogen</v>
      </c>
      <c r="K702" s="321" t="str">
        <f>IF(ISBLANK(INDEX('Policy Characteristics'!E:E,MATCH($C702,'Policy Characteristics'!$C:$C,0))),"",INDEX('Policy Characteristics'!E:E,MATCH($C702,'Policy Characteristics'!$C:$C,0)))</f>
        <v>indst fuel type shifting</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1</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of fuel shifted</v>
      </c>
      <c r="P702" s="32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21" t="str">
        <f>IF(ISBLANK(INDEX('Policy Characteristics'!K:K,MATCH($C702,'Policy Characteristics'!$C:$C,0))),"",INDEX('Policy Characteristics'!K:K,MATCH($C702,'Policy Characteristics'!$C:$C,0)))</f>
        <v>industry-ag-main.html#fuel-switching</v>
      </c>
      <c r="R702" s="321" t="str">
        <f>IF(ISBLANK(INDEX('Policy Characteristics'!L:L,MATCH($C702,'Policy Characteristics'!$C:$C,0))),"",INDEX('Policy Characteristics'!L:L,MATCH($C702,'Policy Characteristics'!$C:$C,0)))</f>
        <v>industry-elec-and-hydrogen.html</v>
      </c>
    </row>
    <row r="703" spans="1:18" x14ac:dyDescent="0.25">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Electrification + Hydrogen</v>
      </c>
      <c r="C703" s="325" t="str">
        <f t="shared" si="36"/>
        <v>Fraction of Industrial Fuel Use Shifted to Other Fuels</v>
      </c>
      <c r="D703" s="9" t="s">
        <v>3225</v>
      </c>
      <c r="E703" s="50" t="s">
        <v>2806</v>
      </c>
      <c r="F703" s="181" t="s">
        <v>3228</v>
      </c>
      <c r="G703" s="50" t="s">
        <v>3235</v>
      </c>
      <c r="H703" s="51">
        <v>1444</v>
      </c>
      <c r="I703" s="50" t="s">
        <v>45</v>
      </c>
      <c r="J703" s="323" t="str">
        <f>IF(ISBLANK(INDEX('Policy Characteristics'!D:D,MATCH($C703,'Policy Characteristics'!$C:$C,0))),"",INDEX('Policy Characteristics'!D:D,MATCH($C703,'Policy Characteristics'!$C:$C,0)))</f>
        <v>Electrification + Hydrogen</v>
      </c>
      <c r="K703" s="321" t="str">
        <f>IF(ISBLANK(INDEX('Policy Characteristics'!E:E,MATCH($C703,'Policy Characteristics'!$C:$C,0))),"",INDEX('Policy Characteristics'!E:E,MATCH($C703,'Policy Characteristics'!$C:$C,0)))</f>
        <v>indst fuel type shifting</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1</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of fuel shifted</v>
      </c>
      <c r="P703" s="32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21" t="str">
        <f>IF(ISBLANK(INDEX('Policy Characteristics'!K:K,MATCH($C703,'Policy Characteristics'!$C:$C,0))),"",INDEX('Policy Characteristics'!K:K,MATCH($C703,'Policy Characteristics'!$C:$C,0)))</f>
        <v>industry-ag-main.html#fuel-switching</v>
      </c>
      <c r="R703" s="321" t="str">
        <f>IF(ISBLANK(INDEX('Policy Characteristics'!L:L,MATCH($C703,'Policy Characteristics'!$C:$C,0))),"",INDEX('Policy Characteristics'!L:L,MATCH($C703,'Policy Characteristics'!$C:$C,0)))</f>
        <v>industry-elec-and-hydrogen.html</v>
      </c>
    </row>
    <row r="704" spans="1:18" x14ac:dyDescent="0.25">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Electrification + Hydrogen</v>
      </c>
      <c r="C704" s="325" t="str">
        <f t="shared" si="36"/>
        <v>Fraction of Industrial Fuel Use Shifted to Other Fuels</v>
      </c>
      <c r="D704" s="9" t="s">
        <v>3225</v>
      </c>
      <c r="E704" s="50" t="s">
        <v>2807</v>
      </c>
      <c r="F704" s="181" t="s">
        <v>3228</v>
      </c>
      <c r="G704" s="50" t="s">
        <v>3236</v>
      </c>
      <c r="H704" s="51">
        <v>1445</v>
      </c>
      <c r="I704" s="50" t="s">
        <v>45</v>
      </c>
      <c r="J704" s="323" t="str">
        <f>IF(ISBLANK(INDEX('Policy Characteristics'!D:D,MATCH($C704,'Policy Characteristics'!$C:$C,0))),"",INDEX('Policy Characteristics'!D:D,MATCH($C704,'Policy Characteristics'!$C:$C,0)))</f>
        <v>Electrification + Hydrogen</v>
      </c>
      <c r="K704" s="321" t="str">
        <f>IF(ISBLANK(INDEX('Policy Characteristics'!E:E,MATCH($C704,'Policy Characteristics'!$C:$C,0))),"",INDEX('Policy Characteristics'!E:E,MATCH($C704,'Policy Characteristics'!$C:$C,0)))</f>
        <v>indst fuel type shifting</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1</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of fuel shifted</v>
      </c>
      <c r="P704" s="32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21" t="str">
        <f>IF(ISBLANK(INDEX('Policy Characteristics'!K:K,MATCH($C704,'Policy Characteristics'!$C:$C,0))),"",INDEX('Policy Characteristics'!K:K,MATCH($C704,'Policy Characteristics'!$C:$C,0)))</f>
        <v>industry-ag-main.html#fuel-switching</v>
      </c>
      <c r="R704" s="321" t="str">
        <f>IF(ISBLANK(INDEX('Policy Characteristics'!L:L,MATCH($C704,'Policy Characteristics'!$C:$C,0))),"",INDEX('Policy Characteristics'!L:L,MATCH($C704,'Policy Characteristics'!$C:$C,0)))</f>
        <v>industry-elec-and-hydrogen.html</v>
      </c>
    </row>
    <row r="705" spans="1:18" x14ac:dyDescent="0.25">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Electrification + Hydrogen</v>
      </c>
      <c r="C705" s="325" t="str">
        <f t="shared" si="36"/>
        <v>Fraction of Industrial Fuel Use Shifted to Other Fuels</v>
      </c>
      <c r="D705" s="9" t="s">
        <v>3225</v>
      </c>
      <c r="E705" s="50" t="s">
        <v>2808</v>
      </c>
      <c r="F705" s="181" t="s">
        <v>3228</v>
      </c>
      <c r="G705" s="50" t="s">
        <v>3237</v>
      </c>
      <c r="H705" s="51">
        <v>1446</v>
      </c>
      <c r="I705" s="50" t="s">
        <v>45</v>
      </c>
      <c r="J705" s="323" t="str">
        <f>IF(ISBLANK(INDEX('Policy Characteristics'!D:D,MATCH($C705,'Policy Characteristics'!$C:$C,0))),"",INDEX('Policy Characteristics'!D:D,MATCH($C705,'Policy Characteristics'!$C:$C,0)))</f>
        <v>Electrification + Hydrogen</v>
      </c>
      <c r="K705" s="321" t="str">
        <f>IF(ISBLANK(INDEX('Policy Characteristics'!E:E,MATCH($C705,'Policy Characteristics'!$C:$C,0))),"",INDEX('Policy Characteristics'!E:E,MATCH($C705,'Policy Characteristics'!$C:$C,0)))</f>
        <v>indst fuel type shifting</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1</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of fuel shifted</v>
      </c>
      <c r="P705" s="32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21" t="str">
        <f>IF(ISBLANK(INDEX('Policy Characteristics'!K:K,MATCH($C705,'Policy Characteristics'!$C:$C,0))),"",INDEX('Policy Characteristics'!K:K,MATCH($C705,'Policy Characteristics'!$C:$C,0)))</f>
        <v>industry-ag-main.html#fuel-switching</v>
      </c>
      <c r="R705" s="321" t="str">
        <f>IF(ISBLANK(INDEX('Policy Characteristics'!L:L,MATCH($C705,'Policy Characteristics'!$C:$C,0))),"",INDEX('Policy Characteristics'!L:L,MATCH($C705,'Policy Characteristics'!$C:$C,0)))</f>
        <v>industry-elec-and-hydrogen.html</v>
      </c>
    </row>
    <row r="706" spans="1:18" x14ac:dyDescent="0.25">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Electrification + Hydrogen</v>
      </c>
      <c r="C706" s="325" t="str">
        <f t="shared" si="36"/>
        <v>Fraction of Industrial Fuel Use Shifted to Other Fuels</v>
      </c>
      <c r="D706" s="9" t="s">
        <v>3225</v>
      </c>
      <c r="E706" s="50" t="s">
        <v>2805</v>
      </c>
      <c r="F706" s="181" t="s">
        <v>3228</v>
      </c>
      <c r="G706" s="50" t="s">
        <v>3238</v>
      </c>
      <c r="H706" s="51">
        <v>1447</v>
      </c>
      <c r="I706" s="50" t="s">
        <v>45</v>
      </c>
      <c r="J706" s="323" t="str">
        <f>IF(ISBLANK(INDEX('Policy Characteristics'!D:D,MATCH($C706,'Policy Characteristics'!$C:$C,0))),"",INDEX('Policy Characteristics'!D:D,MATCH($C706,'Policy Characteristics'!$C:$C,0)))</f>
        <v>Electrification + Hydrogen</v>
      </c>
      <c r="K706" s="321" t="str">
        <f>IF(ISBLANK(INDEX('Policy Characteristics'!E:E,MATCH($C706,'Policy Characteristics'!$C:$C,0))),"",INDEX('Policy Characteristics'!E:E,MATCH($C706,'Policy Characteristics'!$C:$C,0)))</f>
        <v>indst fuel type shifting</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1</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of fuel shifted</v>
      </c>
      <c r="P706" s="32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21" t="str">
        <f>IF(ISBLANK(INDEX('Policy Characteristics'!K:K,MATCH($C706,'Policy Characteristics'!$C:$C,0))),"",INDEX('Policy Characteristics'!K:K,MATCH($C706,'Policy Characteristics'!$C:$C,0)))</f>
        <v>industry-ag-main.html#fuel-switching</v>
      </c>
      <c r="R706" s="321" t="str">
        <f>IF(ISBLANK(INDEX('Policy Characteristics'!L:L,MATCH($C706,'Policy Characteristics'!$C:$C,0))),"",INDEX('Policy Characteristics'!L:L,MATCH($C706,'Policy Characteristics'!$C:$C,0)))</f>
        <v>industry-elec-and-hydrogen.html</v>
      </c>
    </row>
    <row r="707" spans="1:18" x14ac:dyDescent="0.25">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Electrification + Hydrogen</v>
      </c>
      <c r="C707" s="325" t="str">
        <f t="shared" si="36"/>
        <v>Fraction of Industrial Fuel Use Shifted to Other Fuels</v>
      </c>
      <c r="D707" s="9" t="s">
        <v>3226</v>
      </c>
      <c r="E707" s="50" t="s">
        <v>2454</v>
      </c>
      <c r="F707" s="181" t="s">
        <v>3187</v>
      </c>
      <c r="G707" s="50" t="s">
        <v>3229</v>
      </c>
      <c r="H707" s="51">
        <v>1448</v>
      </c>
      <c r="I707" s="50" t="s">
        <v>44</v>
      </c>
      <c r="J707" s="323" t="str">
        <f>IF(ISBLANK(INDEX('Policy Characteristics'!D:D,MATCH($C707,'Policy Characteristics'!$C:$C,0))),"",INDEX('Policy Characteristics'!D:D,MATCH($C707,'Policy Characteristics'!$C:$C,0)))</f>
        <v>Electrification + Hydrogen</v>
      </c>
      <c r="K707" s="321" t="str">
        <f>IF(ISBLANK(INDEX('Policy Characteristics'!E:E,MATCH($C707,'Policy Characteristics'!$C:$C,0))),"",INDEX('Policy Characteristics'!E:E,MATCH($C707,'Policy Characteristics'!$C:$C,0)))</f>
        <v>indst fuel type shifting</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1</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of fuel shifted</v>
      </c>
      <c r="P707" s="32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21" t="str">
        <f>IF(ISBLANK(INDEX('Policy Characteristics'!K:K,MATCH($C707,'Policy Characteristics'!$C:$C,0))),"",INDEX('Policy Characteristics'!K:K,MATCH($C707,'Policy Characteristics'!$C:$C,0)))</f>
        <v>industry-ag-main.html#fuel-switching</v>
      </c>
      <c r="R707" s="321" t="str">
        <f>IF(ISBLANK(INDEX('Policy Characteristics'!L:L,MATCH($C707,'Policy Characteristics'!$C:$C,0))),"",INDEX('Policy Characteristics'!L:L,MATCH($C707,'Policy Characteristics'!$C:$C,0)))</f>
        <v>industry-elec-and-hydrogen.html</v>
      </c>
    </row>
    <row r="708" spans="1:18" x14ac:dyDescent="0.25">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Electrification + Hydrogen</v>
      </c>
      <c r="C708" s="325" t="str">
        <f t="shared" si="36"/>
        <v>Fraction of Industrial Fuel Use Shifted to Other Fuels</v>
      </c>
      <c r="D708" s="9" t="s">
        <v>3226</v>
      </c>
      <c r="E708" s="50" t="s">
        <v>2455</v>
      </c>
      <c r="F708" s="181" t="s">
        <v>3187</v>
      </c>
      <c r="G708" s="50" t="s">
        <v>3230</v>
      </c>
      <c r="H708" s="51">
        <v>1449</v>
      </c>
      <c r="I708" s="50" t="s">
        <v>45</v>
      </c>
      <c r="J708" s="323" t="str">
        <f>IF(ISBLANK(INDEX('Policy Characteristics'!D:D,MATCH($C708,'Policy Characteristics'!$C:$C,0))),"",INDEX('Policy Characteristics'!D:D,MATCH($C708,'Policy Characteristics'!$C:$C,0)))</f>
        <v>Electrification + Hydrogen</v>
      </c>
      <c r="K708" s="321" t="str">
        <f>IF(ISBLANK(INDEX('Policy Characteristics'!E:E,MATCH($C708,'Policy Characteristics'!$C:$C,0))),"",INDEX('Policy Characteristics'!E:E,MATCH($C708,'Policy Characteristics'!$C:$C,0)))</f>
        <v>indst fuel type shifting</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1</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of fuel shifted</v>
      </c>
      <c r="P708" s="32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21" t="str">
        <f>IF(ISBLANK(INDEX('Policy Characteristics'!K:K,MATCH($C708,'Policy Characteristics'!$C:$C,0))),"",INDEX('Policy Characteristics'!K:K,MATCH($C708,'Policy Characteristics'!$C:$C,0)))</f>
        <v>industry-ag-main.html#fuel-switching</v>
      </c>
      <c r="R708" s="321" t="str">
        <f>IF(ISBLANK(INDEX('Policy Characteristics'!L:L,MATCH($C708,'Policy Characteristics'!$C:$C,0))),"",INDEX('Policy Characteristics'!L:L,MATCH($C708,'Policy Characteristics'!$C:$C,0)))</f>
        <v>industry-elec-and-hydrogen.html</v>
      </c>
    </row>
    <row r="709" spans="1:18" x14ac:dyDescent="0.25">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Electrification + Hydrogen</v>
      </c>
      <c r="C709" s="325" t="str">
        <f t="shared" si="36"/>
        <v>Fraction of Industrial Fuel Use Shifted to Other Fuels</v>
      </c>
      <c r="D709" s="9" t="s">
        <v>3226</v>
      </c>
      <c r="E709" s="50" t="s">
        <v>2456</v>
      </c>
      <c r="F709" s="181" t="s">
        <v>3187</v>
      </c>
      <c r="G709" s="50" t="s">
        <v>3231</v>
      </c>
      <c r="H709" s="51">
        <v>1450</v>
      </c>
      <c r="I709" s="50" t="s">
        <v>45</v>
      </c>
      <c r="J709" s="323" t="str">
        <f>IF(ISBLANK(INDEX('Policy Characteristics'!D:D,MATCH($C709,'Policy Characteristics'!$C:$C,0))),"",INDEX('Policy Characteristics'!D:D,MATCH($C709,'Policy Characteristics'!$C:$C,0)))</f>
        <v>Electrification + Hydrogen</v>
      </c>
      <c r="K709" s="321" t="str">
        <f>IF(ISBLANK(INDEX('Policy Characteristics'!E:E,MATCH($C709,'Policy Characteristics'!$C:$C,0))),"",INDEX('Policy Characteristics'!E:E,MATCH($C709,'Policy Characteristics'!$C:$C,0)))</f>
        <v>indst fuel type shifting</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1</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of fuel shifted</v>
      </c>
      <c r="P709" s="32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21" t="str">
        <f>IF(ISBLANK(INDEX('Policy Characteristics'!K:K,MATCH($C709,'Policy Characteristics'!$C:$C,0))),"",INDEX('Policy Characteristics'!K:K,MATCH($C709,'Policy Characteristics'!$C:$C,0)))</f>
        <v>industry-ag-main.html#fuel-switching</v>
      </c>
      <c r="R709" s="321" t="str">
        <f>IF(ISBLANK(INDEX('Policy Characteristics'!L:L,MATCH($C709,'Policy Characteristics'!$C:$C,0))),"",INDEX('Policy Characteristics'!L:L,MATCH($C709,'Policy Characteristics'!$C:$C,0)))</f>
        <v>industry-elec-and-hydrogen.html</v>
      </c>
    </row>
    <row r="710" spans="1:18" x14ac:dyDescent="0.25">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Electrification + Hydrogen</v>
      </c>
      <c r="C710" s="325" t="str">
        <f t="shared" si="36"/>
        <v>Fraction of Industrial Fuel Use Shifted to Other Fuels</v>
      </c>
      <c r="D710" s="9" t="s">
        <v>3226</v>
      </c>
      <c r="E710" s="50" t="s">
        <v>2457</v>
      </c>
      <c r="F710" s="181" t="s">
        <v>3187</v>
      </c>
      <c r="G710" s="50" t="s">
        <v>3232</v>
      </c>
      <c r="H710" s="51">
        <v>1451</v>
      </c>
      <c r="I710" s="50" t="s">
        <v>45</v>
      </c>
      <c r="J710" s="323" t="str">
        <f>IF(ISBLANK(INDEX('Policy Characteristics'!D:D,MATCH($C710,'Policy Characteristics'!$C:$C,0))),"",INDEX('Policy Characteristics'!D:D,MATCH($C710,'Policy Characteristics'!$C:$C,0)))</f>
        <v>Electrification + Hydrogen</v>
      </c>
      <c r="K710" s="321" t="str">
        <f>IF(ISBLANK(INDEX('Policy Characteristics'!E:E,MATCH($C710,'Policy Characteristics'!$C:$C,0))),"",INDEX('Policy Characteristics'!E:E,MATCH($C710,'Policy Characteristics'!$C:$C,0)))</f>
        <v>indst fuel type shifting</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1</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of fuel shifted</v>
      </c>
      <c r="P710" s="32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21" t="str">
        <f>IF(ISBLANK(INDEX('Policy Characteristics'!K:K,MATCH($C710,'Policy Characteristics'!$C:$C,0))),"",INDEX('Policy Characteristics'!K:K,MATCH($C710,'Policy Characteristics'!$C:$C,0)))</f>
        <v>industry-ag-main.html#fuel-switching</v>
      </c>
      <c r="R710" s="321" t="str">
        <f>IF(ISBLANK(INDEX('Policy Characteristics'!L:L,MATCH($C710,'Policy Characteristics'!$C:$C,0))),"",INDEX('Policy Characteristics'!L:L,MATCH($C710,'Policy Characteristics'!$C:$C,0)))</f>
        <v>industry-elec-and-hydrogen.html</v>
      </c>
    </row>
    <row r="711" spans="1:18" x14ac:dyDescent="0.25">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Electrification + Hydrogen</v>
      </c>
      <c r="C711" s="325" t="str">
        <f t="shared" si="36"/>
        <v>Fraction of Industrial Fuel Use Shifted to Other Fuels</v>
      </c>
      <c r="D711" s="9" t="s">
        <v>3226</v>
      </c>
      <c r="E711" s="50" t="s">
        <v>2458</v>
      </c>
      <c r="F711" s="181" t="s">
        <v>3187</v>
      </c>
      <c r="G711" s="50" t="s">
        <v>3233</v>
      </c>
      <c r="H711" s="51">
        <v>1452</v>
      </c>
      <c r="I711" s="50" t="s">
        <v>45</v>
      </c>
      <c r="J711" s="323" t="str">
        <f>IF(ISBLANK(INDEX('Policy Characteristics'!D:D,MATCH($C711,'Policy Characteristics'!$C:$C,0))),"",INDEX('Policy Characteristics'!D:D,MATCH($C711,'Policy Characteristics'!$C:$C,0)))</f>
        <v>Electrification + Hydrogen</v>
      </c>
      <c r="K711" s="321" t="str">
        <f>IF(ISBLANK(INDEX('Policy Characteristics'!E:E,MATCH($C711,'Policy Characteristics'!$C:$C,0))),"",INDEX('Policy Characteristics'!E:E,MATCH($C711,'Policy Characteristics'!$C:$C,0)))</f>
        <v>indst fuel type shifting</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1</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of fuel shifted</v>
      </c>
      <c r="P711" s="32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21" t="str">
        <f>IF(ISBLANK(INDEX('Policy Characteristics'!K:K,MATCH($C711,'Policy Characteristics'!$C:$C,0))),"",INDEX('Policy Characteristics'!K:K,MATCH($C711,'Policy Characteristics'!$C:$C,0)))</f>
        <v>industry-ag-main.html#fuel-switching</v>
      </c>
      <c r="R711" s="321" t="str">
        <f>IF(ISBLANK(INDEX('Policy Characteristics'!L:L,MATCH($C711,'Policy Characteristics'!$C:$C,0))),"",INDEX('Policy Characteristics'!L:L,MATCH($C711,'Policy Characteristics'!$C:$C,0)))</f>
        <v>industry-elec-and-hydrogen.html</v>
      </c>
    </row>
    <row r="712" spans="1:18" x14ac:dyDescent="0.25">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Electrification + Hydrogen</v>
      </c>
      <c r="C712" s="325" t="str">
        <f t="shared" si="36"/>
        <v>Fraction of Industrial Fuel Use Shifted to Other Fuels</v>
      </c>
      <c r="D712" s="9" t="s">
        <v>3226</v>
      </c>
      <c r="E712" s="50" t="s">
        <v>2459</v>
      </c>
      <c r="F712" s="181" t="s">
        <v>3187</v>
      </c>
      <c r="G712" s="50" t="s">
        <v>3234</v>
      </c>
      <c r="H712" s="51">
        <v>1453</v>
      </c>
      <c r="I712" s="50" t="s">
        <v>45</v>
      </c>
      <c r="J712" s="323" t="str">
        <f>IF(ISBLANK(INDEX('Policy Characteristics'!D:D,MATCH($C712,'Policy Characteristics'!$C:$C,0))),"",INDEX('Policy Characteristics'!D:D,MATCH($C712,'Policy Characteristics'!$C:$C,0)))</f>
        <v>Electrification + Hydrogen</v>
      </c>
      <c r="K712" s="321" t="str">
        <f>IF(ISBLANK(INDEX('Policy Characteristics'!E:E,MATCH($C712,'Policy Characteristics'!$C:$C,0))),"",INDEX('Policy Characteristics'!E:E,MATCH($C712,'Policy Characteristics'!$C:$C,0)))</f>
        <v>indst fuel type shifting</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1</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of fuel shifted</v>
      </c>
      <c r="P712" s="32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21" t="str">
        <f>IF(ISBLANK(INDEX('Policy Characteristics'!K:K,MATCH($C712,'Policy Characteristics'!$C:$C,0))),"",INDEX('Policy Characteristics'!K:K,MATCH($C712,'Policy Characteristics'!$C:$C,0)))</f>
        <v>industry-ag-main.html#fuel-switching</v>
      </c>
      <c r="R712" s="321" t="str">
        <f>IF(ISBLANK(INDEX('Policy Characteristics'!L:L,MATCH($C712,'Policy Characteristics'!$C:$C,0))),"",INDEX('Policy Characteristics'!L:L,MATCH($C712,'Policy Characteristics'!$C:$C,0)))</f>
        <v>industry-elec-and-hydrogen.html</v>
      </c>
    </row>
    <row r="713" spans="1:18" x14ac:dyDescent="0.25">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Electrification + Hydrogen</v>
      </c>
      <c r="C713" s="325" t="str">
        <f t="shared" si="36"/>
        <v>Fraction of Industrial Fuel Use Shifted to Other Fuels</v>
      </c>
      <c r="D713" s="9" t="s">
        <v>3226</v>
      </c>
      <c r="E713" s="50" t="s">
        <v>2806</v>
      </c>
      <c r="F713" s="181" t="s">
        <v>3187</v>
      </c>
      <c r="G713" s="50" t="s">
        <v>3235</v>
      </c>
      <c r="H713" s="51">
        <v>1454</v>
      </c>
      <c r="I713" s="50" t="s">
        <v>45</v>
      </c>
      <c r="J713" s="323" t="str">
        <f>IF(ISBLANK(INDEX('Policy Characteristics'!D:D,MATCH($C713,'Policy Characteristics'!$C:$C,0))),"",INDEX('Policy Characteristics'!D:D,MATCH($C713,'Policy Characteristics'!$C:$C,0)))</f>
        <v>Electrification + Hydrogen</v>
      </c>
      <c r="K713" s="321" t="str">
        <f>IF(ISBLANK(INDEX('Policy Characteristics'!E:E,MATCH($C713,'Policy Characteristics'!$C:$C,0))),"",INDEX('Policy Characteristics'!E:E,MATCH($C713,'Policy Characteristics'!$C:$C,0)))</f>
        <v>indst fuel type shifting</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1</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of fuel shifted</v>
      </c>
      <c r="P713" s="32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21" t="str">
        <f>IF(ISBLANK(INDEX('Policy Characteristics'!K:K,MATCH($C713,'Policy Characteristics'!$C:$C,0))),"",INDEX('Policy Characteristics'!K:K,MATCH($C713,'Policy Characteristics'!$C:$C,0)))</f>
        <v>industry-ag-main.html#fuel-switching</v>
      </c>
      <c r="R713" s="321" t="str">
        <f>IF(ISBLANK(INDEX('Policy Characteristics'!L:L,MATCH($C713,'Policy Characteristics'!$C:$C,0))),"",INDEX('Policy Characteristics'!L:L,MATCH($C713,'Policy Characteristics'!$C:$C,0)))</f>
        <v>industry-elec-and-hydrogen.html</v>
      </c>
    </row>
    <row r="714" spans="1:18" x14ac:dyDescent="0.25">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Electrification + Hydrogen</v>
      </c>
      <c r="C714" s="325" t="str">
        <f t="shared" si="36"/>
        <v>Fraction of Industrial Fuel Use Shifted to Other Fuels</v>
      </c>
      <c r="D714" s="9" t="s">
        <v>3226</v>
      </c>
      <c r="E714" s="50" t="s">
        <v>2807</v>
      </c>
      <c r="F714" s="181" t="s">
        <v>3187</v>
      </c>
      <c r="G714" s="50" t="s">
        <v>3236</v>
      </c>
      <c r="H714" s="51">
        <v>1455</v>
      </c>
      <c r="I714" s="50" t="s">
        <v>45</v>
      </c>
      <c r="J714" s="323" t="str">
        <f>IF(ISBLANK(INDEX('Policy Characteristics'!D:D,MATCH($C714,'Policy Characteristics'!$C:$C,0))),"",INDEX('Policy Characteristics'!D:D,MATCH($C714,'Policy Characteristics'!$C:$C,0)))</f>
        <v>Electrification + Hydrogen</v>
      </c>
      <c r="K714" s="321" t="str">
        <f>IF(ISBLANK(INDEX('Policy Characteristics'!E:E,MATCH($C714,'Policy Characteristics'!$C:$C,0))),"",INDEX('Policy Characteristics'!E:E,MATCH($C714,'Policy Characteristics'!$C:$C,0)))</f>
        <v>indst fuel type shifting</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1</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of fuel shifted</v>
      </c>
      <c r="P714" s="32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21" t="str">
        <f>IF(ISBLANK(INDEX('Policy Characteristics'!K:K,MATCH($C714,'Policy Characteristics'!$C:$C,0))),"",INDEX('Policy Characteristics'!K:K,MATCH($C714,'Policy Characteristics'!$C:$C,0)))</f>
        <v>industry-ag-main.html#fuel-switching</v>
      </c>
      <c r="R714" s="321" t="str">
        <f>IF(ISBLANK(INDEX('Policy Characteristics'!L:L,MATCH($C714,'Policy Characteristics'!$C:$C,0))),"",INDEX('Policy Characteristics'!L:L,MATCH($C714,'Policy Characteristics'!$C:$C,0)))</f>
        <v>industry-elec-and-hydrogen.html</v>
      </c>
    </row>
    <row r="715" spans="1:18" x14ac:dyDescent="0.25">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Electrification + Hydrogen</v>
      </c>
      <c r="C715" s="325" t="str">
        <f t="shared" si="36"/>
        <v>Fraction of Industrial Fuel Use Shifted to Other Fuels</v>
      </c>
      <c r="D715" s="9" t="s">
        <v>3226</v>
      </c>
      <c r="E715" s="50" t="s">
        <v>2808</v>
      </c>
      <c r="F715" s="181" t="s">
        <v>3187</v>
      </c>
      <c r="G715" s="50" t="s">
        <v>3237</v>
      </c>
      <c r="H715" s="51">
        <v>1456</v>
      </c>
      <c r="I715" s="50" t="s">
        <v>45</v>
      </c>
      <c r="J715" s="323" t="str">
        <f>IF(ISBLANK(INDEX('Policy Characteristics'!D:D,MATCH($C715,'Policy Characteristics'!$C:$C,0))),"",INDEX('Policy Characteristics'!D:D,MATCH($C715,'Policy Characteristics'!$C:$C,0)))</f>
        <v>Electrification + Hydrogen</v>
      </c>
      <c r="K715" s="321" t="str">
        <f>IF(ISBLANK(INDEX('Policy Characteristics'!E:E,MATCH($C715,'Policy Characteristics'!$C:$C,0))),"",INDEX('Policy Characteristics'!E:E,MATCH($C715,'Policy Characteristics'!$C:$C,0)))</f>
        <v>indst fuel type shifting</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1</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of fuel shifted</v>
      </c>
      <c r="P715" s="32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21" t="str">
        <f>IF(ISBLANK(INDEX('Policy Characteristics'!K:K,MATCH($C715,'Policy Characteristics'!$C:$C,0))),"",INDEX('Policy Characteristics'!K:K,MATCH($C715,'Policy Characteristics'!$C:$C,0)))</f>
        <v>industry-ag-main.html#fuel-switching</v>
      </c>
      <c r="R715" s="321" t="str">
        <f>IF(ISBLANK(INDEX('Policy Characteristics'!L:L,MATCH($C715,'Policy Characteristics'!$C:$C,0))),"",INDEX('Policy Characteristics'!L:L,MATCH($C715,'Policy Characteristics'!$C:$C,0)))</f>
        <v>industry-elec-and-hydrogen.html</v>
      </c>
    </row>
    <row r="716" spans="1:18" x14ac:dyDescent="0.25">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Electrification + Hydrogen</v>
      </c>
      <c r="C716" s="325" t="str">
        <f t="shared" si="36"/>
        <v>Fraction of Industrial Fuel Use Shifted to Other Fuels</v>
      </c>
      <c r="D716" s="9" t="s">
        <v>3226</v>
      </c>
      <c r="E716" s="50" t="s">
        <v>2805</v>
      </c>
      <c r="F716" s="181" t="s">
        <v>3187</v>
      </c>
      <c r="G716" s="50" t="s">
        <v>3238</v>
      </c>
      <c r="H716" s="51">
        <v>1457</v>
      </c>
      <c r="I716" s="50" t="s">
        <v>44</v>
      </c>
      <c r="J716" s="323" t="str">
        <f>IF(ISBLANK(INDEX('Policy Characteristics'!D:D,MATCH($C716,'Policy Characteristics'!$C:$C,0))),"",INDEX('Policy Characteristics'!D:D,MATCH($C716,'Policy Characteristics'!$C:$C,0)))</f>
        <v>Electrification + Hydrogen</v>
      </c>
      <c r="K716" s="321" t="str">
        <f>IF(ISBLANK(INDEX('Policy Characteristics'!E:E,MATCH($C716,'Policy Characteristics'!$C:$C,0))),"",INDEX('Policy Characteristics'!E:E,MATCH($C716,'Policy Characteristics'!$C:$C,0)))</f>
        <v>indst fuel type shifting</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1</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of fuel shifted</v>
      </c>
      <c r="P716" s="32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21" t="str">
        <f>IF(ISBLANK(INDEX('Policy Characteristics'!K:K,MATCH($C716,'Policy Characteristics'!$C:$C,0))),"",INDEX('Policy Characteristics'!K:K,MATCH($C716,'Policy Characteristics'!$C:$C,0)))</f>
        <v>industry-ag-main.html#fuel-switching</v>
      </c>
      <c r="R716" s="321" t="str">
        <f>IF(ISBLANK(INDEX('Policy Characteristics'!L:L,MATCH($C716,'Policy Characteristics'!$C:$C,0))),"",INDEX('Policy Characteristics'!L:L,MATCH($C716,'Policy Characteristics'!$C:$C,0)))</f>
        <v>industry-elec-and-hydrogen.html</v>
      </c>
    </row>
    <row r="717" spans="1:18" s="2" customFormat="1" x14ac:dyDescent="0.25">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F-Gas Substitution</v>
      </c>
      <c r="C717" s="324" t="s">
        <v>2882</v>
      </c>
      <c r="D717" s="9"/>
      <c r="E717" s="9"/>
      <c r="F717" s="9"/>
      <c r="G717" s="9"/>
      <c r="H717" s="53">
        <v>58</v>
      </c>
      <c r="I717" s="9" t="s">
        <v>44</v>
      </c>
      <c r="J717" s="323" t="str">
        <f>IF(ISBLANK(INDEX('Policy Characteristics'!D:D,MATCH($C717,'Policy Characteristics'!$C:$C,0))),"",INDEX('Policy Characteristics'!D:D,MATCH($C717,'Policy Characteristics'!$C:$C,0)))</f>
        <v>F-gas Measures</v>
      </c>
      <c r="K717" s="321" t="str">
        <f>IF(ISBLANK(INDEX('Policy Characteristics'!E:E,MATCH($C717,'Policy Characteristics'!$C:$C,0))),"",INDEX('Policy Characteristics'!E:E,MATCH($C717,'Policy Characteristics'!$C:$C,0)))</f>
        <v>indst f gas substitution</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1</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of potential achieved</v>
      </c>
      <c r="P717" s="321"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21" t="str">
        <f>IF(ISBLANK(INDEX('Policy Characteristics'!K:K,MATCH($C717,'Policy Characteristics'!$C:$C,0))),"",INDEX('Policy Characteristics'!K:K,MATCH($C717,'Policy Characteristics'!$C:$C,0)))</f>
        <v>industry-ag-main.html#avoid-f-gases</v>
      </c>
      <c r="R717" s="321" t="str">
        <f>IF(ISBLANK(INDEX('Policy Characteristics'!L:L,MATCH($C717,'Policy Characteristics'!$C:$C,0))),"",INDEX('Policy Characteristics'!L:L,MATCH($C717,'Policy Characteristics'!$C:$C,0)))</f>
        <v>avoid-f-gases.html</v>
      </c>
    </row>
    <row r="718" spans="1:18" s="2" customFormat="1" x14ac:dyDescent="0.25">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F-Gas Destruction</v>
      </c>
      <c r="C718" s="324" t="s">
        <v>2883</v>
      </c>
      <c r="D718" s="9"/>
      <c r="E718" s="9"/>
      <c r="F718" s="9"/>
      <c r="G718" s="9"/>
      <c r="H718" s="53">
        <v>510</v>
      </c>
      <c r="I718" s="9" t="s">
        <v>44</v>
      </c>
      <c r="J718" s="323" t="str">
        <f>IF(ISBLANK(INDEX('Policy Characteristics'!D:D,MATCH($C718,'Policy Characteristics'!$C:$C,0))),"",INDEX('Policy Characteristics'!D:D,MATCH($C718,'Policy Characteristics'!$C:$C,0)))</f>
        <v>F-gas Measures</v>
      </c>
      <c r="K718" s="321" t="str">
        <f>IF(ISBLANK(INDEX('Policy Characteristics'!E:E,MATCH($C718,'Policy Characteristics'!$C:$C,0))),"",INDEX('Policy Characteristics'!E:E,MATCH($C718,'Policy Characteristics'!$C:$C,0)))</f>
        <v>indst f gas destruction</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1</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of potential achieved</v>
      </c>
      <c r="P718" s="321"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21" t="str">
        <f>IF(ISBLANK(INDEX('Policy Characteristics'!K:K,MATCH($C718,'Policy Characteristics'!$C:$C,0))),"",INDEX('Policy Characteristics'!K:K,MATCH($C718,'Policy Characteristics'!$C:$C,0)))</f>
        <v>industry-ag-main.html#avoid-f-gases</v>
      </c>
      <c r="R718" s="321" t="str">
        <f>IF(ISBLANK(INDEX('Policy Characteristics'!L:L,MATCH($C718,'Policy Characteristics'!$C:$C,0))),"",INDEX('Policy Characteristics'!L:L,MATCH($C718,'Policy Characteristics'!$C:$C,0)))</f>
        <v>avoid-f-gases.html</v>
      </c>
    </row>
    <row r="719" spans="1:18" s="2" customFormat="1" x14ac:dyDescent="0.25">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F-Gas Recovery</v>
      </c>
      <c r="C719" s="324" t="s">
        <v>2884</v>
      </c>
      <c r="D719" s="9"/>
      <c r="E719" s="9"/>
      <c r="F719" s="9"/>
      <c r="G719" s="9"/>
      <c r="H719" s="53">
        <v>511</v>
      </c>
      <c r="I719" s="9" t="s">
        <v>44</v>
      </c>
      <c r="J719" s="323" t="str">
        <f>IF(ISBLANK(INDEX('Policy Characteristics'!D:D,MATCH($C719,'Policy Characteristics'!$C:$C,0))),"",INDEX('Policy Characteristics'!D:D,MATCH($C719,'Policy Characteristics'!$C:$C,0)))</f>
        <v>F-gas Measures</v>
      </c>
      <c r="K719" s="321" t="str">
        <f>IF(ISBLANK(INDEX('Policy Characteristics'!E:E,MATCH($C719,'Policy Characteristics'!$C:$C,0))),"",INDEX('Policy Characteristics'!E:E,MATCH($C719,'Policy Characteristics'!$C:$C,0)))</f>
        <v>indst f gas recovery</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1</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of potential achieved</v>
      </c>
      <c r="P719" s="321"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21" t="str">
        <f>IF(ISBLANK(INDEX('Policy Characteristics'!K:K,MATCH($C719,'Policy Characteristics'!$C:$C,0))),"",INDEX('Policy Characteristics'!K:K,MATCH($C719,'Policy Characteristics'!$C:$C,0)))</f>
        <v>industry-ag-main.html#avoid-f-gases</v>
      </c>
      <c r="R719" s="321" t="str">
        <f>IF(ISBLANK(INDEX('Policy Characteristics'!L:L,MATCH($C719,'Policy Characteristics'!$C:$C,0))),"",INDEX('Policy Characteristics'!L:L,MATCH($C719,'Policy Characteristics'!$C:$C,0)))</f>
        <v>avoid-f-gases.html</v>
      </c>
    </row>
    <row r="720" spans="1:18" s="2" customFormat="1" x14ac:dyDescent="0.25">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F-Gas Eqpt. Maintenance &amp; Retrofits</v>
      </c>
      <c r="C720" s="324" t="s">
        <v>2885</v>
      </c>
      <c r="D720" s="9"/>
      <c r="E720" s="9"/>
      <c r="F720" s="9"/>
      <c r="G720" s="9"/>
      <c r="H720" s="53">
        <v>512</v>
      </c>
      <c r="I720" s="9" t="s">
        <v>44</v>
      </c>
      <c r="J720" s="323" t="str">
        <f>IF(ISBLANK(INDEX('Policy Characteristics'!D:D,MATCH($C720,'Policy Characteristics'!$C:$C,0))),"",INDEX('Policy Characteristics'!D:D,MATCH($C720,'Policy Characteristics'!$C:$C,0)))</f>
        <v>F-gas Measures</v>
      </c>
      <c r="K720" s="321" t="str">
        <f>IF(ISBLANK(INDEX('Policy Characteristics'!E:E,MATCH($C720,'Policy Characteristics'!$C:$C,0))),"",INDEX('Policy Characteristics'!E:E,MATCH($C720,'Policy Characteristics'!$C:$C,0)))</f>
        <v>indst f gas inspct maint retrofit</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1</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of potential achieved</v>
      </c>
      <c r="P720" s="321"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21" t="str">
        <f>IF(ISBLANK(INDEX('Policy Characteristics'!K:K,MATCH($C720,'Policy Characteristics'!$C:$C,0))),"",INDEX('Policy Characteristics'!K:K,MATCH($C720,'Policy Characteristics'!$C:$C,0)))</f>
        <v>industry-ag-main.html#avoid-f-gases</v>
      </c>
      <c r="R720" s="321" t="str">
        <f>IF(ISBLANK(INDEX('Policy Characteristics'!L:L,MATCH($C720,'Policy Characteristics'!$C:$C,0))),"",INDEX('Policy Characteristics'!L:L,MATCH($C720,'Policy Characteristics'!$C:$C,0)))</f>
        <v>avoid-f-gases.html</v>
      </c>
    </row>
    <row r="721" spans="1:18" s="5" customFormat="1" x14ac:dyDescent="0.25">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Improved System Design</v>
      </c>
      <c r="C721" s="326" t="s">
        <v>301</v>
      </c>
      <c r="D721" s="50"/>
      <c r="E721" s="50"/>
      <c r="F721" s="50"/>
      <c r="G721" s="50"/>
      <c r="H721" s="51">
        <v>54</v>
      </c>
      <c r="I721" s="50" t="s">
        <v>44</v>
      </c>
      <c r="J721" s="323" t="str">
        <f>IF(ISBLANK(INDEX('Policy Characteristics'!D:D,MATCH($C721,'Policy Characteristics'!$C:$C,0))),"",INDEX('Policy Characteristics'!D:D,MATCH($C721,'Policy Characteristics'!$C:$C,0)))</f>
        <v>Improved System Design</v>
      </c>
      <c r="K721" s="321" t="str">
        <f>IF(ISBLANK(INDEX('Policy Characteristics'!E:E,MATCH($C721,'Policy Characteristics'!$C:$C,0))),"",INDEX('Policy Characteristics'!E:E,MATCH($C721,'Policy Characteristics'!$C:$C,0)))</f>
        <v>indst system integration</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1</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of potential achieved</v>
      </c>
      <c r="P721" s="321"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21" t="str">
        <f>IF(ISBLANK(INDEX('Policy Characteristics'!K:K,MATCH($C721,'Policy Characteristics'!$C:$C,0))),"",INDEX('Policy Characteristics'!K:K,MATCH($C721,'Policy Characteristics'!$C:$C,0)))</f>
        <v>industry-ag-main.html#system-integ</v>
      </c>
      <c r="R721" s="321" t="str">
        <f>IF(ISBLANK(INDEX('Policy Characteristics'!L:L,MATCH($C721,'Policy Characteristics'!$C:$C,0))),"",INDEX('Policy Characteristics'!L:L,MATCH($C721,'Policy Characteristics'!$C:$C,0)))</f>
        <v>improved-system-design.html</v>
      </c>
    </row>
    <row r="722" spans="1:18" s="5" customFormat="1" x14ac:dyDescent="0.25">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6" t="s">
        <v>300</v>
      </c>
      <c r="D722" s="50" t="s">
        <v>3202</v>
      </c>
      <c r="E722" s="50" t="s">
        <v>2454</v>
      </c>
      <c r="F722" s="181" t="s">
        <v>3227</v>
      </c>
      <c r="G722" s="50" t="s">
        <v>2460</v>
      </c>
      <c r="H722" s="51">
        <v>958</v>
      </c>
      <c r="I722" s="50" t="s">
        <v>44</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industry-ag-main.html#eff-stds</v>
      </c>
      <c r="R722" s="321" t="str">
        <f>IF(ISBLANK(INDEX('Policy Characteristics'!L:L,MATCH($C722,'Policy Characteristics'!$C:$C,0))),"",INDEX('Policy Characteristics'!L:L,MATCH($C722,'Policy Characteristics'!$C:$C,0)))</f>
        <v>industry-energy-efficiency-standards.html</v>
      </c>
    </row>
    <row r="723" spans="1:18" s="5" customFormat="1" x14ac:dyDescent="0.25">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ref="C723:C786" si="37">C$722</f>
        <v>Percentage Improvement in Eqpt Efficiency Standards above BAU</v>
      </c>
      <c r="D723" s="50" t="s">
        <v>3202</v>
      </c>
      <c r="E723" s="50" t="s">
        <v>2455</v>
      </c>
      <c r="F723" s="181" t="s">
        <v>3227</v>
      </c>
      <c r="G723" s="50" t="s">
        <v>2463</v>
      </c>
      <c r="H723" s="51">
        <v>959</v>
      </c>
      <c r="I723" s="50" t="s">
        <v>45</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industry-ag-main.html#eff-stds</v>
      </c>
      <c r="R723" s="321" t="str">
        <f>IF(ISBLANK(INDEX('Policy Characteristics'!L:L,MATCH($C723,'Policy Characteristics'!$C:$C,0))),"",INDEX('Policy Characteristics'!L:L,MATCH($C723,'Policy Characteristics'!$C:$C,0)))</f>
        <v>industry-energy-efficiency-standards.html</v>
      </c>
    </row>
    <row r="724" spans="1:18" s="5" customFormat="1" x14ac:dyDescent="0.25">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50" t="s">
        <v>3202</v>
      </c>
      <c r="E724" s="50" t="s">
        <v>2456</v>
      </c>
      <c r="F724" s="181" t="s">
        <v>3227</v>
      </c>
      <c r="G724" s="50" t="s">
        <v>2464</v>
      </c>
      <c r="H724" s="51">
        <v>960</v>
      </c>
      <c r="I724" s="50" t="s">
        <v>44</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industry-ag-main.html#eff-stds</v>
      </c>
      <c r="R724" s="321" t="str">
        <f>IF(ISBLANK(INDEX('Policy Characteristics'!L:L,MATCH($C724,'Policy Characteristics'!$C:$C,0))),"",INDEX('Policy Characteristics'!L:L,MATCH($C724,'Policy Characteristics'!$C:$C,0)))</f>
        <v>industry-energy-efficiency-standards.html</v>
      </c>
    </row>
    <row r="725" spans="1:18" s="5" customFormat="1" x14ac:dyDescent="0.25">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50" t="s">
        <v>3202</v>
      </c>
      <c r="E725" s="50" t="s">
        <v>2457</v>
      </c>
      <c r="F725" s="181" t="s">
        <v>3227</v>
      </c>
      <c r="G725" s="50" t="s">
        <v>2461</v>
      </c>
      <c r="H725" s="51">
        <v>961</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industry-ag-main.html#eff-stds</v>
      </c>
      <c r="R725" s="321" t="str">
        <f>IF(ISBLANK(INDEX('Policy Characteristics'!L:L,MATCH($C725,'Policy Characteristics'!$C:$C,0))),"",INDEX('Policy Characteristics'!L:L,MATCH($C725,'Policy Characteristics'!$C:$C,0)))</f>
        <v>industry-energy-efficiency-standards.html</v>
      </c>
    </row>
    <row r="726" spans="1:18" s="5" customFormat="1" x14ac:dyDescent="0.25">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50" t="s">
        <v>3202</v>
      </c>
      <c r="E726" s="50" t="s">
        <v>2458</v>
      </c>
      <c r="F726" s="181" t="s">
        <v>3227</v>
      </c>
      <c r="G726" s="50" t="s">
        <v>2462</v>
      </c>
      <c r="H726" s="51">
        <v>962</v>
      </c>
      <c r="I726" s="50" t="s">
        <v>44</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industry-ag-main.html#eff-stds</v>
      </c>
      <c r="R726" s="321" t="str">
        <f>IF(ISBLANK(INDEX('Policy Characteristics'!L:L,MATCH($C726,'Policy Characteristics'!$C:$C,0))),"",INDEX('Policy Characteristics'!L:L,MATCH($C726,'Policy Characteristics'!$C:$C,0)))</f>
        <v>industry-energy-efficiency-standards.html</v>
      </c>
    </row>
    <row r="727" spans="1:18" s="5" customFormat="1" x14ac:dyDescent="0.25">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50" t="s">
        <v>3202</v>
      </c>
      <c r="E727" s="50" t="s">
        <v>2459</v>
      </c>
      <c r="F727" s="181" t="s">
        <v>3227</v>
      </c>
      <c r="G727" s="50" t="s">
        <v>2465</v>
      </c>
      <c r="H727" s="51">
        <v>963</v>
      </c>
      <c r="I727" s="50" t="s">
        <v>45</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industry-ag-main.html#eff-stds</v>
      </c>
      <c r="R727" s="321" t="str">
        <f>IF(ISBLANK(INDEX('Policy Characteristics'!L:L,MATCH($C727,'Policy Characteristics'!$C:$C,0))),"",INDEX('Policy Characteristics'!L:L,MATCH($C727,'Policy Characteristics'!$C:$C,0)))</f>
        <v>industry-energy-efficiency-standards.html</v>
      </c>
    </row>
    <row r="728" spans="1:18" x14ac:dyDescent="0.25">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50" t="s">
        <v>3202</v>
      </c>
      <c r="E728" s="50" t="s">
        <v>2806</v>
      </c>
      <c r="F728" s="181" t="s">
        <v>3227</v>
      </c>
      <c r="G728" s="50" t="s">
        <v>2809</v>
      </c>
      <c r="H728" s="51">
        <v>964</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industry-ag-main.html#eff-stds</v>
      </c>
      <c r="R728" s="321" t="str">
        <f>IF(ISBLANK(INDEX('Policy Characteristics'!L:L,MATCH($C728,'Policy Characteristics'!$C:$C,0))),"",INDEX('Policy Characteristics'!L:L,MATCH($C728,'Policy Characteristics'!$C:$C,0)))</f>
        <v>industry-energy-efficiency-standards.html</v>
      </c>
    </row>
    <row r="729" spans="1:18" s="5" customFormat="1" x14ac:dyDescent="0.25">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50" t="s">
        <v>3202</v>
      </c>
      <c r="E729" s="50" t="s">
        <v>2807</v>
      </c>
      <c r="F729" s="181" t="s">
        <v>3227</v>
      </c>
      <c r="G729" s="50" t="s">
        <v>2811</v>
      </c>
      <c r="H729" s="51">
        <v>965</v>
      </c>
      <c r="I729" s="50" t="s">
        <v>44</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industry-ag-main.html#eff-stds</v>
      </c>
      <c r="R729" s="321" t="str">
        <f>IF(ISBLANK(INDEX('Policy Characteristics'!L:L,MATCH($C729,'Policy Characteristics'!$C:$C,0))),"",INDEX('Policy Characteristics'!L:L,MATCH($C729,'Policy Characteristics'!$C:$C,0)))</f>
        <v>industry-energy-efficiency-standards.html</v>
      </c>
    </row>
    <row r="730" spans="1:18" s="5" customFormat="1" x14ac:dyDescent="0.25">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50" t="s">
        <v>3202</v>
      </c>
      <c r="E730" s="50" t="s">
        <v>2808</v>
      </c>
      <c r="F730" s="181" t="s">
        <v>3227</v>
      </c>
      <c r="G730" s="50" t="s">
        <v>2812</v>
      </c>
      <c r="H730" s="51">
        <v>966</v>
      </c>
      <c r="I730" s="50" t="s">
        <v>44</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industry-ag-main.html#eff-stds</v>
      </c>
      <c r="R730" s="321" t="str">
        <f>IF(ISBLANK(INDEX('Policy Characteristics'!L:L,MATCH($C730,'Policy Characteristics'!$C:$C,0))),"",INDEX('Policy Characteristics'!L:L,MATCH($C730,'Policy Characteristics'!$C:$C,0)))</f>
        <v>industry-energy-efficiency-standards.html</v>
      </c>
    </row>
    <row r="731" spans="1:18" s="5" customFormat="1" x14ac:dyDescent="0.25">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50" t="s">
        <v>3202</v>
      </c>
      <c r="E731" s="50" t="s">
        <v>2805</v>
      </c>
      <c r="F731" s="181" t="s">
        <v>3227</v>
      </c>
      <c r="G731" s="50" t="s">
        <v>2810</v>
      </c>
      <c r="H731" s="51">
        <v>967</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industry-ag-main.html#eff-stds</v>
      </c>
      <c r="R731" s="321" t="str">
        <f>IF(ISBLANK(INDEX('Policy Characteristics'!L:L,MATCH($C731,'Policy Characteristics'!$C:$C,0))),"",INDEX('Policy Characteristics'!L:L,MATCH($C731,'Policy Characteristics'!$C:$C,0)))</f>
        <v>industry-energy-efficiency-standards.html</v>
      </c>
    </row>
    <row r="732" spans="1:18" s="5" customFormat="1" x14ac:dyDescent="0.25">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3203</v>
      </c>
      <c r="E732" s="50" t="s">
        <v>2454</v>
      </c>
      <c r="F732" s="181" t="s">
        <v>2865</v>
      </c>
      <c r="G732" s="50" t="s">
        <v>2460</v>
      </c>
      <c r="H732" s="51">
        <v>968</v>
      </c>
      <c r="I732" s="50" t="s">
        <v>44</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industry-ag-main.html#eff-stds</v>
      </c>
      <c r="R732" s="321" t="str">
        <f>IF(ISBLANK(INDEX('Policy Characteristics'!L:L,MATCH($C732,'Policy Characteristics'!$C:$C,0))),"",INDEX('Policy Characteristics'!L:L,MATCH($C732,'Policy Characteristics'!$C:$C,0)))</f>
        <v>industry-energy-efficiency-standards.html</v>
      </c>
    </row>
    <row r="733" spans="1:18" s="5" customFormat="1" x14ac:dyDescent="0.25">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3203</v>
      </c>
      <c r="E733" s="50" t="s">
        <v>2455</v>
      </c>
      <c r="F733" s="181" t="s">
        <v>2865</v>
      </c>
      <c r="G733" s="50" t="s">
        <v>2463</v>
      </c>
      <c r="H733" s="51">
        <v>969</v>
      </c>
      <c r="I733" s="50" t="s">
        <v>44</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industry-ag-main.html#eff-stds</v>
      </c>
      <c r="R733" s="321" t="str">
        <f>IF(ISBLANK(INDEX('Policy Characteristics'!L:L,MATCH($C733,'Policy Characteristics'!$C:$C,0))),"",INDEX('Policy Characteristics'!L:L,MATCH($C733,'Policy Characteristics'!$C:$C,0)))</f>
        <v>industry-energy-efficiency-standards.html</v>
      </c>
    </row>
    <row r="734" spans="1:18" s="5" customFormat="1" x14ac:dyDescent="0.25">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3203</v>
      </c>
      <c r="E734" s="50" t="s">
        <v>2456</v>
      </c>
      <c r="F734" s="181" t="s">
        <v>2865</v>
      </c>
      <c r="G734" s="50" t="s">
        <v>2464</v>
      </c>
      <c r="H734" s="51">
        <v>970</v>
      </c>
      <c r="I734" s="50" t="s">
        <v>44</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industry-ag-main.html#eff-stds</v>
      </c>
      <c r="R734" s="321" t="str">
        <f>IF(ISBLANK(INDEX('Policy Characteristics'!L:L,MATCH($C734,'Policy Characteristics'!$C:$C,0))),"",INDEX('Policy Characteristics'!L:L,MATCH($C734,'Policy Characteristics'!$C:$C,0)))</f>
        <v>industry-energy-efficiency-standards.html</v>
      </c>
    </row>
    <row r="735" spans="1:18" s="5" customFormat="1" x14ac:dyDescent="0.25">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3203</v>
      </c>
      <c r="E735" s="50" t="s">
        <v>2457</v>
      </c>
      <c r="F735" s="181" t="s">
        <v>2865</v>
      </c>
      <c r="G735" s="50" t="s">
        <v>2461</v>
      </c>
      <c r="H735" s="51">
        <v>971</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industry-ag-main.html#eff-stds</v>
      </c>
      <c r="R735" s="321" t="str">
        <f>IF(ISBLANK(INDEX('Policy Characteristics'!L:L,MATCH($C735,'Policy Characteristics'!$C:$C,0))),"",INDEX('Policy Characteristics'!L:L,MATCH($C735,'Policy Characteristics'!$C:$C,0)))</f>
        <v>industry-energy-efficiency-standards.html</v>
      </c>
    </row>
    <row r="736" spans="1:18" s="5" customFormat="1" x14ac:dyDescent="0.25">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3203</v>
      </c>
      <c r="E736" s="50" t="s">
        <v>2458</v>
      </c>
      <c r="F736" s="181" t="s">
        <v>2865</v>
      </c>
      <c r="G736" s="50" t="s">
        <v>2462</v>
      </c>
      <c r="H736" s="51">
        <v>972</v>
      </c>
      <c r="I736" s="50" t="s">
        <v>44</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industry-ag-main.html#eff-stds</v>
      </c>
      <c r="R736" s="321" t="str">
        <f>IF(ISBLANK(INDEX('Policy Characteristics'!L:L,MATCH($C736,'Policy Characteristics'!$C:$C,0))),"",INDEX('Policy Characteristics'!L:L,MATCH($C736,'Policy Characteristics'!$C:$C,0)))</f>
        <v>industry-energy-efficiency-standards.html</v>
      </c>
    </row>
    <row r="737" spans="1:18" s="5" customFormat="1" x14ac:dyDescent="0.25">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3203</v>
      </c>
      <c r="E737" s="50" t="s">
        <v>2459</v>
      </c>
      <c r="F737" s="181" t="s">
        <v>2865</v>
      </c>
      <c r="G737" s="50" t="s">
        <v>2465</v>
      </c>
      <c r="H737" s="51">
        <v>973</v>
      </c>
      <c r="I737" s="50" t="s">
        <v>45</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industry-ag-main.html#eff-stds</v>
      </c>
      <c r="R737" s="321" t="str">
        <f>IF(ISBLANK(INDEX('Policy Characteristics'!L:L,MATCH($C737,'Policy Characteristics'!$C:$C,0))),"",INDEX('Policy Characteristics'!L:L,MATCH($C737,'Policy Characteristics'!$C:$C,0)))</f>
        <v>industry-energy-efficiency-standards.html</v>
      </c>
    </row>
    <row r="738" spans="1:18" s="5" customFormat="1" x14ac:dyDescent="0.25">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3203</v>
      </c>
      <c r="E738" s="50" t="s">
        <v>2806</v>
      </c>
      <c r="F738" s="181" t="s">
        <v>2865</v>
      </c>
      <c r="G738" s="50" t="s">
        <v>2809</v>
      </c>
      <c r="H738" s="51">
        <v>974</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industry-ag-main.html#eff-stds</v>
      </c>
      <c r="R738" s="321" t="str">
        <f>IF(ISBLANK(INDEX('Policy Characteristics'!L:L,MATCH($C738,'Policy Characteristics'!$C:$C,0))),"",INDEX('Policy Characteristics'!L:L,MATCH($C738,'Policy Characteristics'!$C:$C,0)))</f>
        <v>industry-energy-efficiency-standards.html</v>
      </c>
    </row>
    <row r="739" spans="1:18" s="5" customFormat="1" x14ac:dyDescent="0.25">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3203</v>
      </c>
      <c r="E739" s="50" t="s">
        <v>2807</v>
      </c>
      <c r="F739" s="181" t="s">
        <v>2865</v>
      </c>
      <c r="G739" s="50" t="s">
        <v>2811</v>
      </c>
      <c r="H739" s="51">
        <v>975</v>
      </c>
      <c r="I739" s="50" t="s">
        <v>44</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industry-ag-main.html#eff-stds</v>
      </c>
      <c r="R739" s="321" t="str">
        <f>IF(ISBLANK(INDEX('Policy Characteristics'!L:L,MATCH($C739,'Policy Characteristics'!$C:$C,0))),"",INDEX('Policy Characteristics'!L:L,MATCH($C739,'Policy Characteristics'!$C:$C,0)))</f>
        <v>industry-energy-efficiency-standards.html</v>
      </c>
    </row>
    <row r="740" spans="1:18" s="5" customFormat="1" x14ac:dyDescent="0.25">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3203</v>
      </c>
      <c r="E740" s="50" t="s">
        <v>2808</v>
      </c>
      <c r="F740" s="181" t="s">
        <v>2865</v>
      </c>
      <c r="G740" s="50" t="s">
        <v>2812</v>
      </c>
      <c r="H740" s="51">
        <v>976</v>
      </c>
      <c r="I740" s="50" t="s">
        <v>45</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industry-ag-main.html#eff-stds</v>
      </c>
      <c r="R740" s="321" t="str">
        <f>IF(ISBLANK(INDEX('Policy Characteristics'!L:L,MATCH($C740,'Policy Characteristics'!$C:$C,0))),"",INDEX('Policy Characteristics'!L:L,MATCH($C740,'Policy Characteristics'!$C:$C,0)))</f>
        <v>industry-energy-efficiency-standards.html</v>
      </c>
    </row>
    <row r="741" spans="1:18" s="5" customFormat="1" x14ac:dyDescent="0.25">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3203</v>
      </c>
      <c r="E741" s="50" t="s">
        <v>2805</v>
      </c>
      <c r="F741" s="181" t="s">
        <v>2865</v>
      </c>
      <c r="G741" s="50" t="s">
        <v>2810</v>
      </c>
      <c r="H741" s="51">
        <v>977</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industry-ag-main.html#eff-stds</v>
      </c>
      <c r="R741" s="321" t="str">
        <f>IF(ISBLANK(INDEX('Policy Characteristics'!L:L,MATCH($C741,'Policy Characteristics'!$C:$C,0))),"",INDEX('Policy Characteristics'!L:L,MATCH($C741,'Policy Characteristics'!$C:$C,0)))</f>
        <v>industry-energy-efficiency-standards.html</v>
      </c>
    </row>
    <row r="742" spans="1:18" s="5" customFormat="1" x14ac:dyDescent="0.25">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3204</v>
      </c>
      <c r="E742" s="50" t="s">
        <v>2454</v>
      </c>
      <c r="F742" s="181" t="s">
        <v>3168</v>
      </c>
      <c r="G742" s="50" t="s">
        <v>2460</v>
      </c>
      <c r="H742" s="51">
        <v>978</v>
      </c>
      <c r="I742" s="50" t="s">
        <v>44</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industry-ag-main.html#eff-stds</v>
      </c>
      <c r="R742" s="321" t="str">
        <f>IF(ISBLANK(INDEX('Policy Characteristics'!L:L,MATCH($C742,'Policy Characteristics'!$C:$C,0))),"",INDEX('Policy Characteristics'!L:L,MATCH($C742,'Policy Characteristics'!$C:$C,0)))</f>
        <v>industry-energy-efficiency-standards.html</v>
      </c>
    </row>
    <row r="743" spans="1:18" s="5" customFormat="1" x14ac:dyDescent="0.25">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3204</v>
      </c>
      <c r="E743" s="50" t="s">
        <v>2455</v>
      </c>
      <c r="F743" s="181" t="s">
        <v>3168</v>
      </c>
      <c r="G743" s="50" t="s">
        <v>2463</v>
      </c>
      <c r="H743" s="51">
        <v>979</v>
      </c>
      <c r="I743" s="50" t="s">
        <v>45</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industry-ag-main.html#eff-stds</v>
      </c>
      <c r="R743" s="321" t="str">
        <f>IF(ISBLANK(INDEX('Policy Characteristics'!L:L,MATCH($C743,'Policy Characteristics'!$C:$C,0))),"",INDEX('Policy Characteristics'!L:L,MATCH($C743,'Policy Characteristics'!$C:$C,0)))</f>
        <v>industry-energy-efficiency-standards.html</v>
      </c>
    </row>
    <row r="744" spans="1:18" s="5" customFormat="1" x14ac:dyDescent="0.25">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3204</v>
      </c>
      <c r="E744" s="50" t="s">
        <v>2456</v>
      </c>
      <c r="F744" s="181" t="s">
        <v>3168</v>
      </c>
      <c r="G744" s="50" t="s">
        <v>2464</v>
      </c>
      <c r="H744" s="51">
        <v>980</v>
      </c>
      <c r="I744" s="50" t="s">
        <v>44</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industry-ag-main.html#eff-stds</v>
      </c>
      <c r="R744" s="321" t="str">
        <f>IF(ISBLANK(INDEX('Policy Characteristics'!L:L,MATCH($C744,'Policy Characteristics'!$C:$C,0))),"",INDEX('Policy Characteristics'!L:L,MATCH($C744,'Policy Characteristics'!$C:$C,0)))</f>
        <v>industry-energy-efficiency-standards.html</v>
      </c>
    </row>
    <row r="745" spans="1:18" s="5" customFormat="1" x14ac:dyDescent="0.25">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3204</v>
      </c>
      <c r="E745" s="50" t="s">
        <v>2457</v>
      </c>
      <c r="F745" s="181" t="s">
        <v>3168</v>
      </c>
      <c r="G745" s="50" t="s">
        <v>2461</v>
      </c>
      <c r="H745" s="51">
        <v>981</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industry-ag-main.html#eff-stds</v>
      </c>
      <c r="R745" s="321" t="str">
        <f>IF(ISBLANK(INDEX('Policy Characteristics'!L:L,MATCH($C745,'Policy Characteristics'!$C:$C,0))),"",INDEX('Policy Characteristics'!L:L,MATCH($C745,'Policy Characteristics'!$C:$C,0)))</f>
        <v>industry-energy-efficiency-standards.html</v>
      </c>
    </row>
    <row r="746" spans="1:18" s="5" customFormat="1" x14ac:dyDescent="0.25">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3204</v>
      </c>
      <c r="E746" s="50" t="s">
        <v>2458</v>
      </c>
      <c r="F746" s="181" t="s">
        <v>3168</v>
      </c>
      <c r="G746" s="50" t="s">
        <v>2462</v>
      </c>
      <c r="H746" s="51">
        <v>982</v>
      </c>
      <c r="I746" s="50" t="s">
        <v>44</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industry-ag-main.html#eff-stds</v>
      </c>
      <c r="R746" s="321" t="str">
        <f>IF(ISBLANK(INDEX('Policy Characteristics'!L:L,MATCH($C746,'Policy Characteristics'!$C:$C,0))),"",INDEX('Policy Characteristics'!L:L,MATCH($C746,'Policy Characteristics'!$C:$C,0)))</f>
        <v>industry-energy-efficiency-standards.html</v>
      </c>
    </row>
    <row r="747" spans="1:18" s="5" customFormat="1" x14ac:dyDescent="0.25">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3204</v>
      </c>
      <c r="E747" s="50" t="s">
        <v>2459</v>
      </c>
      <c r="F747" s="181" t="s">
        <v>3168</v>
      </c>
      <c r="G747" s="50" t="s">
        <v>2465</v>
      </c>
      <c r="H747" s="51">
        <v>983</v>
      </c>
      <c r="I747" s="50" t="s">
        <v>45</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industry-ag-main.html#eff-stds</v>
      </c>
      <c r="R747" s="321" t="str">
        <f>IF(ISBLANK(INDEX('Policy Characteristics'!L:L,MATCH($C747,'Policy Characteristics'!$C:$C,0))),"",INDEX('Policy Characteristics'!L:L,MATCH($C747,'Policy Characteristics'!$C:$C,0)))</f>
        <v>industry-energy-efficiency-standards.html</v>
      </c>
    </row>
    <row r="748" spans="1:18" s="5" customFormat="1" x14ac:dyDescent="0.25">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3204</v>
      </c>
      <c r="E748" s="50" t="s">
        <v>2806</v>
      </c>
      <c r="F748" s="181" t="s">
        <v>3168</v>
      </c>
      <c r="G748" s="50" t="s">
        <v>2809</v>
      </c>
      <c r="H748" s="51">
        <v>984</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industry-ag-main.html#eff-stds</v>
      </c>
      <c r="R748" s="321" t="str">
        <f>IF(ISBLANK(INDEX('Policy Characteristics'!L:L,MATCH($C748,'Policy Characteristics'!$C:$C,0))),"",INDEX('Policy Characteristics'!L:L,MATCH($C748,'Policy Characteristics'!$C:$C,0)))</f>
        <v>industry-energy-efficiency-standards.html</v>
      </c>
    </row>
    <row r="749" spans="1:18" s="5" customFormat="1" x14ac:dyDescent="0.25">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si="37"/>
        <v>Percentage Improvement in Eqpt Efficiency Standards above BAU</v>
      </c>
      <c r="D749" s="9" t="s">
        <v>3204</v>
      </c>
      <c r="E749" s="50" t="s">
        <v>2807</v>
      </c>
      <c r="F749" s="181" t="s">
        <v>3168</v>
      </c>
      <c r="G749" s="50" t="s">
        <v>2811</v>
      </c>
      <c r="H749" s="51">
        <v>985</v>
      </c>
      <c r="I749" s="50" t="s">
        <v>44</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industry-ag-main.html#eff-stds</v>
      </c>
      <c r="R749" s="321" t="str">
        <f>IF(ISBLANK(INDEX('Policy Characteristics'!L:L,MATCH($C749,'Policy Characteristics'!$C:$C,0))),"",INDEX('Policy Characteristics'!L:L,MATCH($C749,'Policy Characteristics'!$C:$C,0)))</f>
        <v>industry-energy-efficiency-standards.html</v>
      </c>
    </row>
    <row r="750" spans="1:18" s="5" customFormat="1" x14ac:dyDescent="0.25">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7"/>
        <v>Percentage Improvement in Eqpt Efficiency Standards above BAU</v>
      </c>
      <c r="D750" s="9" t="s">
        <v>3204</v>
      </c>
      <c r="E750" s="50" t="s">
        <v>2808</v>
      </c>
      <c r="F750" s="181" t="s">
        <v>3168</v>
      </c>
      <c r="G750" s="50" t="s">
        <v>2812</v>
      </c>
      <c r="H750" s="51">
        <v>986</v>
      </c>
      <c r="I750" s="50" t="s">
        <v>45</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industry-ag-main.html#eff-stds</v>
      </c>
      <c r="R750" s="321" t="str">
        <f>IF(ISBLANK(INDEX('Policy Characteristics'!L:L,MATCH($C750,'Policy Characteristics'!$C:$C,0))),"",INDEX('Policy Characteristics'!L:L,MATCH($C750,'Policy Characteristics'!$C:$C,0)))</f>
        <v>industry-energy-efficiency-standards.html</v>
      </c>
    </row>
    <row r="751" spans="1:18" s="5" customFormat="1" x14ac:dyDescent="0.25">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7"/>
        <v>Percentage Improvement in Eqpt Efficiency Standards above BAU</v>
      </c>
      <c r="D751" s="9" t="s">
        <v>3204</v>
      </c>
      <c r="E751" s="50" t="s">
        <v>2805</v>
      </c>
      <c r="F751" s="181" t="s">
        <v>3168</v>
      </c>
      <c r="G751" s="50" t="s">
        <v>2810</v>
      </c>
      <c r="H751" s="51">
        <v>987</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industry-ag-main.html#eff-stds</v>
      </c>
      <c r="R751" s="321" t="str">
        <f>IF(ISBLANK(INDEX('Policy Characteristics'!L:L,MATCH($C751,'Policy Characteristics'!$C:$C,0))),"",INDEX('Policy Characteristics'!L:L,MATCH($C751,'Policy Characteristics'!$C:$C,0)))</f>
        <v>industry-energy-efficiency-standards.html</v>
      </c>
    </row>
    <row r="752" spans="1:18" s="5" customFormat="1" x14ac:dyDescent="0.25">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7"/>
        <v>Percentage Improvement in Eqpt Efficiency Standards above BAU</v>
      </c>
      <c r="D752" s="9" t="s">
        <v>3205</v>
      </c>
      <c r="E752" s="50" t="s">
        <v>2454</v>
      </c>
      <c r="F752" s="181" t="s">
        <v>3169</v>
      </c>
      <c r="G752" s="50" t="s">
        <v>2460</v>
      </c>
      <c r="H752" s="51">
        <v>988</v>
      </c>
      <c r="I752" s="50" t="s">
        <v>44</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industry-ag-main.html#eff-stds</v>
      </c>
      <c r="R752" s="321" t="str">
        <f>IF(ISBLANK(INDEX('Policy Characteristics'!L:L,MATCH($C752,'Policy Characteristics'!$C:$C,0))),"",INDEX('Policy Characteristics'!L:L,MATCH($C752,'Policy Characteristics'!$C:$C,0)))</f>
        <v>industry-energy-efficiency-standards.html</v>
      </c>
    </row>
    <row r="753" spans="1:18" s="5" customFormat="1" x14ac:dyDescent="0.25">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7"/>
        <v>Percentage Improvement in Eqpt Efficiency Standards above BAU</v>
      </c>
      <c r="D753" s="9" t="s">
        <v>3205</v>
      </c>
      <c r="E753" s="50" t="s">
        <v>2455</v>
      </c>
      <c r="F753" s="181" t="s">
        <v>3169</v>
      </c>
      <c r="G753" s="50" t="s">
        <v>2463</v>
      </c>
      <c r="H753" s="51">
        <v>989</v>
      </c>
      <c r="I753" s="50" t="s">
        <v>45</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industry-ag-main.html#eff-stds</v>
      </c>
      <c r="R753" s="321" t="str">
        <f>IF(ISBLANK(INDEX('Policy Characteristics'!L:L,MATCH($C753,'Policy Characteristics'!$C:$C,0))),"",INDEX('Policy Characteristics'!L:L,MATCH($C753,'Policy Characteristics'!$C:$C,0)))</f>
        <v>industry-energy-efficiency-standards.html</v>
      </c>
    </row>
    <row r="754" spans="1:18" s="5" customFormat="1" x14ac:dyDescent="0.25">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7"/>
        <v>Percentage Improvement in Eqpt Efficiency Standards above BAU</v>
      </c>
      <c r="D754" s="9" t="s">
        <v>3205</v>
      </c>
      <c r="E754" s="50" t="s">
        <v>2456</v>
      </c>
      <c r="F754" s="181" t="s">
        <v>3169</v>
      </c>
      <c r="G754" s="50" t="s">
        <v>2464</v>
      </c>
      <c r="H754" s="51">
        <v>990</v>
      </c>
      <c r="I754" s="50" t="s">
        <v>44</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industry-ag-main.html#eff-stds</v>
      </c>
      <c r="R754" s="321" t="str">
        <f>IF(ISBLANK(INDEX('Policy Characteristics'!L:L,MATCH($C754,'Policy Characteristics'!$C:$C,0))),"",INDEX('Policy Characteristics'!L:L,MATCH($C754,'Policy Characteristics'!$C:$C,0)))</f>
        <v>industry-energy-efficiency-standards.html</v>
      </c>
    </row>
    <row r="755" spans="1:18" s="5" customFormat="1" x14ac:dyDescent="0.25">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7"/>
        <v>Percentage Improvement in Eqpt Efficiency Standards above BAU</v>
      </c>
      <c r="D755" s="9" t="s">
        <v>3205</v>
      </c>
      <c r="E755" s="50" t="s">
        <v>2457</v>
      </c>
      <c r="F755" s="181" t="s">
        <v>3169</v>
      </c>
      <c r="G755" s="50" t="s">
        <v>2461</v>
      </c>
      <c r="H755" s="51">
        <v>991</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industry-ag-main.html#eff-stds</v>
      </c>
      <c r="R755" s="321" t="str">
        <f>IF(ISBLANK(INDEX('Policy Characteristics'!L:L,MATCH($C755,'Policy Characteristics'!$C:$C,0))),"",INDEX('Policy Characteristics'!L:L,MATCH($C755,'Policy Characteristics'!$C:$C,0)))</f>
        <v>industry-energy-efficiency-standards.html</v>
      </c>
    </row>
    <row r="756" spans="1:18" s="5" customFormat="1" x14ac:dyDescent="0.25">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7"/>
        <v>Percentage Improvement in Eqpt Efficiency Standards above BAU</v>
      </c>
      <c r="D756" s="9" t="s">
        <v>3205</v>
      </c>
      <c r="E756" s="50" t="s">
        <v>2458</v>
      </c>
      <c r="F756" s="181" t="s">
        <v>3169</v>
      </c>
      <c r="G756" s="50" t="s">
        <v>2462</v>
      </c>
      <c r="H756" s="51">
        <v>992</v>
      </c>
      <c r="I756" s="50" t="s">
        <v>44</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industry-ag-main.html#eff-stds</v>
      </c>
      <c r="R756" s="321" t="str">
        <f>IF(ISBLANK(INDEX('Policy Characteristics'!L:L,MATCH($C756,'Policy Characteristics'!$C:$C,0))),"",INDEX('Policy Characteristics'!L:L,MATCH($C756,'Policy Characteristics'!$C:$C,0)))</f>
        <v>industry-energy-efficiency-standards.html</v>
      </c>
    </row>
    <row r="757" spans="1:18" s="5" customFormat="1" x14ac:dyDescent="0.25">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7"/>
        <v>Percentage Improvement in Eqpt Efficiency Standards above BAU</v>
      </c>
      <c r="D757" s="9" t="s">
        <v>3205</v>
      </c>
      <c r="E757" s="50" t="s">
        <v>2459</v>
      </c>
      <c r="F757" s="181" t="s">
        <v>3169</v>
      </c>
      <c r="G757" s="50" t="s">
        <v>2465</v>
      </c>
      <c r="H757" s="51">
        <v>993</v>
      </c>
      <c r="I757" s="50" t="s">
        <v>45</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industry-ag-main.html#eff-stds</v>
      </c>
      <c r="R757" s="321" t="str">
        <f>IF(ISBLANK(INDEX('Policy Characteristics'!L:L,MATCH($C757,'Policy Characteristics'!$C:$C,0))),"",INDEX('Policy Characteristics'!L:L,MATCH($C757,'Policy Characteristics'!$C:$C,0)))</f>
        <v>industry-energy-efficiency-standards.html</v>
      </c>
    </row>
    <row r="758" spans="1:18" s="5" customFormat="1" x14ac:dyDescent="0.25">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7"/>
        <v>Percentage Improvement in Eqpt Efficiency Standards above BAU</v>
      </c>
      <c r="D758" s="9" t="s">
        <v>3205</v>
      </c>
      <c r="E758" s="50" t="s">
        <v>2806</v>
      </c>
      <c r="F758" s="181" t="s">
        <v>3169</v>
      </c>
      <c r="G758" s="50" t="s">
        <v>2809</v>
      </c>
      <c r="H758" s="51">
        <v>994</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industry-ag-main.html#eff-stds</v>
      </c>
      <c r="R758" s="321" t="str">
        <f>IF(ISBLANK(INDEX('Policy Characteristics'!L:L,MATCH($C758,'Policy Characteristics'!$C:$C,0))),"",INDEX('Policy Characteristics'!L:L,MATCH($C758,'Policy Characteristics'!$C:$C,0)))</f>
        <v>industry-energy-efficiency-standards.html</v>
      </c>
    </row>
    <row r="759" spans="1:18" s="5" customFormat="1" x14ac:dyDescent="0.25">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7"/>
        <v>Percentage Improvement in Eqpt Efficiency Standards above BAU</v>
      </c>
      <c r="D759" s="9" t="s">
        <v>3205</v>
      </c>
      <c r="E759" s="50" t="s">
        <v>2807</v>
      </c>
      <c r="F759" s="181" t="s">
        <v>3169</v>
      </c>
      <c r="G759" s="50" t="s">
        <v>2811</v>
      </c>
      <c r="H759" s="51">
        <v>995</v>
      </c>
      <c r="I759" s="50" t="s">
        <v>44</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industry-ag-main.html#eff-stds</v>
      </c>
      <c r="R759" s="321" t="str">
        <f>IF(ISBLANK(INDEX('Policy Characteristics'!L:L,MATCH($C759,'Policy Characteristics'!$C:$C,0))),"",INDEX('Policy Characteristics'!L:L,MATCH($C759,'Policy Characteristics'!$C:$C,0)))</f>
        <v>industry-energy-efficiency-standards.html</v>
      </c>
    </row>
    <row r="760" spans="1:18" s="5" customFormat="1" x14ac:dyDescent="0.25">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7"/>
        <v>Percentage Improvement in Eqpt Efficiency Standards above BAU</v>
      </c>
      <c r="D760" s="9" t="s">
        <v>3205</v>
      </c>
      <c r="E760" s="50" t="s">
        <v>2808</v>
      </c>
      <c r="F760" s="181" t="s">
        <v>3169</v>
      </c>
      <c r="G760" s="50" t="s">
        <v>2812</v>
      </c>
      <c r="H760" s="51">
        <v>996</v>
      </c>
      <c r="I760" s="50" t="s">
        <v>45</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industry-ag-main.html#eff-stds</v>
      </c>
      <c r="R760" s="321" t="str">
        <f>IF(ISBLANK(INDEX('Policy Characteristics'!L:L,MATCH($C760,'Policy Characteristics'!$C:$C,0))),"",INDEX('Policy Characteristics'!L:L,MATCH($C760,'Policy Characteristics'!$C:$C,0)))</f>
        <v>industry-energy-efficiency-standards.html</v>
      </c>
    </row>
    <row r="761" spans="1:18" s="5" customFormat="1" x14ac:dyDescent="0.25">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7"/>
        <v>Percentage Improvement in Eqpt Efficiency Standards above BAU</v>
      </c>
      <c r="D761" s="9" t="s">
        <v>3205</v>
      </c>
      <c r="E761" s="50" t="s">
        <v>2805</v>
      </c>
      <c r="F761" s="181" t="s">
        <v>3169</v>
      </c>
      <c r="G761" s="50" t="s">
        <v>2810</v>
      </c>
      <c r="H761" s="51">
        <v>997</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industry-ag-main.html#eff-stds</v>
      </c>
      <c r="R761" s="321" t="str">
        <f>IF(ISBLANK(INDEX('Policy Characteristics'!L:L,MATCH($C761,'Policy Characteristics'!$C:$C,0))),"",INDEX('Policy Characteristics'!L:L,MATCH($C761,'Policy Characteristics'!$C:$C,0)))</f>
        <v>industry-energy-efficiency-standards.html</v>
      </c>
    </row>
    <row r="762" spans="1:18" s="5" customFormat="1" x14ac:dyDescent="0.25">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7"/>
        <v>Percentage Improvement in Eqpt Efficiency Standards above BAU</v>
      </c>
      <c r="D762" s="9" t="s">
        <v>3206</v>
      </c>
      <c r="E762" s="50" t="s">
        <v>2454</v>
      </c>
      <c r="F762" s="181" t="s">
        <v>3170</v>
      </c>
      <c r="G762" s="50" t="s">
        <v>2460</v>
      </c>
      <c r="H762" s="51">
        <v>998</v>
      </c>
      <c r="I762" s="50" t="s">
        <v>44</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industry-ag-main.html#eff-stds</v>
      </c>
      <c r="R762" s="321" t="str">
        <f>IF(ISBLANK(INDEX('Policy Characteristics'!L:L,MATCH($C762,'Policy Characteristics'!$C:$C,0))),"",INDEX('Policy Characteristics'!L:L,MATCH($C762,'Policy Characteristics'!$C:$C,0)))</f>
        <v>industry-energy-efficiency-standards.html</v>
      </c>
    </row>
    <row r="763" spans="1:18" s="5" customFormat="1" x14ac:dyDescent="0.25">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7"/>
        <v>Percentage Improvement in Eqpt Efficiency Standards above BAU</v>
      </c>
      <c r="D763" s="9" t="s">
        <v>3206</v>
      </c>
      <c r="E763" s="50" t="s">
        <v>2455</v>
      </c>
      <c r="F763" s="181" t="s">
        <v>3170</v>
      </c>
      <c r="G763" s="50" t="s">
        <v>2463</v>
      </c>
      <c r="H763" s="51">
        <v>999</v>
      </c>
      <c r="I763" s="50" t="s">
        <v>44</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industry-ag-main.html#eff-stds</v>
      </c>
      <c r="R763" s="321" t="str">
        <f>IF(ISBLANK(INDEX('Policy Characteristics'!L:L,MATCH($C763,'Policy Characteristics'!$C:$C,0))),"",INDEX('Policy Characteristics'!L:L,MATCH($C763,'Policy Characteristics'!$C:$C,0)))</f>
        <v>industry-energy-efficiency-standards.html</v>
      </c>
    </row>
    <row r="764" spans="1:18" s="5" customFormat="1" x14ac:dyDescent="0.25">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7"/>
        <v>Percentage Improvement in Eqpt Efficiency Standards above BAU</v>
      </c>
      <c r="D764" s="9" t="s">
        <v>3206</v>
      </c>
      <c r="E764" s="50" t="s">
        <v>2456</v>
      </c>
      <c r="F764" s="181" t="s">
        <v>3170</v>
      </c>
      <c r="G764" s="50" t="s">
        <v>2464</v>
      </c>
      <c r="H764" s="51">
        <v>1000</v>
      </c>
      <c r="I764" s="50" t="s">
        <v>44</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industry-ag-main.html#eff-stds</v>
      </c>
      <c r="R764" s="321" t="str">
        <f>IF(ISBLANK(INDEX('Policy Characteristics'!L:L,MATCH($C764,'Policy Characteristics'!$C:$C,0))),"",INDEX('Policy Characteristics'!L:L,MATCH($C764,'Policy Characteristics'!$C:$C,0)))</f>
        <v>industry-energy-efficiency-standards.html</v>
      </c>
    </row>
    <row r="765" spans="1:18" s="5" customFormat="1" x14ac:dyDescent="0.25">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7"/>
        <v>Percentage Improvement in Eqpt Efficiency Standards above BAU</v>
      </c>
      <c r="D765" s="9" t="s">
        <v>3206</v>
      </c>
      <c r="E765" s="50" t="s">
        <v>2457</v>
      </c>
      <c r="F765" s="181" t="s">
        <v>3170</v>
      </c>
      <c r="G765" s="50" t="s">
        <v>2461</v>
      </c>
      <c r="H765" s="51">
        <v>1001</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industry-ag-main.html#eff-stds</v>
      </c>
      <c r="R765" s="321" t="str">
        <f>IF(ISBLANK(INDEX('Policy Characteristics'!L:L,MATCH($C765,'Policy Characteristics'!$C:$C,0))),"",INDEX('Policy Characteristics'!L:L,MATCH($C765,'Policy Characteristics'!$C:$C,0)))</f>
        <v>industry-energy-efficiency-standards.html</v>
      </c>
    </row>
    <row r="766" spans="1:18" s="5" customFormat="1" x14ac:dyDescent="0.25">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7"/>
        <v>Percentage Improvement in Eqpt Efficiency Standards above BAU</v>
      </c>
      <c r="D766" s="9" t="s">
        <v>3206</v>
      </c>
      <c r="E766" s="50" t="s">
        <v>2458</v>
      </c>
      <c r="F766" s="181" t="s">
        <v>3170</v>
      </c>
      <c r="G766" s="50" t="s">
        <v>2462</v>
      </c>
      <c r="H766" s="51">
        <v>1002</v>
      </c>
      <c r="I766" s="50" t="s">
        <v>44</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industry-ag-main.html#eff-stds</v>
      </c>
      <c r="R766" s="321" t="str">
        <f>IF(ISBLANK(INDEX('Policy Characteristics'!L:L,MATCH($C766,'Policy Characteristics'!$C:$C,0))),"",INDEX('Policy Characteristics'!L:L,MATCH($C766,'Policy Characteristics'!$C:$C,0)))</f>
        <v>industry-energy-efficiency-standards.html</v>
      </c>
    </row>
    <row r="767" spans="1:18" s="5" customFormat="1" x14ac:dyDescent="0.25">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7"/>
        <v>Percentage Improvement in Eqpt Efficiency Standards above BAU</v>
      </c>
      <c r="D767" s="9" t="s">
        <v>3206</v>
      </c>
      <c r="E767" s="50" t="s">
        <v>2459</v>
      </c>
      <c r="F767" s="181" t="s">
        <v>3170</v>
      </c>
      <c r="G767" s="50" t="s">
        <v>2465</v>
      </c>
      <c r="H767" s="51">
        <v>1003</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industry-ag-main.html#eff-stds</v>
      </c>
      <c r="R767" s="321" t="str">
        <f>IF(ISBLANK(INDEX('Policy Characteristics'!L:L,MATCH($C767,'Policy Characteristics'!$C:$C,0))),"",INDEX('Policy Characteristics'!L:L,MATCH($C767,'Policy Characteristics'!$C:$C,0)))</f>
        <v>industry-energy-efficiency-standards.html</v>
      </c>
    </row>
    <row r="768" spans="1:18" s="5" customFormat="1" x14ac:dyDescent="0.25">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7"/>
        <v>Percentage Improvement in Eqpt Efficiency Standards above BAU</v>
      </c>
      <c r="D768" s="9" t="s">
        <v>3206</v>
      </c>
      <c r="E768" s="50" t="s">
        <v>2806</v>
      </c>
      <c r="F768" s="181" t="s">
        <v>3170</v>
      </c>
      <c r="G768" s="50" t="s">
        <v>2809</v>
      </c>
      <c r="H768" s="51">
        <v>1004</v>
      </c>
      <c r="I768" s="50" t="s">
        <v>45</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industry-ag-main.html#eff-stds</v>
      </c>
      <c r="R768" s="321" t="str">
        <f>IF(ISBLANK(INDEX('Policy Characteristics'!L:L,MATCH($C768,'Policy Characteristics'!$C:$C,0))),"",INDEX('Policy Characteristics'!L:L,MATCH($C768,'Policy Characteristics'!$C:$C,0)))</f>
        <v>industry-energy-efficiency-standards.html</v>
      </c>
    </row>
    <row r="769" spans="1:18" s="5" customFormat="1" x14ac:dyDescent="0.25">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7"/>
        <v>Percentage Improvement in Eqpt Efficiency Standards above BAU</v>
      </c>
      <c r="D769" s="9" t="s">
        <v>3206</v>
      </c>
      <c r="E769" s="50" t="s">
        <v>2807</v>
      </c>
      <c r="F769" s="181" t="s">
        <v>3170</v>
      </c>
      <c r="G769" s="50" t="s">
        <v>2811</v>
      </c>
      <c r="H769" s="51">
        <v>1005</v>
      </c>
      <c r="I769" s="50" t="s">
        <v>44</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industry-ag-main.html#eff-stds</v>
      </c>
      <c r="R769" s="321" t="str">
        <f>IF(ISBLANK(INDEX('Policy Characteristics'!L:L,MATCH($C769,'Policy Characteristics'!$C:$C,0))),"",INDEX('Policy Characteristics'!L:L,MATCH($C769,'Policy Characteristics'!$C:$C,0)))</f>
        <v>industry-energy-efficiency-standards.html</v>
      </c>
    </row>
    <row r="770" spans="1:18" s="5" customFormat="1" x14ac:dyDescent="0.25">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7"/>
        <v>Percentage Improvement in Eqpt Efficiency Standards above BAU</v>
      </c>
      <c r="D770" s="9" t="s">
        <v>3206</v>
      </c>
      <c r="E770" s="50" t="s">
        <v>2808</v>
      </c>
      <c r="F770" s="181" t="s">
        <v>3170</v>
      </c>
      <c r="G770" s="50" t="s">
        <v>2812</v>
      </c>
      <c r="H770" s="51">
        <v>1006</v>
      </c>
      <c r="I770" s="50" t="s">
        <v>44</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industry-ag-main.html#eff-stds</v>
      </c>
      <c r="R770" s="321" t="str">
        <f>IF(ISBLANK(INDEX('Policy Characteristics'!L:L,MATCH($C770,'Policy Characteristics'!$C:$C,0))),"",INDEX('Policy Characteristics'!L:L,MATCH($C770,'Policy Characteristics'!$C:$C,0)))</f>
        <v>industry-energy-efficiency-standards.html</v>
      </c>
    </row>
    <row r="771" spans="1:18" s="5" customFormat="1" x14ac:dyDescent="0.25">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7"/>
        <v>Percentage Improvement in Eqpt Efficiency Standards above BAU</v>
      </c>
      <c r="D771" s="9" t="s">
        <v>3206</v>
      </c>
      <c r="E771" s="50" t="s">
        <v>2805</v>
      </c>
      <c r="F771" s="181" t="s">
        <v>3170</v>
      </c>
      <c r="G771" s="50" t="s">
        <v>2810</v>
      </c>
      <c r="H771" s="51">
        <v>1007</v>
      </c>
      <c r="I771" s="50" t="s">
        <v>45</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industry-ag-main.html#eff-stds</v>
      </c>
      <c r="R771" s="321" t="str">
        <f>IF(ISBLANK(INDEX('Policy Characteristics'!L:L,MATCH($C771,'Policy Characteristics'!$C:$C,0))),"",INDEX('Policy Characteristics'!L:L,MATCH($C771,'Policy Characteristics'!$C:$C,0)))</f>
        <v>industry-energy-efficiency-standards.html</v>
      </c>
    </row>
    <row r="772" spans="1:18" s="5" customFormat="1" x14ac:dyDescent="0.25">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7"/>
        <v>Percentage Improvement in Eqpt Efficiency Standards above BAU</v>
      </c>
      <c r="D772" s="9" t="s">
        <v>3207</v>
      </c>
      <c r="E772" s="50" t="s">
        <v>2454</v>
      </c>
      <c r="F772" s="181" t="s">
        <v>3171</v>
      </c>
      <c r="G772" s="50" t="s">
        <v>2460</v>
      </c>
      <c r="H772" s="51">
        <v>1008</v>
      </c>
      <c r="I772" s="50" t="s">
        <v>44</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industry-ag-main.html#eff-stds</v>
      </c>
      <c r="R772" s="321" t="str">
        <f>IF(ISBLANK(INDEX('Policy Characteristics'!L:L,MATCH($C772,'Policy Characteristics'!$C:$C,0))),"",INDEX('Policy Characteristics'!L:L,MATCH($C772,'Policy Characteristics'!$C:$C,0)))</f>
        <v>industry-energy-efficiency-standards.html</v>
      </c>
    </row>
    <row r="773" spans="1:18" s="5" customFormat="1" x14ac:dyDescent="0.25">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7"/>
        <v>Percentage Improvement in Eqpt Efficiency Standards above BAU</v>
      </c>
      <c r="D773" s="9" t="s">
        <v>3207</v>
      </c>
      <c r="E773" s="50" t="s">
        <v>2455</v>
      </c>
      <c r="F773" s="181" t="s">
        <v>3171</v>
      </c>
      <c r="G773" s="50" t="s">
        <v>2463</v>
      </c>
      <c r="H773" s="51">
        <v>1009</v>
      </c>
      <c r="I773" s="50" t="s">
        <v>44</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industry-ag-main.html#eff-stds</v>
      </c>
      <c r="R773" s="321" t="str">
        <f>IF(ISBLANK(INDEX('Policy Characteristics'!L:L,MATCH($C773,'Policy Characteristics'!$C:$C,0))),"",INDEX('Policy Characteristics'!L:L,MATCH($C773,'Policy Characteristics'!$C:$C,0)))</f>
        <v>industry-energy-efficiency-standards.html</v>
      </c>
    </row>
    <row r="774" spans="1:18" s="5" customFormat="1" x14ac:dyDescent="0.25">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7"/>
        <v>Percentage Improvement in Eqpt Efficiency Standards above BAU</v>
      </c>
      <c r="D774" s="9" t="s">
        <v>3207</v>
      </c>
      <c r="E774" s="50" t="s">
        <v>2456</v>
      </c>
      <c r="F774" s="181" t="s">
        <v>3171</v>
      </c>
      <c r="G774" s="50" t="s">
        <v>2464</v>
      </c>
      <c r="H774" s="51">
        <v>1010</v>
      </c>
      <c r="I774" s="50" t="s">
        <v>44</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industry-ag-main.html#eff-stds</v>
      </c>
      <c r="R774" s="321" t="str">
        <f>IF(ISBLANK(INDEX('Policy Characteristics'!L:L,MATCH($C774,'Policy Characteristics'!$C:$C,0))),"",INDEX('Policy Characteristics'!L:L,MATCH($C774,'Policy Characteristics'!$C:$C,0)))</f>
        <v>industry-energy-efficiency-standards.html</v>
      </c>
    </row>
    <row r="775" spans="1:18" s="5" customFormat="1" x14ac:dyDescent="0.25">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7"/>
        <v>Percentage Improvement in Eqpt Efficiency Standards above BAU</v>
      </c>
      <c r="D775" s="9" t="s">
        <v>3207</v>
      </c>
      <c r="E775" s="50" t="s">
        <v>2457</v>
      </c>
      <c r="F775" s="181" t="s">
        <v>3171</v>
      </c>
      <c r="G775" s="50" t="s">
        <v>2461</v>
      </c>
      <c r="H775" s="51">
        <v>1011</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industry-ag-main.html#eff-stds</v>
      </c>
      <c r="R775" s="321" t="str">
        <f>IF(ISBLANK(INDEX('Policy Characteristics'!L:L,MATCH($C775,'Policy Characteristics'!$C:$C,0))),"",INDEX('Policy Characteristics'!L:L,MATCH($C775,'Policy Characteristics'!$C:$C,0)))</f>
        <v>industry-energy-efficiency-standards.html</v>
      </c>
    </row>
    <row r="776" spans="1:18" s="5" customFormat="1" x14ac:dyDescent="0.25">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7"/>
        <v>Percentage Improvement in Eqpt Efficiency Standards above BAU</v>
      </c>
      <c r="D776" s="9" t="s">
        <v>3207</v>
      </c>
      <c r="E776" s="50" t="s">
        <v>2458</v>
      </c>
      <c r="F776" s="181" t="s">
        <v>3171</v>
      </c>
      <c r="G776" s="50" t="s">
        <v>2462</v>
      </c>
      <c r="H776" s="51">
        <v>1012</v>
      </c>
      <c r="I776" s="50" t="s">
        <v>44</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industry-ag-main.html#eff-stds</v>
      </c>
      <c r="R776" s="321" t="str">
        <f>IF(ISBLANK(INDEX('Policy Characteristics'!L:L,MATCH($C776,'Policy Characteristics'!$C:$C,0))),"",INDEX('Policy Characteristics'!L:L,MATCH($C776,'Policy Characteristics'!$C:$C,0)))</f>
        <v>industry-energy-efficiency-standards.html</v>
      </c>
    </row>
    <row r="777" spans="1:18" s="5" customFormat="1" x14ac:dyDescent="0.25">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7"/>
        <v>Percentage Improvement in Eqpt Efficiency Standards above BAU</v>
      </c>
      <c r="D777" s="9" t="s">
        <v>3207</v>
      </c>
      <c r="E777" s="50" t="s">
        <v>2459</v>
      </c>
      <c r="F777" s="181" t="s">
        <v>3171</v>
      </c>
      <c r="G777" s="50" t="s">
        <v>2465</v>
      </c>
      <c r="H777" s="51">
        <v>1013</v>
      </c>
      <c r="I777" s="50" t="s">
        <v>45</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industry-ag-main.html#eff-stds</v>
      </c>
      <c r="R777" s="321" t="str">
        <f>IF(ISBLANK(INDEX('Policy Characteristics'!L:L,MATCH($C777,'Policy Characteristics'!$C:$C,0))),"",INDEX('Policy Characteristics'!L:L,MATCH($C777,'Policy Characteristics'!$C:$C,0)))</f>
        <v>industry-energy-efficiency-standards.html</v>
      </c>
    </row>
    <row r="778" spans="1:18" s="5" customFormat="1" x14ac:dyDescent="0.25">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7"/>
        <v>Percentage Improvement in Eqpt Efficiency Standards above BAU</v>
      </c>
      <c r="D778" s="9" t="s">
        <v>3207</v>
      </c>
      <c r="E778" s="50" t="s">
        <v>2806</v>
      </c>
      <c r="F778" s="181" t="s">
        <v>3171</v>
      </c>
      <c r="G778" s="50" t="s">
        <v>2809</v>
      </c>
      <c r="H778" s="51">
        <v>1014</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industry-ag-main.html#eff-stds</v>
      </c>
      <c r="R778" s="321" t="str">
        <f>IF(ISBLANK(INDEX('Policy Characteristics'!L:L,MATCH($C778,'Policy Characteristics'!$C:$C,0))),"",INDEX('Policy Characteristics'!L:L,MATCH($C778,'Policy Characteristics'!$C:$C,0)))</f>
        <v>industry-energy-efficiency-standards.html</v>
      </c>
    </row>
    <row r="779" spans="1:18" s="5" customFormat="1" x14ac:dyDescent="0.25">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7"/>
        <v>Percentage Improvement in Eqpt Efficiency Standards above BAU</v>
      </c>
      <c r="D779" s="9" t="s">
        <v>3207</v>
      </c>
      <c r="E779" s="50" t="s">
        <v>2807</v>
      </c>
      <c r="F779" s="181" t="s">
        <v>3171</v>
      </c>
      <c r="G779" s="50" t="s">
        <v>2811</v>
      </c>
      <c r="H779" s="51">
        <v>1015</v>
      </c>
      <c r="I779" s="50" t="s">
        <v>44</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industry-ag-main.html#eff-stds</v>
      </c>
      <c r="R779" s="321" t="str">
        <f>IF(ISBLANK(INDEX('Policy Characteristics'!L:L,MATCH($C779,'Policy Characteristics'!$C:$C,0))),"",INDEX('Policy Characteristics'!L:L,MATCH($C779,'Policy Characteristics'!$C:$C,0)))</f>
        <v>industry-energy-efficiency-standards.html</v>
      </c>
    </row>
    <row r="780" spans="1:18" s="5" customFormat="1" x14ac:dyDescent="0.25">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7"/>
        <v>Percentage Improvement in Eqpt Efficiency Standards above BAU</v>
      </c>
      <c r="D780" s="9" t="s">
        <v>3207</v>
      </c>
      <c r="E780" s="50" t="s">
        <v>2808</v>
      </c>
      <c r="F780" s="181" t="s">
        <v>3171</v>
      </c>
      <c r="G780" s="50" t="s">
        <v>2812</v>
      </c>
      <c r="H780" s="51">
        <v>1016</v>
      </c>
      <c r="I780" s="50" t="s">
        <v>44</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industry-ag-main.html#eff-stds</v>
      </c>
      <c r="R780" s="321" t="str">
        <f>IF(ISBLANK(INDEX('Policy Characteristics'!L:L,MATCH($C780,'Policy Characteristics'!$C:$C,0))),"",INDEX('Policy Characteristics'!L:L,MATCH($C780,'Policy Characteristics'!$C:$C,0)))</f>
        <v>industry-energy-efficiency-standards.html</v>
      </c>
    </row>
    <row r="781" spans="1:18" s="5" customFormat="1" x14ac:dyDescent="0.25">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7"/>
        <v>Percentage Improvement in Eqpt Efficiency Standards above BAU</v>
      </c>
      <c r="D781" s="9" t="s">
        <v>3207</v>
      </c>
      <c r="E781" s="50" t="s">
        <v>2805</v>
      </c>
      <c r="F781" s="181" t="s">
        <v>3171</v>
      </c>
      <c r="G781" s="50" t="s">
        <v>2810</v>
      </c>
      <c r="H781" s="51">
        <v>1017</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industry-ag-main.html#eff-stds</v>
      </c>
      <c r="R781" s="321" t="str">
        <f>IF(ISBLANK(INDEX('Policy Characteristics'!L:L,MATCH($C781,'Policy Characteristics'!$C:$C,0))),"",INDEX('Policy Characteristics'!L:L,MATCH($C781,'Policy Characteristics'!$C:$C,0)))</f>
        <v>industry-energy-efficiency-standards.html</v>
      </c>
    </row>
    <row r="782" spans="1:18" s="5" customFormat="1" x14ac:dyDescent="0.25">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7"/>
        <v>Percentage Improvement in Eqpt Efficiency Standards above BAU</v>
      </c>
      <c r="D782" s="9" t="s">
        <v>3208</v>
      </c>
      <c r="E782" s="50" t="s">
        <v>2454</v>
      </c>
      <c r="F782" s="181" t="s">
        <v>3172</v>
      </c>
      <c r="G782" s="50" t="s">
        <v>2460</v>
      </c>
      <c r="H782" s="51">
        <v>1018</v>
      </c>
      <c r="I782" s="50" t="s">
        <v>44</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industry-ag-main.html#eff-stds</v>
      </c>
      <c r="R782" s="321" t="str">
        <f>IF(ISBLANK(INDEX('Policy Characteristics'!L:L,MATCH($C782,'Policy Characteristics'!$C:$C,0))),"",INDEX('Policy Characteristics'!L:L,MATCH($C782,'Policy Characteristics'!$C:$C,0)))</f>
        <v>industry-energy-efficiency-standards.html</v>
      </c>
    </row>
    <row r="783" spans="1:18" s="5" customFormat="1" x14ac:dyDescent="0.25">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7"/>
        <v>Percentage Improvement in Eqpt Efficiency Standards above BAU</v>
      </c>
      <c r="D783" s="9" t="s">
        <v>3208</v>
      </c>
      <c r="E783" s="50" t="s">
        <v>2455</v>
      </c>
      <c r="F783" s="181" t="s">
        <v>3172</v>
      </c>
      <c r="G783" s="50" t="s">
        <v>2463</v>
      </c>
      <c r="H783" s="51">
        <v>1019</v>
      </c>
      <c r="I783" s="50" t="s">
        <v>44</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industry-ag-main.html#eff-stds</v>
      </c>
      <c r="R783" s="321" t="str">
        <f>IF(ISBLANK(INDEX('Policy Characteristics'!L:L,MATCH($C783,'Policy Characteristics'!$C:$C,0))),"",INDEX('Policy Characteristics'!L:L,MATCH($C783,'Policy Characteristics'!$C:$C,0)))</f>
        <v>industry-energy-efficiency-standards.html</v>
      </c>
    </row>
    <row r="784" spans="1:18" s="5" customFormat="1" x14ac:dyDescent="0.25">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7"/>
        <v>Percentage Improvement in Eqpt Efficiency Standards above BAU</v>
      </c>
      <c r="D784" s="9" t="s">
        <v>3208</v>
      </c>
      <c r="E784" s="50" t="s">
        <v>2456</v>
      </c>
      <c r="F784" s="181" t="s">
        <v>3172</v>
      </c>
      <c r="G784" s="50" t="s">
        <v>2464</v>
      </c>
      <c r="H784" s="51">
        <v>1020</v>
      </c>
      <c r="I784" s="50" t="s">
        <v>44</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industry-ag-main.html#eff-stds</v>
      </c>
      <c r="R784" s="321" t="str">
        <f>IF(ISBLANK(INDEX('Policy Characteristics'!L:L,MATCH($C784,'Policy Characteristics'!$C:$C,0))),"",INDEX('Policy Characteristics'!L:L,MATCH($C784,'Policy Characteristics'!$C:$C,0)))</f>
        <v>industry-energy-efficiency-standards.html</v>
      </c>
    </row>
    <row r="785" spans="1:18" s="5" customFormat="1" x14ac:dyDescent="0.25">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7"/>
        <v>Percentage Improvement in Eqpt Efficiency Standards above BAU</v>
      </c>
      <c r="D785" s="9" t="s">
        <v>3208</v>
      </c>
      <c r="E785" s="50" t="s">
        <v>2457</v>
      </c>
      <c r="F785" s="181" t="s">
        <v>3172</v>
      </c>
      <c r="G785" s="50" t="s">
        <v>2461</v>
      </c>
      <c r="H785" s="51">
        <v>1021</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industry-ag-main.html#eff-stds</v>
      </c>
      <c r="R785" s="321" t="str">
        <f>IF(ISBLANK(INDEX('Policy Characteristics'!L:L,MATCH($C785,'Policy Characteristics'!$C:$C,0))),"",INDEX('Policy Characteristics'!L:L,MATCH($C785,'Policy Characteristics'!$C:$C,0)))</f>
        <v>industry-energy-efficiency-standards.html</v>
      </c>
    </row>
    <row r="786" spans="1:18" s="5" customFormat="1" x14ac:dyDescent="0.25">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7"/>
        <v>Percentage Improvement in Eqpt Efficiency Standards above BAU</v>
      </c>
      <c r="D786" s="9" t="s">
        <v>3208</v>
      </c>
      <c r="E786" s="50" t="s">
        <v>2458</v>
      </c>
      <c r="F786" s="181" t="s">
        <v>3172</v>
      </c>
      <c r="G786" s="50" t="s">
        <v>2462</v>
      </c>
      <c r="H786" s="51">
        <v>1022</v>
      </c>
      <c r="I786" s="50" t="s">
        <v>44</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industry-ag-main.html#eff-stds</v>
      </c>
      <c r="R786" s="321" t="str">
        <f>IF(ISBLANK(INDEX('Policy Characteristics'!L:L,MATCH($C786,'Policy Characteristics'!$C:$C,0))),"",INDEX('Policy Characteristics'!L:L,MATCH($C786,'Policy Characteristics'!$C:$C,0)))</f>
        <v>industry-energy-efficiency-standards.html</v>
      </c>
    </row>
    <row r="787" spans="1:18" s="5" customFormat="1" x14ac:dyDescent="0.25">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ref="C787:C850" si="38">C$722</f>
        <v>Percentage Improvement in Eqpt Efficiency Standards above BAU</v>
      </c>
      <c r="D787" s="9" t="s">
        <v>3208</v>
      </c>
      <c r="E787" s="50" t="s">
        <v>2459</v>
      </c>
      <c r="F787" s="181" t="s">
        <v>3172</v>
      </c>
      <c r="G787" s="50" t="s">
        <v>2465</v>
      </c>
      <c r="H787" s="51">
        <v>1023</v>
      </c>
      <c r="I787" s="50" t="s">
        <v>45</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industry-ag-main.html#eff-stds</v>
      </c>
      <c r="R787" s="321" t="str">
        <f>IF(ISBLANK(INDEX('Policy Characteristics'!L:L,MATCH($C787,'Policy Characteristics'!$C:$C,0))),"",INDEX('Policy Characteristics'!L:L,MATCH($C787,'Policy Characteristics'!$C:$C,0)))</f>
        <v>industry-energy-efficiency-standards.html</v>
      </c>
    </row>
    <row r="788" spans="1:18" s="5" customFormat="1" x14ac:dyDescent="0.25">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3208</v>
      </c>
      <c r="E788" s="50" t="s">
        <v>2806</v>
      </c>
      <c r="F788" s="181" t="s">
        <v>3172</v>
      </c>
      <c r="G788" s="50" t="s">
        <v>2809</v>
      </c>
      <c r="H788" s="51">
        <v>1024</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industry-ag-main.html#eff-stds</v>
      </c>
      <c r="R788" s="321" t="str">
        <f>IF(ISBLANK(INDEX('Policy Characteristics'!L:L,MATCH($C788,'Policy Characteristics'!$C:$C,0))),"",INDEX('Policy Characteristics'!L:L,MATCH($C788,'Policy Characteristics'!$C:$C,0)))</f>
        <v>industry-energy-efficiency-standards.html</v>
      </c>
    </row>
    <row r="789" spans="1:18" s="5" customFormat="1" x14ac:dyDescent="0.25">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3208</v>
      </c>
      <c r="E789" s="50" t="s">
        <v>2807</v>
      </c>
      <c r="F789" s="181" t="s">
        <v>3172</v>
      </c>
      <c r="G789" s="50" t="s">
        <v>2811</v>
      </c>
      <c r="H789" s="51">
        <v>1025</v>
      </c>
      <c r="I789" s="50" t="s">
        <v>44</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industry-ag-main.html#eff-stds</v>
      </c>
      <c r="R789" s="321" t="str">
        <f>IF(ISBLANK(INDEX('Policy Characteristics'!L:L,MATCH($C789,'Policy Characteristics'!$C:$C,0))),"",INDEX('Policy Characteristics'!L:L,MATCH($C789,'Policy Characteristics'!$C:$C,0)))</f>
        <v>industry-energy-efficiency-standards.html</v>
      </c>
    </row>
    <row r="790" spans="1:18" s="5" customFormat="1" x14ac:dyDescent="0.25">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3208</v>
      </c>
      <c r="E790" s="50" t="s">
        <v>2808</v>
      </c>
      <c r="F790" s="181" t="s">
        <v>3172</v>
      </c>
      <c r="G790" s="50" t="s">
        <v>2812</v>
      </c>
      <c r="H790" s="51">
        <v>1026</v>
      </c>
      <c r="I790" s="50" t="s">
        <v>44</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industry-ag-main.html#eff-stds</v>
      </c>
      <c r="R790" s="321" t="str">
        <f>IF(ISBLANK(INDEX('Policy Characteristics'!L:L,MATCH($C790,'Policy Characteristics'!$C:$C,0))),"",INDEX('Policy Characteristics'!L:L,MATCH($C790,'Policy Characteristics'!$C:$C,0)))</f>
        <v>industry-energy-efficiency-standards.html</v>
      </c>
    </row>
    <row r="791" spans="1:18" s="5" customFormat="1" x14ac:dyDescent="0.25">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3208</v>
      </c>
      <c r="E791" s="50" t="s">
        <v>2805</v>
      </c>
      <c r="F791" s="181" t="s">
        <v>3172</v>
      </c>
      <c r="G791" s="50" t="s">
        <v>2810</v>
      </c>
      <c r="H791" s="51">
        <v>1027</v>
      </c>
      <c r="I791" s="50" t="s">
        <v>45</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industry-ag-main.html#eff-stds</v>
      </c>
      <c r="R791" s="321" t="str">
        <f>IF(ISBLANK(INDEX('Policy Characteristics'!L:L,MATCH($C791,'Policy Characteristics'!$C:$C,0))),"",INDEX('Policy Characteristics'!L:L,MATCH($C791,'Policy Characteristics'!$C:$C,0)))</f>
        <v>industry-energy-efficiency-standards.html</v>
      </c>
    </row>
    <row r="792" spans="1:18" s="5" customFormat="1" x14ac:dyDescent="0.25">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3209</v>
      </c>
      <c r="E792" s="50" t="s">
        <v>2454</v>
      </c>
      <c r="F792" s="181" t="s">
        <v>3173</v>
      </c>
      <c r="G792" s="50" t="s">
        <v>2460</v>
      </c>
      <c r="H792" s="51">
        <v>1028</v>
      </c>
      <c r="I792" s="50" t="s">
        <v>44</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industry-ag-main.html#eff-stds</v>
      </c>
      <c r="R792" s="321" t="str">
        <f>IF(ISBLANK(INDEX('Policy Characteristics'!L:L,MATCH($C792,'Policy Characteristics'!$C:$C,0))),"",INDEX('Policy Characteristics'!L:L,MATCH($C792,'Policy Characteristics'!$C:$C,0)))</f>
        <v>industry-energy-efficiency-standards.html</v>
      </c>
    </row>
    <row r="793" spans="1:18" s="5" customFormat="1" x14ac:dyDescent="0.25">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3209</v>
      </c>
      <c r="E793" s="50" t="s">
        <v>2455</v>
      </c>
      <c r="F793" s="181" t="s">
        <v>3173</v>
      </c>
      <c r="G793" s="50" t="s">
        <v>2463</v>
      </c>
      <c r="H793" s="51">
        <v>1029</v>
      </c>
      <c r="I793" s="50" t="s">
        <v>44</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industry-ag-main.html#eff-stds</v>
      </c>
      <c r="R793" s="321" t="str">
        <f>IF(ISBLANK(INDEX('Policy Characteristics'!L:L,MATCH($C793,'Policy Characteristics'!$C:$C,0))),"",INDEX('Policy Characteristics'!L:L,MATCH($C793,'Policy Characteristics'!$C:$C,0)))</f>
        <v>industry-energy-efficiency-standards.html</v>
      </c>
    </row>
    <row r="794" spans="1:18" s="5" customFormat="1" x14ac:dyDescent="0.25">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3209</v>
      </c>
      <c r="E794" s="50" t="s">
        <v>2456</v>
      </c>
      <c r="F794" s="181" t="s">
        <v>3173</v>
      </c>
      <c r="G794" s="50" t="s">
        <v>2464</v>
      </c>
      <c r="H794" s="51">
        <v>1030</v>
      </c>
      <c r="I794" s="50" t="s">
        <v>44</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industry-ag-main.html#eff-stds</v>
      </c>
      <c r="R794" s="321" t="str">
        <f>IF(ISBLANK(INDEX('Policy Characteristics'!L:L,MATCH($C794,'Policy Characteristics'!$C:$C,0))),"",INDEX('Policy Characteristics'!L:L,MATCH($C794,'Policy Characteristics'!$C:$C,0)))</f>
        <v>industry-energy-efficiency-standards.html</v>
      </c>
    </row>
    <row r="795" spans="1:18" s="5" customFormat="1" x14ac:dyDescent="0.25">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3209</v>
      </c>
      <c r="E795" s="50" t="s">
        <v>2457</v>
      </c>
      <c r="F795" s="181" t="s">
        <v>3173</v>
      </c>
      <c r="G795" s="50" t="s">
        <v>2461</v>
      </c>
      <c r="H795" s="51">
        <v>1031</v>
      </c>
      <c r="I795" s="50" t="s">
        <v>45</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industry-ag-main.html#eff-stds</v>
      </c>
      <c r="R795" s="321" t="str">
        <f>IF(ISBLANK(INDEX('Policy Characteristics'!L:L,MATCH($C795,'Policy Characteristics'!$C:$C,0))),"",INDEX('Policy Characteristics'!L:L,MATCH($C795,'Policy Characteristics'!$C:$C,0)))</f>
        <v>industry-energy-efficiency-standards.html</v>
      </c>
    </row>
    <row r="796" spans="1:18" s="5" customFormat="1" x14ac:dyDescent="0.25">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3209</v>
      </c>
      <c r="E796" s="50" t="s">
        <v>2458</v>
      </c>
      <c r="F796" s="181" t="s">
        <v>3173</v>
      </c>
      <c r="G796" s="50" t="s">
        <v>2462</v>
      </c>
      <c r="H796" s="51">
        <v>1032</v>
      </c>
      <c r="I796" s="50" t="s">
        <v>44</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industry-ag-main.html#eff-stds</v>
      </c>
      <c r="R796" s="321" t="str">
        <f>IF(ISBLANK(INDEX('Policy Characteristics'!L:L,MATCH($C796,'Policy Characteristics'!$C:$C,0))),"",INDEX('Policy Characteristics'!L:L,MATCH($C796,'Policy Characteristics'!$C:$C,0)))</f>
        <v>industry-energy-efficiency-standards.html</v>
      </c>
    </row>
    <row r="797" spans="1:18" s="5" customFormat="1" x14ac:dyDescent="0.25">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3209</v>
      </c>
      <c r="E797" s="50" t="s">
        <v>2459</v>
      </c>
      <c r="F797" s="181" t="s">
        <v>3173</v>
      </c>
      <c r="G797" s="50" t="s">
        <v>2465</v>
      </c>
      <c r="H797" s="51">
        <v>1033</v>
      </c>
      <c r="I797" s="50" t="s">
        <v>45</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industry-ag-main.html#eff-stds</v>
      </c>
      <c r="R797" s="321" t="str">
        <f>IF(ISBLANK(INDEX('Policy Characteristics'!L:L,MATCH($C797,'Policy Characteristics'!$C:$C,0))),"",INDEX('Policy Characteristics'!L:L,MATCH($C797,'Policy Characteristics'!$C:$C,0)))</f>
        <v>industry-energy-efficiency-standards.html</v>
      </c>
    </row>
    <row r="798" spans="1:18" s="5" customFormat="1" x14ac:dyDescent="0.25">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3209</v>
      </c>
      <c r="E798" s="50" t="s">
        <v>2806</v>
      </c>
      <c r="F798" s="181" t="s">
        <v>3173</v>
      </c>
      <c r="G798" s="50" t="s">
        <v>2809</v>
      </c>
      <c r="H798" s="51">
        <v>1034</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industry-ag-main.html#eff-stds</v>
      </c>
      <c r="R798" s="321" t="str">
        <f>IF(ISBLANK(INDEX('Policy Characteristics'!L:L,MATCH($C798,'Policy Characteristics'!$C:$C,0))),"",INDEX('Policy Characteristics'!L:L,MATCH($C798,'Policy Characteristics'!$C:$C,0)))</f>
        <v>industry-energy-efficiency-standards.html</v>
      </c>
    </row>
    <row r="799" spans="1:18" s="5" customFormat="1" x14ac:dyDescent="0.25">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3209</v>
      </c>
      <c r="E799" s="50" t="s">
        <v>2807</v>
      </c>
      <c r="F799" s="181" t="s">
        <v>3173</v>
      </c>
      <c r="G799" s="50" t="s">
        <v>2811</v>
      </c>
      <c r="H799" s="51">
        <v>1035</v>
      </c>
      <c r="I799" s="50" t="s">
        <v>44</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industry-ag-main.html#eff-stds</v>
      </c>
      <c r="R799" s="321" t="str">
        <f>IF(ISBLANK(INDEX('Policy Characteristics'!L:L,MATCH($C799,'Policy Characteristics'!$C:$C,0))),"",INDEX('Policy Characteristics'!L:L,MATCH($C799,'Policy Characteristics'!$C:$C,0)))</f>
        <v>industry-energy-efficiency-standards.html</v>
      </c>
    </row>
    <row r="800" spans="1:18" s="5" customFormat="1" x14ac:dyDescent="0.25">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3209</v>
      </c>
      <c r="E800" s="50" t="s">
        <v>2808</v>
      </c>
      <c r="F800" s="181" t="s">
        <v>3173</v>
      </c>
      <c r="G800" s="50" t="s">
        <v>2812</v>
      </c>
      <c r="H800" s="51">
        <v>1036</v>
      </c>
      <c r="I800" s="50" t="s">
        <v>44</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industry-ag-main.html#eff-stds</v>
      </c>
      <c r="R800" s="321" t="str">
        <f>IF(ISBLANK(INDEX('Policy Characteristics'!L:L,MATCH($C800,'Policy Characteristics'!$C:$C,0))),"",INDEX('Policy Characteristics'!L:L,MATCH($C800,'Policy Characteristics'!$C:$C,0)))</f>
        <v>industry-energy-efficiency-standards.html</v>
      </c>
    </row>
    <row r="801" spans="1:18" s="5" customFormat="1" x14ac:dyDescent="0.25">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3209</v>
      </c>
      <c r="E801" s="50" t="s">
        <v>2805</v>
      </c>
      <c r="F801" s="181" t="s">
        <v>3173</v>
      </c>
      <c r="G801" s="50" t="s">
        <v>2810</v>
      </c>
      <c r="H801" s="51">
        <v>1037</v>
      </c>
      <c r="I801" s="50" t="s">
        <v>45</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industry-ag-main.html#eff-stds</v>
      </c>
      <c r="R801" s="321" t="str">
        <f>IF(ISBLANK(INDEX('Policy Characteristics'!L:L,MATCH($C801,'Policy Characteristics'!$C:$C,0))),"",INDEX('Policy Characteristics'!L:L,MATCH($C801,'Policy Characteristics'!$C:$C,0)))</f>
        <v>industry-energy-efficiency-standards.html</v>
      </c>
    </row>
    <row r="802" spans="1:18" s="5" customFormat="1" x14ac:dyDescent="0.25">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3210</v>
      </c>
      <c r="E802" s="50" t="s">
        <v>2454</v>
      </c>
      <c r="F802" s="181" t="s">
        <v>3174</v>
      </c>
      <c r="G802" s="50" t="s">
        <v>2460</v>
      </c>
      <c r="H802" s="51">
        <v>1038</v>
      </c>
      <c r="I802" s="50" t="s">
        <v>44</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industry-ag-main.html#eff-stds</v>
      </c>
      <c r="R802" s="321" t="str">
        <f>IF(ISBLANK(INDEX('Policy Characteristics'!L:L,MATCH($C802,'Policy Characteristics'!$C:$C,0))),"",INDEX('Policy Characteristics'!L:L,MATCH($C802,'Policy Characteristics'!$C:$C,0)))</f>
        <v>industry-energy-efficiency-standards.html</v>
      </c>
    </row>
    <row r="803" spans="1:18" s="5" customFormat="1" x14ac:dyDescent="0.25">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3210</v>
      </c>
      <c r="E803" s="50" t="s">
        <v>2455</v>
      </c>
      <c r="F803" s="181" t="s">
        <v>3174</v>
      </c>
      <c r="G803" s="50" t="s">
        <v>2463</v>
      </c>
      <c r="H803" s="51">
        <v>1039</v>
      </c>
      <c r="I803" s="50" t="s">
        <v>44</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industry-ag-main.html#eff-stds</v>
      </c>
      <c r="R803" s="321" t="str">
        <f>IF(ISBLANK(INDEX('Policy Characteristics'!L:L,MATCH($C803,'Policy Characteristics'!$C:$C,0))),"",INDEX('Policy Characteristics'!L:L,MATCH($C803,'Policy Characteristics'!$C:$C,0)))</f>
        <v>industry-energy-efficiency-standards.html</v>
      </c>
    </row>
    <row r="804" spans="1:18" s="5" customFormat="1" x14ac:dyDescent="0.25">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3210</v>
      </c>
      <c r="E804" s="50" t="s">
        <v>2456</v>
      </c>
      <c r="F804" s="181" t="s">
        <v>3174</v>
      </c>
      <c r="G804" s="50" t="s">
        <v>2464</v>
      </c>
      <c r="H804" s="51">
        <v>1040</v>
      </c>
      <c r="I804" s="50" t="s">
        <v>44</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industry-ag-main.html#eff-stds</v>
      </c>
      <c r="R804" s="321" t="str">
        <f>IF(ISBLANK(INDEX('Policy Characteristics'!L:L,MATCH($C804,'Policy Characteristics'!$C:$C,0))),"",INDEX('Policy Characteristics'!L:L,MATCH($C804,'Policy Characteristics'!$C:$C,0)))</f>
        <v>industry-energy-efficiency-standards.html</v>
      </c>
    </row>
    <row r="805" spans="1:18" s="5" customFormat="1" x14ac:dyDescent="0.25">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3210</v>
      </c>
      <c r="E805" s="50" t="s">
        <v>2457</v>
      </c>
      <c r="F805" s="181" t="s">
        <v>3174</v>
      </c>
      <c r="G805" s="50" t="s">
        <v>2461</v>
      </c>
      <c r="H805" s="51">
        <v>1041</v>
      </c>
      <c r="I805" s="50" t="s">
        <v>44</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industry-ag-main.html#eff-stds</v>
      </c>
      <c r="R805" s="321" t="str">
        <f>IF(ISBLANK(INDEX('Policy Characteristics'!L:L,MATCH($C805,'Policy Characteristics'!$C:$C,0))),"",INDEX('Policy Characteristics'!L:L,MATCH($C805,'Policy Characteristics'!$C:$C,0)))</f>
        <v>industry-energy-efficiency-standards.html</v>
      </c>
    </row>
    <row r="806" spans="1:18" s="5" customFormat="1" x14ac:dyDescent="0.25">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3210</v>
      </c>
      <c r="E806" s="50" t="s">
        <v>2458</v>
      </c>
      <c r="F806" s="181" t="s">
        <v>3174</v>
      </c>
      <c r="G806" s="50" t="s">
        <v>2462</v>
      </c>
      <c r="H806" s="51">
        <v>1042</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industry-ag-main.html#eff-stds</v>
      </c>
      <c r="R806" s="321" t="str">
        <f>IF(ISBLANK(INDEX('Policy Characteristics'!L:L,MATCH($C806,'Policy Characteristics'!$C:$C,0))),"",INDEX('Policy Characteristics'!L:L,MATCH($C806,'Policy Characteristics'!$C:$C,0)))</f>
        <v>industry-energy-efficiency-standards.html</v>
      </c>
    </row>
    <row r="807" spans="1:18" s="5" customFormat="1" x14ac:dyDescent="0.25">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3210</v>
      </c>
      <c r="E807" s="50" t="s">
        <v>2459</v>
      </c>
      <c r="F807" s="181" t="s">
        <v>3174</v>
      </c>
      <c r="G807" s="50" t="s">
        <v>2465</v>
      </c>
      <c r="H807" s="51">
        <v>1043</v>
      </c>
      <c r="I807" s="50" t="s">
        <v>45</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industry-ag-main.html#eff-stds</v>
      </c>
      <c r="R807" s="321" t="str">
        <f>IF(ISBLANK(INDEX('Policy Characteristics'!L:L,MATCH($C807,'Policy Characteristics'!$C:$C,0))),"",INDEX('Policy Characteristics'!L:L,MATCH($C807,'Policy Characteristics'!$C:$C,0)))</f>
        <v>industry-energy-efficiency-standards.html</v>
      </c>
    </row>
    <row r="808" spans="1:18" s="5" customFormat="1" x14ac:dyDescent="0.25">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3210</v>
      </c>
      <c r="E808" s="50" t="s">
        <v>2806</v>
      </c>
      <c r="F808" s="181" t="s">
        <v>3174</v>
      </c>
      <c r="G808" s="50" t="s">
        <v>2809</v>
      </c>
      <c r="H808" s="51">
        <v>1044</v>
      </c>
      <c r="I808" s="50" t="s">
        <v>44</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industry-ag-main.html#eff-stds</v>
      </c>
      <c r="R808" s="321" t="str">
        <f>IF(ISBLANK(INDEX('Policy Characteristics'!L:L,MATCH($C808,'Policy Characteristics'!$C:$C,0))),"",INDEX('Policy Characteristics'!L:L,MATCH($C808,'Policy Characteristics'!$C:$C,0)))</f>
        <v>industry-energy-efficiency-standards.html</v>
      </c>
    </row>
    <row r="809" spans="1:18" s="5" customFormat="1" x14ac:dyDescent="0.25">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3210</v>
      </c>
      <c r="E809" s="50" t="s">
        <v>2807</v>
      </c>
      <c r="F809" s="181" t="s">
        <v>3174</v>
      </c>
      <c r="G809" s="50" t="s">
        <v>2811</v>
      </c>
      <c r="H809" s="51">
        <v>1045</v>
      </c>
      <c r="I809" s="50" t="s">
        <v>45</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industry-ag-main.html#eff-stds</v>
      </c>
      <c r="R809" s="321" t="str">
        <f>IF(ISBLANK(INDEX('Policy Characteristics'!L:L,MATCH($C809,'Policy Characteristics'!$C:$C,0))),"",INDEX('Policy Characteristics'!L:L,MATCH($C809,'Policy Characteristics'!$C:$C,0)))</f>
        <v>industry-energy-efficiency-standards.html</v>
      </c>
    </row>
    <row r="810" spans="1:18" s="5" customFormat="1" x14ac:dyDescent="0.25">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3210</v>
      </c>
      <c r="E810" s="50" t="s">
        <v>2808</v>
      </c>
      <c r="F810" s="181" t="s">
        <v>3174</v>
      </c>
      <c r="G810" s="50" t="s">
        <v>2812</v>
      </c>
      <c r="H810" s="51">
        <v>1046</v>
      </c>
      <c r="I810" s="50" t="s">
        <v>45</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industry-ag-main.html#eff-stds</v>
      </c>
      <c r="R810" s="321" t="str">
        <f>IF(ISBLANK(INDEX('Policy Characteristics'!L:L,MATCH($C810,'Policy Characteristics'!$C:$C,0))),"",INDEX('Policy Characteristics'!L:L,MATCH($C810,'Policy Characteristics'!$C:$C,0)))</f>
        <v>industry-energy-efficiency-standards.html</v>
      </c>
    </row>
    <row r="811" spans="1:18" s="5" customFormat="1" x14ac:dyDescent="0.25">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3210</v>
      </c>
      <c r="E811" s="50" t="s">
        <v>2805</v>
      </c>
      <c r="F811" s="181" t="s">
        <v>3174</v>
      </c>
      <c r="G811" s="50" t="s">
        <v>2810</v>
      </c>
      <c r="H811" s="51">
        <v>1047</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industry-ag-main.html#eff-stds</v>
      </c>
      <c r="R811" s="321" t="str">
        <f>IF(ISBLANK(INDEX('Policy Characteristics'!L:L,MATCH($C811,'Policy Characteristics'!$C:$C,0))),"",INDEX('Policy Characteristics'!L:L,MATCH($C811,'Policy Characteristics'!$C:$C,0)))</f>
        <v>industry-energy-efficiency-standards.html</v>
      </c>
    </row>
    <row r="812" spans="1:18" s="5" customFormat="1" x14ac:dyDescent="0.25">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3211</v>
      </c>
      <c r="E812" s="50" t="s">
        <v>2454</v>
      </c>
      <c r="F812" s="181" t="s">
        <v>2669</v>
      </c>
      <c r="G812" s="50" t="s">
        <v>2460</v>
      </c>
      <c r="H812" s="51">
        <v>1048</v>
      </c>
      <c r="I812" s="50" t="s">
        <v>44</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industry-ag-main.html#eff-stds</v>
      </c>
      <c r="R812" s="321" t="str">
        <f>IF(ISBLANK(INDEX('Policy Characteristics'!L:L,MATCH($C812,'Policy Characteristics'!$C:$C,0))),"",INDEX('Policy Characteristics'!L:L,MATCH($C812,'Policy Characteristics'!$C:$C,0)))</f>
        <v>industry-energy-efficiency-standards.html</v>
      </c>
    </row>
    <row r="813" spans="1:18" s="5" customFormat="1" x14ac:dyDescent="0.25">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si="38"/>
        <v>Percentage Improvement in Eqpt Efficiency Standards above BAU</v>
      </c>
      <c r="D813" s="9" t="s">
        <v>3211</v>
      </c>
      <c r="E813" s="50" t="s">
        <v>2455</v>
      </c>
      <c r="F813" s="181" t="s">
        <v>2669</v>
      </c>
      <c r="G813" s="50" t="s">
        <v>2463</v>
      </c>
      <c r="H813" s="51">
        <v>1049</v>
      </c>
      <c r="I813" s="50" t="s">
        <v>44</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industry-ag-main.html#eff-stds</v>
      </c>
      <c r="R813" s="321" t="str">
        <f>IF(ISBLANK(INDEX('Policy Characteristics'!L:L,MATCH($C813,'Policy Characteristics'!$C:$C,0))),"",INDEX('Policy Characteristics'!L:L,MATCH($C813,'Policy Characteristics'!$C:$C,0)))</f>
        <v>industry-energy-efficiency-standards.html</v>
      </c>
    </row>
    <row r="814" spans="1:18" s="5" customFormat="1" x14ac:dyDescent="0.25">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8"/>
        <v>Percentage Improvement in Eqpt Efficiency Standards above BAU</v>
      </c>
      <c r="D814" s="9" t="s">
        <v>3211</v>
      </c>
      <c r="E814" s="50" t="s">
        <v>2456</v>
      </c>
      <c r="F814" s="181" t="s">
        <v>2669</v>
      </c>
      <c r="G814" s="50" t="s">
        <v>2464</v>
      </c>
      <c r="H814" s="51">
        <v>1050</v>
      </c>
      <c r="I814" s="50" t="s">
        <v>44</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industry-ag-main.html#eff-stds</v>
      </c>
      <c r="R814" s="321" t="str">
        <f>IF(ISBLANK(INDEX('Policy Characteristics'!L:L,MATCH($C814,'Policy Characteristics'!$C:$C,0))),"",INDEX('Policy Characteristics'!L:L,MATCH($C814,'Policy Characteristics'!$C:$C,0)))</f>
        <v>industry-energy-efficiency-standards.html</v>
      </c>
    </row>
    <row r="815" spans="1:18" s="5" customFormat="1" x14ac:dyDescent="0.25">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8"/>
        <v>Percentage Improvement in Eqpt Efficiency Standards above BAU</v>
      </c>
      <c r="D815" s="9" t="s">
        <v>3211</v>
      </c>
      <c r="E815" s="50" t="s">
        <v>2457</v>
      </c>
      <c r="F815" s="181" t="s">
        <v>2669</v>
      </c>
      <c r="G815" s="50" t="s">
        <v>2461</v>
      </c>
      <c r="H815" s="51">
        <v>1051</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industry-ag-main.html#eff-stds</v>
      </c>
      <c r="R815" s="321" t="str">
        <f>IF(ISBLANK(INDEX('Policy Characteristics'!L:L,MATCH($C815,'Policy Characteristics'!$C:$C,0))),"",INDEX('Policy Characteristics'!L:L,MATCH($C815,'Policy Characteristics'!$C:$C,0)))</f>
        <v>industry-energy-efficiency-standards.html</v>
      </c>
    </row>
    <row r="816" spans="1:18" s="5" customFormat="1" x14ac:dyDescent="0.25">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8"/>
        <v>Percentage Improvement in Eqpt Efficiency Standards above BAU</v>
      </c>
      <c r="D816" s="9" t="s">
        <v>3211</v>
      </c>
      <c r="E816" s="50" t="s">
        <v>2458</v>
      </c>
      <c r="F816" s="181" t="s">
        <v>2669</v>
      </c>
      <c r="G816" s="50" t="s">
        <v>2462</v>
      </c>
      <c r="H816" s="51">
        <v>1052</v>
      </c>
      <c r="I816" s="50" t="s">
        <v>44</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industry-ag-main.html#eff-stds</v>
      </c>
      <c r="R816" s="321" t="str">
        <f>IF(ISBLANK(INDEX('Policy Characteristics'!L:L,MATCH($C816,'Policy Characteristics'!$C:$C,0))),"",INDEX('Policy Characteristics'!L:L,MATCH($C816,'Policy Characteristics'!$C:$C,0)))</f>
        <v>industry-energy-efficiency-standards.html</v>
      </c>
    </row>
    <row r="817" spans="1:18" s="5" customFormat="1" x14ac:dyDescent="0.25">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8"/>
        <v>Percentage Improvement in Eqpt Efficiency Standards above BAU</v>
      </c>
      <c r="D817" s="9" t="s">
        <v>3211</v>
      </c>
      <c r="E817" s="50" t="s">
        <v>2459</v>
      </c>
      <c r="F817" s="181" t="s">
        <v>2669</v>
      </c>
      <c r="G817" s="50" t="s">
        <v>2465</v>
      </c>
      <c r="H817" s="51">
        <v>1053</v>
      </c>
      <c r="I817" s="50" t="s">
        <v>45</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industry-ag-main.html#eff-stds</v>
      </c>
      <c r="R817" s="321" t="str">
        <f>IF(ISBLANK(INDEX('Policy Characteristics'!L:L,MATCH($C817,'Policy Characteristics'!$C:$C,0))),"",INDEX('Policy Characteristics'!L:L,MATCH($C817,'Policy Characteristics'!$C:$C,0)))</f>
        <v>industry-energy-efficiency-standards.html</v>
      </c>
    </row>
    <row r="818" spans="1:18" s="5" customFormat="1" x14ac:dyDescent="0.25">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8"/>
        <v>Percentage Improvement in Eqpt Efficiency Standards above BAU</v>
      </c>
      <c r="D818" s="9" t="s">
        <v>3211</v>
      </c>
      <c r="E818" s="50" t="s">
        <v>2806</v>
      </c>
      <c r="F818" s="181" t="s">
        <v>2669</v>
      </c>
      <c r="G818" s="50" t="s">
        <v>2809</v>
      </c>
      <c r="H818" s="51">
        <v>1054</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industry-ag-main.html#eff-stds</v>
      </c>
      <c r="R818" s="321" t="str">
        <f>IF(ISBLANK(INDEX('Policy Characteristics'!L:L,MATCH($C818,'Policy Characteristics'!$C:$C,0))),"",INDEX('Policy Characteristics'!L:L,MATCH($C818,'Policy Characteristics'!$C:$C,0)))</f>
        <v>industry-energy-efficiency-standards.html</v>
      </c>
    </row>
    <row r="819" spans="1:18" s="5" customFormat="1" x14ac:dyDescent="0.25">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8"/>
        <v>Percentage Improvement in Eqpt Efficiency Standards above BAU</v>
      </c>
      <c r="D819" s="9" t="s">
        <v>3211</v>
      </c>
      <c r="E819" s="50" t="s">
        <v>2807</v>
      </c>
      <c r="F819" s="181" t="s">
        <v>2669</v>
      </c>
      <c r="G819" s="50" t="s">
        <v>2811</v>
      </c>
      <c r="H819" s="51">
        <v>1055</v>
      </c>
      <c r="I819" s="50" t="s">
        <v>44</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industry-ag-main.html#eff-stds</v>
      </c>
      <c r="R819" s="321" t="str">
        <f>IF(ISBLANK(INDEX('Policy Characteristics'!L:L,MATCH($C819,'Policy Characteristics'!$C:$C,0))),"",INDEX('Policy Characteristics'!L:L,MATCH($C819,'Policy Characteristics'!$C:$C,0)))</f>
        <v>industry-energy-efficiency-standards.html</v>
      </c>
    </row>
    <row r="820" spans="1:18" s="5" customFormat="1" x14ac:dyDescent="0.25">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8"/>
        <v>Percentage Improvement in Eqpt Efficiency Standards above BAU</v>
      </c>
      <c r="D820" s="9" t="s">
        <v>3211</v>
      </c>
      <c r="E820" s="50" t="s">
        <v>2808</v>
      </c>
      <c r="F820" s="181" t="s">
        <v>2669</v>
      </c>
      <c r="G820" s="50" t="s">
        <v>2812</v>
      </c>
      <c r="H820" s="51">
        <v>1056</v>
      </c>
      <c r="I820" s="50" t="s">
        <v>44</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industry-ag-main.html#eff-stds</v>
      </c>
      <c r="R820" s="321" t="str">
        <f>IF(ISBLANK(INDEX('Policy Characteristics'!L:L,MATCH($C820,'Policy Characteristics'!$C:$C,0))),"",INDEX('Policy Characteristics'!L:L,MATCH($C820,'Policy Characteristics'!$C:$C,0)))</f>
        <v>industry-energy-efficiency-standards.html</v>
      </c>
    </row>
    <row r="821" spans="1:18" s="5" customFormat="1" x14ac:dyDescent="0.25">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8"/>
        <v>Percentage Improvement in Eqpt Efficiency Standards above BAU</v>
      </c>
      <c r="D821" s="9" t="s">
        <v>3211</v>
      </c>
      <c r="E821" s="50" t="s">
        <v>2805</v>
      </c>
      <c r="F821" s="181" t="s">
        <v>2669</v>
      </c>
      <c r="G821" s="50" t="s">
        <v>2810</v>
      </c>
      <c r="H821" s="51">
        <v>1057</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industry-ag-main.html#eff-stds</v>
      </c>
      <c r="R821" s="321" t="str">
        <f>IF(ISBLANK(INDEX('Policy Characteristics'!L:L,MATCH($C821,'Policy Characteristics'!$C:$C,0))),"",INDEX('Policy Characteristics'!L:L,MATCH($C821,'Policy Characteristics'!$C:$C,0)))</f>
        <v>industry-energy-efficiency-standards.html</v>
      </c>
    </row>
    <row r="822" spans="1:18" s="5" customFormat="1" x14ac:dyDescent="0.25">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8"/>
        <v>Percentage Improvement in Eqpt Efficiency Standards above BAU</v>
      </c>
      <c r="D822" s="9" t="s">
        <v>3212</v>
      </c>
      <c r="E822" s="50" t="s">
        <v>2454</v>
      </c>
      <c r="F822" s="181" t="s">
        <v>3175</v>
      </c>
      <c r="G822" s="50" t="s">
        <v>2460</v>
      </c>
      <c r="H822" s="51">
        <v>1058</v>
      </c>
      <c r="I822" s="50" t="s">
        <v>44</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industry-ag-main.html#eff-stds</v>
      </c>
      <c r="R822" s="321" t="str">
        <f>IF(ISBLANK(INDEX('Policy Characteristics'!L:L,MATCH($C822,'Policy Characteristics'!$C:$C,0))),"",INDEX('Policy Characteristics'!L:L,MATCH($C822,'Policy Characteristics'!$C:$C,0)))</f>
        <v>industry-energy-efficiency-standards.html</v>
      </c>
    </row>
    <row r="823" spans="1:18" s="5" customFormat="1" x14ac:dyDescent="0.25">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8"/>
        <v>Percentage Improvement in Eqpt Efficiency Standards above BAU</v>
      </c>
      <c r="D823" s="9" t="s">
        <v>3212</v>
      </c>
      <c r="E823" s="50" t="s">
        <v>2455</v>
      </c>
      <c r="F823" s="181" t="s">
        <v>3175</v>
      </c>
      <c r="G823" s="50" t="s">
        <v>2463</v>
      </c>
      <c r="H823" s="51">
        <v>1059</v>
      </c>
      <c r="I823" s="50" t="s">
        <v>44</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industry-ag-main.html#eff-stds</v>
      </c>
      <c r="R823" s="321" t="str">
        <f>IF(ISBLANK(INDEX('Policy Characteristics'!L:L,MATCH($C823,'Policy Characteristics'!$C:$C,0))),"",INDEX('Policy Characteristics'!L:L,MATCH($C823,'Policy Characteristics'!$C:$C,0)))</f>
        <v>industry-energy-efficiency-standards.html</v>
      </c>
    </row>
    <row r="824" spans="1:18" s="5" customFormat="1" x14ac:dyDescent="0.25">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8"/>
        <v>Percentage Improvement in Eqpt Efficiency Standards above BAU</v>
      </c>
      <c r="D824" s="9" t="s">
        <v>3212</v>
      </c>
      <c r="E824" s="50" t="s">
        <v>2456</v>
      </c>
      <c r="F824" s="181" t="s">
        <v>3175</v>
      </c>
      <c r="G824" s="50" t="s">
        <v>2464</v>
      </c>
      <c r="H824" s="51">
        <v>1060</v>
      </c>
      <c r="I824" s="50" t="s">
        <v>44</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industry-ag-main.html#eff-stds</v>
      </c>
      <c r="R824" s="321" t="str">
        <f>IF(ISBLANK(INDEX('Policy Characteristics'!L:L,MATCH($C824,'Policy Characteristics'!$C:$C,0))),"",INDEX('Policy Characteristics'!L:L,MATCH($C824,'Policy Characteristics'!$C:$C,0)))</f>
        <v>industry-energy-efficiency-standards.html</v>
      </c>
    </row>
    <row r="825" spans="1:18" s="5" customFormat="1" x14ac:dyDescent="0.25">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8"/>
        <v>Percentage Improvement in Eqpt Efficiency Standards above BAU</v>
      </c>
      <c r="D825" s="9" t="s">
        <v>3212</v>
      </c>
      <c r="E825" s="50" t="s">
        <v>2457</v>
      </c>
      <c r="F825" s="181" t="s">
        <v>3175</v>
      </c>
      <c r="G825" s="50" t="s">
        <v>2461</v>
      </c>
      <c r="H825" s="51">
        <v>1061</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industry-ag-main.html#eff-stds</v>
      </c>
      <c r="R825" s="321" t="str">
        <f>IF(ISBLANK(INDEX('Policy Characteristics'!L:L,MATCH($C825,'Policy Characteristics'!$C:$C,0))),"",INDEX('Policy Characteristics'!L:L,MATCH($C825,'Policy Characteristics'!$C:$C,0)))</f>
        <v>industry-energy-efficiency-standards.html</v>
      </c>
    </row>
    <row r="826" spans="1:18" s="5" customFormat="1" x14ac:dyDescent="0.25">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8"/>
        <v>Percentage Improvement in Eqpt Efficiency Standards above BAU</v>
      </c>
      <c r="D826" s="9" t="s">
        <v>3212</v>
      </c>
      <c r="E826" s="50" t="s">
        <v>2458</v>
      </c>
      <c r="F826" s="181" t="s">
        <v>3175</v>
      </c>
      <c r="G826" s="50" t="s">
        <v>2462</v>
      </c>
      <c r="H826" s="51">
        <v>1062</v>
      </c>
      <c r="I826" s="50" t="s">
        <v>44</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industry-ag-main.html#eff-stds</v>
      </c>
      <c r="R826" s="321" t="str">
        <f>IF(ISBLANK(INDEX('Policy Characteristics'!L:L,MATCH($C826,'Policy Characteristics'!$C:$C,0))),"",INDEX('Policy Characteristics'!L:L,MATCH($C826,'Policy Characteristics'!$C:$C,0)))</f>
        <v>industry-energy-efficiency-standards.html</v>
      </c>
    </row>
    <row r="827" spans="1:18" s="5" customFormat="1" x14ac:dyDescent="0.25">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8"/>
        <v>Percentage Improvement in Eqpt Efficiency Standards above BAU</v>
      </c>
      <c r="D827" s="9" t="s">
        <v>3212</v>
      </c>
      <c r="E827" s="50" t="s">
        <v>2459</v>
      </c>
      <c r="F827" s="181" t="s">
        <v>3175</v>
      </c>
      <c r="G827" s="50" t="s">
        <v>2465</v>
      </c>
      <c r="H827" s="51">
        <v>1063</v>
      </c>
      <c r="I827" s="50" t="s">
        <v>45</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industry-ag-main.html#eff-stds</v>
      </c>
      <c r="R827" s="321" t="str">
        <f>IF(ISBLANK(INDEX('Policy Characteristics'!L:L,MATCH($C827,'Policy Characteristics'!$C:$C,0))),"",INDEX('Policy Characteristics'!L:L,MATCH($C827,'Policy Characteristics'!$C:$C,0)))</f>
        <v>industry-energy-efficiency-standards.html</v>
      </c>
    </row>
    <row r="828" spans="1:18" s="5" customFormat="1" x14ac:dyDescent="0.25">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8"/>
        <v>Percentage Improvement in Eqpt Efficiency Standards above BAU</v>
      </c>
      <c r="D828" s="9" t="s">
        <v>3212</v>
      </c>
      <c r="E828" s="50" t="s">
        <v>2806</v>
      </c>
      <c r="F828" s="181" t="s">
        <v>3175</v>
      </c>
      <c r="G828" s="50" t="s">
        <v>2809</v>
      </c>
      <c r="H828" s="51">
        <v>1064</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industry-ag-main.html#eff-stds</v>
      </c>
      <c r="R828" s="321" t="str">
        <f>IF(ISBLANK(INDEX('Policy Characteristics'!L:L,MATCH($C828,'Policy Characteristics'!$C:$C,0))),"",INDEX('Policy Characteristics'!L:L,MATCH($C828,'Policy Characteristics'!$C:$C,0)))</f>
        <v>industry-energy-efficiency-standards.html</v>
      </c>
    </row>
    <row r="829" spans="1:18" s="5" customFormat="1" x14ac:dyDescent="0.25">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8"/>
        <v>Percentage Improvement in Eqpt Efficiency Standards above BAU</v>
      </c>
      <c r="D829" s="9" t="s">
        <v>3212</v>
      </c>
      <c r="E829" s="50" t="s">
        <v>2807</v>
      </c>
      <c r="F829" s="181" t="s">
        <v>3175</v>
      </c>
      <c r="G829" s="50" t="s">
        <v>2811</v>
      </c>
      <c r="H829" s="51">
        <v>1065</v>
      </c>
      <c r="I829" s="50" t="s">
        <v>45</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industry-ag-main.html#eff-stds</v>
      </c>
      <c r="R829" s="321" t="str">
        <f>IF(ISBLANK(INDEX('Policy Characteristics'!L:L,MATCH($C829,'Policy Characteristics'!$C:$C,0))),"",INDEX('Policy Characteristics'!L:L,MATCH($C829,'Policy Characteristics'!$C:$C,0)))</f>
        <v>industry-energy-efficiency-standards.html</v>
      </c>
    </row>
    <row r="830" spans="1:18" s="5" customFormat="1" x14ac:dyDescent="0.25">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8"/>
        <v>Percentage Improvement in Eqpt Efficiency Standards above BAU</v>
      </c>
      <c r="D830" s="9" t="s">
        <v>3212</v>
      </c>
      <c r="E830" s="50" t="s">
        <v>2808</v>
      </c>
      <c r="F830" s="181" t="s">
        <v>3175</v>
      </c>
      <c r="G830" s="50" t="s">
        <v>2812</v>
      </c>
      <c r="H830" s="51">
        <v>1066</v>
      </c>
      <c r="I830" s="50" t="s">
        <v>44</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industry-ag-main.html#eff-stds</v>
      </c>
      <c r="R830" s="321" t="str">
        <f>IF(ISBLANK(INDEX('Policy Characteristics'!L:L,MATCH($C830,'Policy Characteristics'!$C:$C,0))),"",INDEX('Policy Characteristics'!L:L,MATCH($C830,'Policy Characteristics'!$C:$C,0)))</f>
        <v>industry-energy-efficiency-standards.html</v>
      </c>
    </row>
    <row r="831" spans="1:18" s="5" customFormat="1" x14ac:dyDescent="0.25">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8"/>
        <v>Percentage Improvement in Eqpt Efficiency Standards above BAU</v>
      </c>
      <c r="D831" s="9" t="s">
        <v>3212</v>
      </c>
      <c r="E831" s="50" t="s">
        <v>2805</v>
      </c>
      <c r="F831" s="181" t="s">
        <v>3175</v>
      </c>
      <c r="G831" s="50" t="s">
        <v>2810</v>
      </c>
      <c r="H831" s="51">
        <v>1067</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industry-ag-main.html#eff-stds</v>
      </c>
      <c r="R831" s="321" t="str">
        <f>IF(ISBLANK(INDEX('Policy Characteristics'!L:L,MATCH($C831,'Policy Characteristics'!$C:$C,0))),"",INDEX('Policy Characteristics'!L:L,MATCH($C831,'Policy Characteristics'!$C:$C,0)))</f>
        <v>industry-energy-efficiency-standards.html</v>
      </c>
    </row>
    <row r="832" spans="1:18" s="5" customFormat="1" x14ac:dyDescent="0.25">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8"/>
        <v>Percentage Improvement in Eqpt Efficiency Standards above BAU</v>
      </c>
      <c r="D832" s="9" t="s">
        <v>3213</v>
      </c>
      <c r="E832" s="50" t="s">
        <v>2454</v>
      </c>
      <c r="F832" s="181" t="s">
        <v>3176</v>
      </c>
      <c r="G832" s="50" t="s">
        <v>2460</v>
      </c>
      <c r="H832" s="51">
        <v>1068</v>
      </c>
      <c r="I832" s="50" t="s">
        <v>44</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industry-ag-main.html#eff-stds</v>
      </c>
      <c r="R832" s="321" t="str">
        <f>IF(ISBLANK(INDEX('Policy Characteristics'!L:L,MATCH($C832,'Policy Characteristics'!$C:$C,0))),"",INDEX('Policy Characteristics'!L:L,MATCH($C832,'Policy Characteristics'!$C:$C,0)))</f>
        <v>industry-energy-efficiency-standards.html</v>
      </c>
    </row>
    <row r="833" spans="1:18" s="5" customFormat="1" x14ac:dyDescent="0.25">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8"/>
        <v>Percentage Improvement in Eqpt Efficiency Standards above BAU</v>
      </c>
      <c r="D833" s="9" t="s">
        <v>3213</v>
      </c>
      <c r="E833" s="50" t="s">
        <v>2455</v>
      </c>
      <c r="F833" s="181" t="s">
        <v>3176</v>
      </c>
      <c r="G833" s="50" t="s">
        <v>2463</v>
      </c>
      <c r="H833" s="51">
        <v>1069</v>
      </c>
      <c r="I833" s="50" t="s">
        <v>45</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industry-ag-main.html#eff-stds</v>
      </c>
      <c r="R833" s="321" t="str">
        <f>IF(ISBLANK(INDEX('Policy Characteristics'!L:L,MATCH($C833,'Policy Characteristics'!$C:$C,0))),"",INDEX('Policy Characteristics'!L:L,MATCH($C833,'Policy Characteristics'!$C:$C,0)))</f>
        <v>industry-energy-efficiency-standards.html</v>
      </c>
    </row>
    <row r="834" spans="1:18" s="5" customFormat="1" x14ac:dyDescent="0.25">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8"/>
        <v>Percentage Improvement in Eqpt Efficiency Standards above BAU</v>
      </c>
      <c r="D834" s="9" t="s">
        <v>3213</v>
      </c>
      <c r="E834" s="50" t="s">
        <v>2456</v>
      </c>
      <c r="F834" s="181" t="s">
        <v>3176</v>
      </c>
      <c r="G834" s="50" t="s">
        <v>2464</v>
      </c>
      <c r="H834" s="51">
        <v>1070</v>
      </c>
      <c r="I834" s="50" t="s">
        <v>44</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industry-ag-main.html#eff-stds</v>
      </c>
      <c r="R834" s="321" t="str">
        <f>IF(ISBLANK(INDEX('Policy Characteristics'!L:L,MATCH($C834,'Policy Characteristics'!$C:$C,0))),"",INDEX('Policy Characteristics'!L:L,MATCH($C834,'Policy Characteristics'!$C:$C,0)))</f>
        <v>industry-energy-efficiency-standards.html</v>
      </c>
    </row>
    <row r="835" spans="1:18" s="5" customFormat="1" x14ac:dyDescent="0.25">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8"/>
        <v>Percentage Improvement in Eqpt Efficiency Standards above BAU</v>
      </c>
      <c r="D835" s="9" t="s">
        <v>3213</v>
      </c>
      <c r="E835" s="50" t="s">
        <v>2457</v>
      </c>
      <c r="F835" s="181" t="s">
        <v>3176</v>
      </c>
      <c r="G835" s="50" t="s">
        <v>2461</v>
      </c>
      <c r="H835" s="51">
        <v>1071</v>
      </c>
      <c r="I835" s="50" t="s">
        <v>45</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industry-ag-main.html#eff-stds</v>
      </c>
      <c r="R835" s="321" t="str">
        <f>IF(ISBLANK(INDEX('Policy Characteristics'!L:L,MATCH($C835,'Policy Characteristics'!$C:$C,0))),"",INDEX('Policy Characteristics'!L:L,MATCH($C835,'Policy Characteristics'!$C:$C,0)))</f>
        <v>industry-energy-efficiency-standards.html</v>
      </c>
    </row>
    <row r="836" spans="1:18" s="5" customFormat="1" x14ac:dyDescent="0.25">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8"/>
        <v>Percentage Improvement in Eqpt Efficiency Standards above BAU</v>
      </c>
      <c r="D836" s="9" t="s">
        <v>3213</v>
      </c>
      <c r="E836" s="50" t="s">
        <v>2458</v>
      </c>
      <c r="F836" s="181" t="s">
        <v>3176</v>
      </c>
      <c r="G836" s="50" t="s">
        <v>2462</v>
      </c>
      <c r="H836" s="51">
        <v>1072</v>
      </c>
      <c r="I836" s="50" t="s">
        <v>44</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industry-ag-main.html#eff-stds</v>
      </c>
      <c r="R836" s="321" t="str">
        <f>IF(ISBLANK(INDEX('Policy Characteristics'!L:L,MATCH($C836,'Policy Characteristics'!$C:$C,0))),"",INDEX('Policy Characteristics'!L:L,MATCH($C836,'Policy Characteristics'!$C:$C,0)))</f>
        <v>industry-energy-efficiency-standards.html</v>
      </c>
    </row>
    <row r="837" spans="1:18" s="5" customFormat="1" x14ac:dyDescent="0.25">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8"/>
        <v>Percentage Improvement in Eqpt Efficiency Standards above BAU</v>
      </c>
      <c r="D837" s="9" t="s">
        <v>3213</v>
      </c>
      <c r="E837" s="50" t="s">
        <v>2459</v>
      </c>
      <c r="F837" s="181" t="s">
        <v>3176</v>
      </c>
      <c r="G837" s="50" t="s">
        <v>2465</v>
      </c>
      <c r="H837" s="51">
        <v>1073</v>
      </c>
      <c r="I837" s="50" t="s">
        <v>45</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industry-ag-main.html#eff-stds</v>
      </c>
      <c r="R837" s="321" t="str">
        <f>IF(ISBLANK(INDEX('Policy Characteristics'!L:L,MATCH($C837,'Policy Characteristics'!$C:$C,0))),"",INDEX('Policy Characteristics'!L:L,MATCH($C837,'Policy Characteristics'!$C:$C,0)))</f>
        <v>industry-energy-efficiency-standards.html</v>
      </c>
    </row>
    <row r="838" spans="1:18" s="5" customFormat="1" x14ac:dyDescent="0.25">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8"/>
        <v>Percentage Improvement in Eqpt Efficiency Standards above BAU</v>
      </c>
      <c r="D838" s="9" t="s">
        <v>3213</v>
      </c>
      <c r="E838" s="50" t="s">
        <v>2806</v>
      </c>
      <c r="F838" s="181" t="s">
        <v>3176</v>
      </c>
      <c r="G838" s="50" t="s">
        <v>2809</v>
      </c>
      <c r="H838" s="51">
        <v>1074</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industry-ag-main.html#eff-stds</v>
      </c>
      <c r="R838" s="321" t="str">
        <f>IF(ISBLANK(INDEX('Policy Characteristics'!L:L,MATCH($C838,'Policy Characteristics'!$C:$C,0))),"",INDEX('Policy Characteristics'!L:L,MATCH($C838,'Policy Characteristics'!$C:$C,0)))</f>
        <v>industry-energy-efficiency-standards.html</v>
      </c>
    </row>
    <row r="839" spans="1:18" s="5" customFormat="1" x14ac:dyDescent="0.25">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8"/>
        <v>Percentage Improvement in Eqpt Efficiency Standards above BAU</v>
      </c>
      <c r="D839" s="9" t="s">
        <v>3213</v>
      </c>
      <c r="E839" s="50" t="s">
        <v>2807</v>
      </c>
      <c r="F839" s="181" t="s">
        <v>3176</v>
      </c>
      <c r="G839" s="50" t="s">
        <v>2811</v>
      </c>
      <c r="H839" s="51">
        <v>1075</v>
      </c>
      <c r="I839" s="50" t="s">
        <v>45</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industry-ag-main.html#eff-stds</v>
      </c>
      <c r="R839" s="321" t="str">
        <f>IF(ISBLANK(INDEX('Policy Characteristics'!L:L,MATCH($C839,'Policy Characteristics'!$C:$C,0))),"",INDEX('Policy Characteristics'!L:L,MATCH($C839,'Policy Characteristics'!$C:$C,0)))</f>
        <v>industry-energy-efficiency-standards.html</v>
      </c>
    </row>
    <row r="840" spans="1:18" s="5" customFormat="1" x14ac:dyDescent="0.25">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8"/>
        <v>Percentage Improvement in Eqpt Efficiency Standards above BAU</v>
      </c>
      <c r="D840" s="9" t="s">
        <v>3213</v>
      </c>
      <c r="E840" s="50" t="s">
        <v>2808</v>
      </c>
      <c r="F840" s="181" t="s">
        <v>3176</v>
      </c>
      <c r="G840" s="50" t="s">
        <v>2812</v>
      </c>
      <c r="H840" s="51">
        <v>1076</v>
      </c>
      <c r="I840" s="50" t="s">
        <v>44</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industry-ag-main.html#eff-stds</v>
      </c>
      <c r="R840" s="321" t="str">
        <f>IF(ISBLANK(INDEX('Policy Characteristics'!L:L,MATCH($C840,'Policy Characteristics'!$C:$C,0))),"",INDEX('Policy Characteristics'!L:L,MATCH($C840,'Policy Characteristics'!$C:$C,0)))</f>
        <v>industry-energy-efficiency-standards.html</v>
      </c>
    </row>
    <row r="841" spans="1:18" s="5" customFormat="1" x14ac:dyDescent="0.25">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8"/>
        <v>Percentage Improvement in Eqpt Efficiency Standards above BAU</v>
      </c>
      <c r="D841" s="9" t="s">
        <v>3213</v>
      </c>
      <c r="E841" s="50" t="s">
        <v>2805</v>
      </c>
      <c r="F841" s="181" t="s">
        <v>3176</v>
      </c>
      <c r="G841" s="50" t="s">
        <v>2810</v>
      </c>
      <c r="H841" s="51">
        <v>1077</v>
      </c>
      <c r="I841" s="50" t="s">
        <v>45</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industry-ag-main.html#eff-stds</v>
      </c>
      <c r="R841" s="321" t="str">
        <f>IF(ISBLANK(INDEX('Policy Characteristics'!L:L,MATCH($C841,'Policy Characteristics'!$C:$C,0))),"",INDEX('Policy Characteristics'!L:L,MATCH($C841,'Policy Characteristics'!$C:$C,0)))</f>
        <v>industry-energy-efficiency-standards.html</v>
      </c>
    </row>
    <row r="842" spans="1:18" s="5" customFormat="1" x14ac:dyDescent="0.25">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8"/>
        <v>Percentage Improvement in Eqpt Efficiency Standards above BAU</v>
      </c>
      <c r="D842" s="9" t="s">
        <v>3214</v>
      </c>
      <c r="E842" s="50" t="s">
        <v>2454</v>
      </c>
      <c r="F842" s="181" t="s">
        <v>3177</v>
      </c>
      <c r="G842" s="50" t="s">
        <v>2460</v>
      </c>
      <c r="H842" s="51">
        <v>1078</v>
      </c>
      <c r="I842" s="50" t="s">
        <v>44</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industry-ag-main.html#eff-stds</v>
      </c>
      <c r="R842" s="321" t="str">
        <f>IF(ISBLANK(INDEX('Policy Characteristics'!L:L,MATCH($C842,'Policy Characteristics'!$C:$C,0))),"",INDEX('Policy Characteristics'!L:L,MATCH($C842,'Policy Characteristics'!$C:$C,0)))</f>
        <v>industry-energy-efficiency-standards.html</v>
      </c>
    </row>
    <row r="843" spans="1:18" s="5" customFormat="1" x14ac:dyDescent="0.25">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8"/>
        <v>Percentage Improvement in Eqpt Efficiency Standards above BAU</v>
      </c>
      <c r="D843" s="9" t="s">
        <v>3214</v>
      </c>
      <c r="E843" s="50" t="s">
        <v>2455</v>
      </c>
      <c r="F843" s="181" t="s">
        <v>3177</v>
      </c>
      <c r="G843" s="50" t="s">
        <v>2463</v>
      </c>
      <c r="H843" s="51">
        <v>1079</v>
      </c>
      <c r="I843" s="50" t="s">
        <v>44</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industry-ag-main.html#eff-stds</v>
      </c>
      <c r="R843" s="321" t="str">
        <f>IF(ISBLANK(INDEX('Policy Characteristics'!L:L,MATCH($C843,'Policy Characteristics'!$C:$C,0))),"",INDEX('Policy Characteristics'!L:L,MATCH($C843,'Policy Characteristics'!$C:$C,0)))</f>
        <v>industry-energy-efficiency-standards.html</v>
      </c>
    </row>
    <row r="844" spans="1:18" s="5" customFormat="1" x14ac:dyDescent="0.25">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8"/>
        <v>Percentage Improvement in Eqpt Efficiency Standards above BAU</v>
      </c>
      <c r="D844" s="9" t="s">
        <v>3214</v>
      </c>
      <c r="E844" s="50" t="s">
        <v>2456</v>
      </c>
      <c r="F844" s="181" t="s">
        <v>3177</v>
      </c>
      <c r="G844" s="50" t="s">
        <v>2464</v>
      </c>
      <c r="H844" s="51">
        <v>1080</v>
      </c>
      <c r="I844" s="50" t="s">
        <v>44</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industry-ag-main.html#eff-stds</v>
      </c>
      <c r="R844" s="321" t="str">
        <f>IF(ISBLANK(INDEX('Policy Characteristics'!L:L,MATCH($C844,'Policy Characteristics'!$C:$C,0))),"",INDEX('Policy Characteristics'!L:L,MATCH($C844,'Policy Characteristics'!$C:$C,0)))</f>
        <v>industry-energy-efficiency-standards.html</v>
      </c>
    </row>
    <row r="845" spans="1:18" s="5" customFormat="1" x14ac:dyDescent="0.25">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8"/>
        <v>Percentage Improvement in Eqpt Efficiency Standards above BAU</v>
      </c>
      <c r="D845" s="9" t="s">
        <v>3214</v>
      </c>
      <c r="E845" s="50" t="s">
        <v>2457</v>
      </c>
      <c r="F845" s="181" t="s">
        <v>3177</v>
      </c>
      <c r="G845" s="50" t="s">
        <v>2461</v>
      </c>
      <c r="H845" s="51">
        <v>1081</v>
      </c>
      <c r="I845" s="50" t="s">
        <v>45</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industry-ag-main.html#eff-stds</v>
      </c>
      <c r="R845" s="321" t="str">
        <f>IF(ISBLANK(INDEX('Policy Characteristics'!L:L,MATCH($C845,'Policy Characteristics'!$C:$C,0))),"",INDEX('Policy Characteristics'!L:L,MATCH($C845,'Policy Characteristics'!$C:$C,0)))</f>
        <v>industry-energy-efficiency-standards.html</v>
      </c>
    </row>
    <row r="846" spans="1:18" s="5" customFormat="1" x14ac:dyDescent="0.25">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8"/>
        <v>Percentage Improvement in Eqpt Efficiency Standards above BAU</v>
      </c>
      <c r="D846" s="9" t="s">
        <v>3214</v>
      </c>
      <c r="E846" s="50" t="s">
        <v>2458</v>
      </c>
      <c r="F846" s="181" t="s">
        <v>3177</v>
      </c>
      <c r="G846" s="50" t="s">
        <v>2462</v>
      </c>
      <c r="H846" s="51">
        <v>1082</v>
      </c>
      <c r="I846" s="50" t="s">
        <v>44</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industry-ag-main.html#eff-stds</v>
      </c>
      <c r="R846" s="321" t="str">
        <f>IF(ISBLANK(INDEX('Policy Characteristics'!L:L,MATCH($C846,'Policy Characteristics'!$C:$C,0))),"",INDEX('Policy Characteristics'!L:L,MATCH($C846,'Policy Characteristics'!$C:$C,0)))</f>
        <v>industry-energy-efficiency-standards.html</v>
      </c>
    </row>
    <row r="847" spans="1:18" s="5" customFormat="1" x14ac:dyDescent="0.25">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8"/>
        <v>Percentage Improvement in Eqpt Efficiency Standards above BAU</v>
      </c>
      <c r="D847" s="9" t="s">
        <v>3214</v>
      </c>
      <c r="E847" s="50" t="s">
        <v>2459</v>
      </c>
      <c r="F847" s="181" t="s">
        <v>3177</v>
      </c>
      <c r="G847" s="50" t="s">
        <v>2465</v>
      </c>
      <c r="H847" s="51">
        <v>1083</v>
      </c>
      <c r="I847" s="50" t="s">
        <v>45</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industry-ag-main.html#eff-stds</v>
      </c>
      <c r="R847" s="321" t="str">
        <f>IF(ISBLANK(INDEX('Policy Characteristics'!L:L,MATCH($C847,'Policy Characteristics'!$C:$C,0))),"",INDEX('Policy Characteristics'!L:L,MATCH($C847,'Policy Characteristics'!$C:$C,0)))</f>
        <v>industry-energy-efficiency-standards.html</v>
      </c>
    </row>
    <row r="848" spans="1:18" s="5" customFormat="1" x14ac:dyDescent="0.25">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8"/>
        <v>Percentage Improvement in Eqpt Efficiency Standards above BAU</v>
      </c>
      <c r="D848" s="9" t="s">
        <v>3214</v>
      </c>
      <c r="E848" s="50" t="s">
        <v>2806</v>
      </c>
      <c r="F848" s="181" t="s">
        <v>3177</v>
      </c>
      <c r="G848" s="50" t="s">
        <v>2809</v>
      </c>
      <c r="H848" s="51">
        <v>1084</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industry-ag-main.html#eff-stds</v>
      </c>
      <c r="R848" s="321" t="str">
        <f>IF(ISBLANK(INDEX('Policy Characteristics'!L:L,MATCH($C848,'Policy Characteristics'!$C:$C,0))),"",INDEX('Policy Characteristics'!L:L,MATCH($C848,'Policy Characteristics'!$C:$C,0)))</f>
        <v>industry-energy-efficiency-standards.html</v>
      </c>
    </row>
    <row r="849" spans="1:18" s="5" customFormat="1" x14ac:dyDescent="0.25">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8"/>
        <v>Percentage Improvement in Eqpt Efficiency Standards above BAU</v>
      </c>
      <c r="D849" s="9" t="s">
        <v>3214</v>
      </c>
      <c r="E849" s="50" t="s">
        <v>2807</v>
      </c>
      <c r="F849" s="181" t="s">
        <v>3177</v>
      </c>
      <c r="G849" s="50" t="s">
        <v>2811</v>
      </c>
      <c r="H849" s="51">
        <v>1085</v>
      </c>
      <c r="I849" s="50" t="s">
        <v>44</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industry-ag-main.html#eff-stds</v>
      </c>
      <c r="R849" s="321" t="str">
        <f>IF(ISBLANK(INDEX('Policy Characteristics'!L:L,MATCH($C849,'Policy Characteristics'!$C:$C,0))),"",INDEX('Policy Characteristics'!L:L,MATCH($C849,'Policy Characteristics'!$C:$C,0)))</f>
        <v>industry-energy-efficiency-standards.html</v>
      </c>
    </row>
    <row r="850" spans="1:18" s="5" customFormat="1" x14ac:dyDescent="0.25">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8"/>
        <v>Percentage Improvement in Eqpt Efficiency Standards above BAU</v>
      </c>
      <c r="D850" s="9" t="s">
        <v>3214</v>
      </c>
      <c r="E850" s="50" t="s">
        <v>2808</v>
      </c>
      <c r="F850" s="181" t="s">
        <v>3177</v>
      </c>
      <c r="G850" s="50" t="s">
        <v>2812</v>
      </c>
      <c r="H850" s="51">
        <v>1086</v>
      </c>
      <c r="I850" s="50" t="s">
        <v>44</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industry-ag-main.html#eff-stds</v>
      </c>
      <c r="R850" s="321" t="str">
        <f>IF(ISBLANK(INDEX('Policy Characteristics'!L:L,MATCH($C850,'Policy Characteristics'!$C:$C,0))),"",INDEX('Policy Characteristics'!L:L,MATCH($C850,'Policy Characteristics'!$C:$C,0)))</f>
        <v>industry-energy-efficiency-standards.html</v>
      </c>
    </row>
    <row r="851" spans="1:18" s="5" customFormat="1" x14ac:dyDescent="0.25">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ref="C851:C914" si="39">C$722</f>
        <v>Percentage Improvement in Eqpt Efficiency Standards above BAU</v>
      </c>
      <c r="D851" s="9" t="s">
        <v>3214</v>
      </c>
      <c r="E851" s="50" t="s">
        <v>2805</v>
      </c>
      <c r="F851" s="181" t="s">
        <v>3177</v>
      </c>
      <c r="G851" s="50" t="s">
        <v>2810</v>
      </c>
      <c r="H851" s="51">
        <v>1087</v>
      </c>
      <c r="I851" s="50" t="s">
        <v>45</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industry-ag-main.html#eff-stds</v>
      </c>
      <c r="R851" s="321" t="str">
        <f>IF(ISBLANK(INDEX('Policy Characteristics'!L:L,MATCH($C851,'Policy Characteristics'!$C:$C,0))),"",INDEX('Policy Characteristics'!L:L,MATCH($C851,'Policy Characteristics'!$C:$C,0)))</f>
        <v>industry-energy-efficiency-standards.html</v>
      </c>
    </row>
    <row r="852" spans="1:18" s="5" customFormat="1" x14ac:dyDescent="0.25">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3215</v>
      </c>
      <c r="E852" s="50" t="s">
        <v>2454</v>
      </c>
      <c r="F852" s="181" t="s">
        <v>2670</v>
      </c>
      <c r="G852" s="50" t="s">
        <v>2460</v>
      </c>
      <c r="H852" s="51">
        <v>1088</v>
      </c>
      <c r="I852" s="50" t="s">
        <v>44</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industry-ag-main.html#eff-stds</v>
      </c>
      <c r="R852" s="321" t="str">
        <f>IF(ISBLANK(INDEX('Policy Characteristics'!L:L,MATCH($C852,'Policy Characteristics'!$C:$C,0))),"",INDEX('Policy Characteristics'!L:L,MATCH($C852,'Policy Characteristics'!$C:$C,0)))</f>
        <v>industry-energy-efficiency-standards.html</v>
      </c>
    </row>
    <row r="853" spans="1:18" s="5" customFormat="1" x14ac:dyDescent="0.25">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3215</v>
      </c>
      <c r="E853" s="50" t="s">
        <v>2455</v>
      </c>
      <c r="F853" s="181" t="s">
        <v>2670</v>
      </c>
      <c r="G853" s="50" t="s">
        <v>2463</v>
      </c>
      <c r="H853" s="51">
        <v>1089</v>
      </c>
      <c r="I853" s="50" t="s">
        <v>44</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industry-ag-main.html#eff-stds</v>
      </c>
      <c r="R853" s="321" t="str">
        <f>IF(ISBLANK(INDEX('Policy Characteristics'!L:L,MATCH($C853,'Policy Characteristics'!$C:$C,0))),"",INDEX('Policy Characteristics'!L:L,MATCH($C853,'Policy Characteristics'!$C:$C,0)))</f>
        <v>industry-energy-efficiency-standards.html</v>
      </c>
    </row>
    <row r="854" spans="1:18" s="5" customFormat="1" x14ac:dyDescent="0.25">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3215</v>
      </c>
      <c r="E854" s="50" t="s">
        <v>2456</v>
      </c>
      <c r="F854" s="181" t="s">
        <v>2670</v>
      </c>
      <c r="G854" s="50" t="s">
        <v>2464</v>
      </c>
      <c r="H854" s="51">
        <v>1090</v>
      </c>
      <c r="I854" s="50" t="s">
        <v>44</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industry-ag-main.html#eff-stds</v>
      </c>
      <c r="R854" s="321" t="str">
        <f>IF(ISBLANK(INDEX('Policy Characteristics'!L:L,MATCH($C854,'Policy Characteristics'!$C:$C,0))),"",INDEX('Policy Characteristics'!L:L,MATCH($C854,'Policy Characteristics'!$C:$C,0)))</f>
        <v>industry-energy-efficiency-standards.html</v>
      </c>
    </row>
    <row r="855" spans="1:18" s="5" customFormat="1" x14ac:dyDescent="0.25">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3215</v>
      </c>
      <c r="E855" s="50" t="s">
        <v>2457</v>
      </c>
      <c r="F855" s="181" t="s">
        <v>2670</v>
      </c>
      <c r="G855" s="50" t="s">
        <v>2461</v>
      </c>
      <c r="H855" s="51">
        <v>1091</v>
      </c>
      <c r="I855" s="50" t="s">
        <v>45</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industry-ag-main.html#eff-stds</v>
      </c>
      <c r="R855" s="321" t="str">
        <f>IF(ISBLANK(INDEX('Policy Characteristics'!L:L,MATCH($C855,'Policy Characteristics'!$C:$C,0))),"",INDEX('Policy Characteristics'!L:L,MATCH($C855,'Policy Characteristics'!$C:$C,0)))</f>
        <v>industry-energy-efficiency-standards.html</v>
      </c>
    </row>
    <row r="856" spans="1:18" s="5" customFormat="1" x14ac:dyDescent="0.25">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3215</v>
      </c>
      <c r="E856" s="50" t="s">
        <v>2458</v>
      </c>
      <c r="F856" s="181" t="s">
        <v>2670</v>
      </c>
      <c r="G856" s="50" t="s">
        <v>2462</v>
      </c>
      <c r="H856" s="51">
        <v>1092</v>
      </c>
      <c r="I856" s="50" t="s">
        <v>44</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industry-ag-main.html#eff-stds</v>
      </c>
      <c r="R856" s="321" t="str">
        <f>IF(ISBLANK(INDEX('Policy Characteristics'!L:L,MATCH($C856,'Policy Characteristics'!$C:$C,0))),"",INDEX('Policy Characteristics'!L:L,MATCH($C856,'Policy Characteristics'!$C:$C,0)))</f>
        <v>industry-energy-efficiency-standards.html</v>
      </c>
    </row>
    <row r="857" spans="1:18" s="5" customFormat="1" x14ac:dyDescent="0.25">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3215</v>
      </c>
      <c r="E857" s="50" t="s">
        <v>2459</v>
      </c>
      <c r="F857" s="181" t="s">
        <v>2670</v>
      </c>
      <c r="G857" s="50" t="s">
        <v>2465</v>
      </c>
      <c r="H857" s="51">
        <v>1093</v>
      </c>
      <c r="I857" s="50" t="s">
        <v>45</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industry-ag-main.html#eff-stds</v>
      </c>
      <c r="R857" s="321" t="str">
        <f>IF(ISBLANK(INDEX('Policy Characteristics'!L:L,MATCH($C857,'Policy Characteristics'!$C:$C,0))),"",INDEX('Policy Characteristics'!L:L,MATCH($C857,'Policy Characteristics'!$C:$C,0)))</f>
        <v>industry-energy-efficiency-standards.html</v>
      </c>
    </row>
    <row r="858" spans="1:18" s="5" customFormat="1" x14ac:dyDescent="0.25">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3215</v>
      </c>
      <c r="E858" s="50" t="s">
        <v>2806</v>
      </c>
      <c r="F858" s="181" t="s">
        <v>2670</v>
      </c>
      <c r="G858" s="50" t="s">
        <v>2809</v>
      </c>
      <c r="H858" s="51">
        <v>1094</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industry-ag-main.html#eff-stds</v>
      </c>
      <c r="R858" s="321" t="str">
        <f>IF(ISBLANK(INDEX('Policy Characteristics'!L:L,MATCH($C858,'Policy Characteristics'!$C:$C,0))),"",INDEX('Policy Characteristics'!L:L,MATCH($C858,'Policy Characteristics'!$C:$C,0)))</f>
        <v>industry-energy-efficiency-standards.html</v>
      </c>
    </row>
    <row r="859" spans="1:18" s="5" customFormat="1" x14ac:dyDescent="0.25">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3215</v>
      </c>
      <c r="E859" s="50" t="s">
        <v>2807</v>
      </c>
      <c r="F859" s="181" t="s">
        <v>2670</v>
      </c>
      <c r="G859" s="50" t="s">
        <v>2811</v>
      </c>
      <c r="H859" s="51">
        <v>1095</v>
      </c>
      <c r="I859" s="50" t="s">
        <v>44</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industry-ag-main.html#eff-stds</v>
      </c>
      <c r="R859" s="321" t="str">
        <f>IF(ISBLANK(INDEX('Policy Characteristics'!L:L,MATCH($C859,'Policy Characteristics'!$C:$C,0))),"",INDEX('Policy Characteristics'!L:L,MATCH($C859,'Policy Characteristics'!$C:$C,0)))</f>
        <v>industry-energy-efficiency-standards.html</v>
      </c>
    </row>
    <row r="860" spans="1:18" s="5" customFormat="1" x14ac:dyDescent="0.25">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3215</v>
      </c>
      <c r="E860" s="50" t="s">
        <v>2808</v>
      </c>
      <c r="F860" s="181" t="s">
        <v>2670</v>
      </c>
      <c r="G860" s="50" t="s">
        <v>2812</v>
      </c>
      <c r="H860" s="51">
        <v>1096</v>
      </c>
      <c r="I860" s="50" t="s">
        <v>44</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industry-ag-main.html#eff-stds</v>
      </c>
      <c r="R860" s="321" t="str">
        <f>IF(ISBLANK(INDEX('Policy Characteristics'!L:L,MATCH($C860,'Policy Characteristics'!$C:$C,0))),"",INDEX('Policy Characteristics'!L:L,MATCH($C860,'Policy Characteristics'!$C:$C,0)))</f>
        <v>industry-energy-efficiency-standards.html</v>
      </c>
    </row>
    <row r="861" spans="1:18" s="5" customFormat="1" x14ac:dyDescent="0.25">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3215</v>
      </c>
      <c r="E861" s="50" t="s">
        <v>2805</v>
      </c>
      <c r="F861" s="181" t="s">
        <v>2670</v>
      </c>
      <c r="G861" s="50" t="s">
        <v>2810</v>
      </c>
      <c r="H861" s="51">
        <v>1097</v>
      </c>
      <c r="I861" s="50" t="s">
        <v>45</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industry-ag-main.html#eff-stds</v>
      </c>
      <c r="R861" s="321" t="str">
        <f>IF(ISBLANK(INDEX('Policy Characteristics'!L:L,MATCH($C861,'Policy Characteristics'!$C:$C,0))),"",INDEX('Policy Characteristics'!L:L,MATCH($C861,'Policy Characteristics'!$C:$C,0)))</f>
        <v>industry-energy-efficiency-standards.html</v>
      </c>
    </row>
    <row r="862" spans="1:18" s="5" customFormat="1" x14ac:dyDescent="0.25">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3216</v>
      </c>
      <c r="E862" s="50" t="s">
        <v>2454</v>
      </c>
      <c r="F862" s="181" t="s">
        <v>3178</v>
      </c>
      <c r="G862" s="50" t="s">
        <v>2460</v>
      </c>
      <c r="H862" s="51">
        <v>1098</v>
      </c>
      <c r="I862" s="50" t="s">
        <v>44</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industry-ag-main.html#eff-stds</v>
      </c>
      <c r="R862" s="321" t="str">
        <f>IF(ISBLANK(INDEX('Policy Characteristics'!L:L,MATCH($C862,'Policy Characteristics'!$C:$C,0))),"",INDEX('Policy Characteristics'!L:L,MATCH($C862,'Policy Characteristics'!$C:$C,0)))</f>
        <v>industry-energy-efficiency-standards.html</v>
      </c>
    </row>
    <row r="863" spans="1:18" s="5" customFormat="1" x14ac:dyDescent="0.25">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3216</v>
      </c>
      <c r="E863" s="50" t="s">
        <v>2455</v>
      </c>
      <c r="F863" s="181" t="s">
        <v>3178</v>
      </c>
      <c r="G863" s="50" t="s">
        <v>2463</v>
      </c>
      <c r="H863" s="51">
        <v>1099</v>
      </c>
      <c r="I863" s="50" t="s">
        <v>44</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industry-ag-main.html#eff-stds</v>
      </c>
      <c r="R863" s="321" t="str">
        <f>IF(ISBLANK(INDEX('Policy Characteristics'!L:L,MATCH($C863,'Policy Characteristics'!$C:$C,0))),"",INDEX('Policy Characteristics'!L:L,MATCH($C863,'Policy Characteristics'!$C:$C,0)))</f>
        <v>industry-energy-efficiency-standards.html</v>
      </c>
    </row>
    <row r="864" spans="1:18" s="5" customFormat="1" x14ac:dyDescent="0.25">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3216</v>
      </c>
      <c r="E864" s="50" t="s">
        <v>2456</v>
      </c>
      <c r="F864" s="181" t="s">
        <v>3178</v>
      </c>
      <c r="G864" s="50" t="s">
        <v>2464</v>
      </c>
      <c r="H864" s="51">
        <v>1100</v>
      </c>
      <c r="I864" s="50" t="s">
        <v>44</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industry-ag-main.html#eff-stds</v>
      </c>
      <c r="R864" s="321" t="str">
        <f>IF(ISBLANK(INDEX('Policy Characteristics'!L:L,MATCH($C864,'Policy Characteristics'!$C:$C,0))),"",INDEX('Policy Characteristics'!L:L,MATCH($C864,'Policy Characteristics'!$C:$C,0)))</f>
        <v>industry-energy-efficiency-standards.html</v>
      </c>
    </row>
    <row r="865" spans="1:18" s="5" customFormat="1" x14ac:dyDescent="0.25">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3216</v>
      </c>
      <c r="E865" s="50" t="s">
        <v>2457</v>
      </c>
      <c r="F865" s="181" t="s">
        <v>3178</v>
      </c>
      <c r="G865" s="50" t="s">
        <v>2461</v>
      </c>
      <c r="H865" s="51">
        <v>1101</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industry-ag-main.html#eff-stds</v>
      </c>
      <c r="R865" s="321" t="str">
        <f>IF(ISBLANK(INDEX('Policy Characteristics'!L:L,MATCH($C865,'Policy Characteristics'!$C:$C,0))),"",INDEX('Policy Characteristics'!L:L,MATCH($C865,'Policy Characteristics'!$C:$C,0)))</f>
        <v>industry-energy-efficiency-standards.html</v>
      </c>
    </row>
    <row r="866" spans="1:18" s="5" customFormat="1" x14ac:dyDescent="0.25">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3216</v>
      </c>
      <c r="E866" s="50" t="s">
        <v>2458</v>
      </c>
      <c r="F866" s="181" t="s">
        <v>3178</v>
      </c>
      <c r="G866" s="50" t="s">
        <v>2462</v>
      </c>
      <c r="H866" s="51">
        <v>1102</v>
      </c>
      <c r="I866" s="50" t="s">
        <v>44</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industry-ag-main.html#eff-stds</v>
      </c>
      <c r="R866" s="321" t="str">
        <f>IF(ISBLANK(INDEX('Policy Characteristics'!L:L,MATCH($C866,'Policy Characteristics'!$C:$C,0))),"",INDEX('Policy Characteristics'!L:L,MATCH($C866,'Policy Characteristics'!$C:$C,0)))</f>
        <v>industry-energy-efficiency-standards.html</v>
      </c>
    </row>
    <row r="867" spans="1:18" s="5" customFormat="1" x14ac:dyDescent="0.25">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3216</v>
      </c>
      <c r="E867" s="50" t="s">
        <v>2459</v>
      </c>
      <c r="F867" s="181" t="s">
        <v>3178</v>
      </c>
      <c r="G867" s="50" t="s">
        <v>2465</v>
      </c>
      <c r="H867" s="51">
        <v>1103</v>
      </c>
      <c r="I867" s="50" t="s">
        <v>45</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industry-ag-main.html#eff-stds</v>
      </c>
      <c r="R867" s="321" t="str">
        <f>IF(ISBLANK(INDEX('Policy Characteristics'!L:L,MATCH($C867,'Policy Characteristics'!$C:$C,0))),"",INDEX('Policy Characteristics'!L:L,MATCH($C867,'Policy Characteristics'!$C:$C,0)))</f>
        <v>industry-energy-efficiency-standards.html</v>
      </c>
    </row>
    <row r="868" spans="1:18" s="5" customFormat="1" x14ac:dyDescent="0.25">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3216</v>
      </c>
      <c r="E868" s="50" t="s">
        <v>2806</v>
      </c>
      <c r="F868" s="181" t="s">
        <v>3178</v>
      </c>
      <c r="G868" s="50" t="s">
        <v>2809</v>
      </c>
      <c r="H868" s="51">
        <v>1104</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industry-ag-main.html#eff-stds</v>
      </c>
      <c r="R868" s="321" t="str">
        <f>IF(ISBLANK(INDEX('Policy Characteristics'!L:L,MATCH($C868,'Policy Characteristics'!$C:$C,0))),"",INDEX('Policy Characteristics'!L:L,MATCH($C868,'Policy Characteristics'!$C:$C,0)))</f>
        <v>industry-energy-efficiency-standards.html</v>
      </c>
    </row>
    <row r="869" spans="1:18" s="5" customFormat="1" x14ac:dyDescent="0.25">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3216</v>
      </c>
      <c r="E869" s="50" t="s">
        <v>2807</v>
      </c>
      <c r="F869" s="181" t="s">
        <v>3178</v>
      </c>
      <c r="G869" s="50" t="s">
        <v>2811</v>
      </c>
      <c r="H869" s="51">
        <v>1105</v>
      </c>
      <c r="I869" s="50" t="s">
        <v>44</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industry-ag-main.html#eff-stds</v>
      </c>
      <c r="R869" s="321" t="str">
        <f>IF(ISBLANK(INDEX('Policy Characteristics'!L:L,MATCH($C869,'Policy Characteristics'!$C:$C,0))),"",INDEX('Policy Characteristics'!L:L,MATCH($C869,'Policy Characteristics'!$C:$C,0)))</f>
        <v>industry-energy-efficiency-standards.html</v>
      </c>
    </row>
    <row r="870" spans="1:18" s="5" customFormat="1" x14ac:dyDescent="0.25">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3216</v>
      </c>
      <c r="E870" s="50" t="s">
        <v>2808</v>
      </c>
      <c r="F870" s="181" t="s">
        <v>3178</v>
      </c>
      <c r="G870" s="50" t="s">
        <v>2812</v>
      </c>
      <c r="H870" s="51">
        <v>1106</v>
      </c>
      <c r="I870" s="50" t="s">
        <v>44</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industry-ag-main.html#eff-stds</v>
      </c>
      <c r="R870" s="321" t="str">
        <f>IF(ISBLANK(INDEX('Policy Characteristics'!L:L,MATCH($C870,'Policy Characteristics'!$C:$C,0))),"",INDEX('Policy Characteristics'!L:L,MATCH($C870,'Policy Characteristics'!$C:$C,0)))</f>
        <v>industry-energy-efficiency-standards.html</v>
      </c>
    </row>
    <row r="871" spans="1:18" s="5" customFormat="1" x14ac:dyDescent="0.25">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3216</v>
      </c>
      <c r="E871" s="50" t="s">
        <v>2805</v>
      </c>
      <c r="F871" s="181" t="s">
        <v>3178</v>
      </c>
      <c r="G871" s="50" t="s">
        <v>2810</v>
      </c>
      <c r="H871" s="51">
        <v>1107</v>
      </c>
      <c r="I871" s="50" t="s">
        <v>45</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industry-ag-main.html#eff-stds</v>
      </c>
      <c r="R871" s="321" t="str">
        <f>IF(ISBLANK(INDEX('Policy Characteristics'!L:L,MATCH($C871,'Policy Characteristics'!$C:$C,0))),"",INDEX('Policy Characteristics'!L:L,MATCH($C871,'Policy Characteristics'!$C:$C,0)))</f>
        <v>industry-energy-efficiency-standards.html</v>
      </c>
    </row>
    <row r="872" spans="1:18" s="5" customFormat="1" x14ac:dyDescent="0.25">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3217</v>
      </c>
      <c r="E872" s="50" t="s">
        <v>2454</v>
      </c>
      <c r="F872" s="181" t="s">
        <v>3179</v>
      </c>
      <c r="G872" s="50" t="s">
        <v>2460</v>
      </c>
      <c r="H872" s="51">
        <v>1108</v>
      </c>
      <c r="I872" s="50" t="s">
        <v>44</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industry-ag-main.html#eff-stds</v>
      </c>
      <c r="R872" s="321" t="str">
        <f>IF(ISBLANK(INDEX('Policy Characteristics'!L:L,MATCH($C872,'Policy Characteristics'!$C:$C,0))),"",INDEX('Policy Characteristics'!L:L,MATCH($C872,'Policy Characteristics'!$C:$C,0)))</f>
        <v>industry-energy-efficiency-standards.html</v>
      </c>
    </row>
    <row r="873" spans="1:18" s="5" customFormat="1" x14ac:dyDescent="0.25">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3217</v>
      </c>
      <c r="E873" s="50" t="s">
        <v>2455</v>
      </c>
      <c r="F873" s="181" t="s">
        <v>3179</v>
      </c>
      <c r="G873" s="50" t="s">
        <v>2463</v>
      </c>
      <c r="H873" s="51">
        <v>1109</v>
      </c>
      <c r="I873" s="50" t="s">
        <v>45</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industry-ag-main.html#eff-stds</v>
      </c>
      <c r="R873" s="321" t="str">
        <f>IF(ISBLANK(INDEX('Policy Characteristics'!L:L,MATCH($C873,'Policy Characteristics'!$C:$C,0))),"",INDEX('Policy Characteristics'!L:L,MATCH($C873,'Policy Characteristics'!$C:$C,0)))</f>
        <v>industry-energy-efficiency-standards.html</v>
      </c>
    </row>
    <row r="874" spans="1:18" s="5" customFormat="1" x14ac:dyDescent="0.25">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3217</v>
      </c>
      <c r="E874" s="50" t="s">
        <v>2456</v>
      </c>
      <c r="F874" s="181" t="s">
        <v>3179</v>
      </c>
      <c r="G874" s="50" t="s">
        <v>2464</v>
      </c>
      <c r="H874" s="51">
        <v>1110</v>
      </c>
      <c r="I874" s="50" t="s">
        <v>44</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industry-ag-main.html#eff-stds</v>
      </c>
      <c r="R874" s="321" t="str">
        <f>IF(ISBLANK(INDEX('Policy Characteristics'!L:L,MATCH($C874,'Policy Characteristics'!$C:$C,0))),"",INDEX('Policy Characteristics'!L:L,MATCH($C874,'Policy Characteristics'!$C:$C,0)))</f>
        <v>industry-energy-efficiency-standards.html</v>
      </c>
    </row>
    <row r="875" spans="1:18" s="5" customFormat="1" x14ac:dyDescent="0.25">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3217</v>
      </c>
      <c r="E875" s="50" t="s">
        <v>2457</v>
      </c>
      <c r="F875" s="181" t="s">
        <v>3179</v>
      </c>
      <c r="G875" s="50" t="s">
        <v>2461</v>
      </c>
      <c r="H875" s="51">
        <v>1111</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industry-ag-main.html#eff-stds</v>
      </c>
      <c r="R875" s="321" t="str">
        <f>IF(ISBLANK(INDEX('Policy Characteristics'!L:L,MATCH($C875,'Policy Characteristics'!$C:$C,0))),"",INDEX('Policy Characteristics'!L:L,MATCH($C875,'Policy Characteristics'!$C:$C,0)))</f>
        <v>industry-energy-efficiency-standards.html</v>
      </c>
    </row>
    <row r="876" spans="1:18" s="5" customFormat="1" x14ac:dyDescent="0.25">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3217</v>
      </c>
      <c r="E876" s="50" t="s">
        <v>2458</v>
      </c>
      <c r="F876" s="181" t="s">
        <v>3179</v>
      </c>
      <c r="G876" s="50" t="s">
        <v>2462</v>
      </c>
      <c r="H876" s="51">
        <v>1112</v>
      </c>
      <c r="I876" s="50" t="s">
        <v>44</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industry-ag-main.html#eff-stds</v>
      </c>
      <c r="R876" s="321" t="str">
        <f>IF(ISBLANK(INDEX('Policy Characteristics'!L:L,MATCH($C876,'Policy Characteristics'!$C:$C,0))),"",INDEX('Policy Characteristics'!L:L,MATCH($C876,'Policy Characteristics'!$C:$C,0)))</f>
        <v>industry-energy-efficiency-standards.html</v>
      </c>
    </row>
    <row r="877" spans="1:18" s="5" customFormat="1" x14ac:dyDescent="0.25">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si="39"/>
        <v>Percentage Improvement in Eqpt Efficiency Standards above BAU</v>
      </c>
      <c r="D877" s="9" t="s">
        <v>3217</v>
      </c>
      <c r="E877" s="50" t="s">
        <v>2459</v>
      </c>
      <c r="F877" s="181" t="s">
        <v>3179</v>
      </c>
      <c r="G877" s="50" t="s">
        <v>2465</v>
      </c>
      <c r="H877" s="51">
        <v>1113</v>
      </c>
      <c r="I877" s="50" t="s">
        <v>45</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industry-ag-main.html#eff-stds</v>
      </c>
      <c r="R877" s="321" t="str">
        <f>IF(ISBLANK(INDEX('Policy Characteristics'!L:L,MATCH($C877,'Policy Characteristics'!$C:$C,0))),"",INDEX('Policy Characteristics'!L:L,MATCH($C877,'Policy Characteristics'!$C:$C,0)))</f>
        <v>industry-energy-efficiency-standards.html</v>
      </c>
    </row>
    <row r="878" spans="1:18" s="5" customFormat="1" x14ac:dyDescent="0.25">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39"/>
        <v>Percentage Improvement in Eqpt Efficiency Standards above BAU</v>
      </c>
      <c r="D878" s="9" t="s">
        <v>3217</v>
      </c>
      <c r="E878" s="50" t="s">
        <v>2806</v>
      </c>
      <c r="F878" s="181" t="s">
        <v>3179</v>
      </c>
      <c r="G878" s="50" t="s">
        <v>2809</v>
      </c>
      <c r="H878" s="51">
        <v>1114</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industry-ag-main.html#eff-stds</v>
      </c>
      <c r="R878" s="321" t="str">
        <f>IF(ISBLANK(INDEX('Policy Characteristics'!L:L,MATCH($C878,'Policy Characteristics'!$C:$C,0))),"",INDEX('Policy Characteristics'!L:L,MATCH($C878,'Policy Characteristics'!$C:$C,0)))</f>
        <v>industry-energy-efficiency-standards.html</v>
      </c>
    </row>
    <row r="879" spans="1:18" s="5" customFormat="1" x14ac:dyDescent="0.25">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39"/>
        <v>Percentage Improvement in Eqpt Efficiency Standards above BAU</v>
      </c>
      <c r="D879" s="9" t="s">
        <v>3217</v>
      </c>
      <c r="E879" s="50" t="s">
        <v>2807</v>
      </c>
      <c r="F879" s="181" t="s">
        <v>3179</v>
      </c>
      <c r="G879" s="50" t="s">
        <v>2811</v>
      </c>
      <c r="H879" s="51">
        <v>1115</v>
      </c>
      <c r="I879" s="50" t="s">
        <v>45</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industry-ag-main.html#eff-stds</v>
      </c>
      <c r="R879" s="321" t="str">
        <f>IF(ISBLANK(INDEX('Policy Characteristics'!L:L,MATCH($C879,'Policy Characteristics'!$C:$C,0))),"",INDEX('Policy Characteristics'!L:L,MATCH($C879,'Policy Characteristics'!$C:$C,0)))</f>
        <v>industry-energy-efficiency-standards.html</v>
      </c>
    </row>
    <row r="880" spans="1:18" s="5" customFormat="1" x14ac:dyDescent="0.25">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39"/>
        <v>Percentage Improvement in Eqpt Efficiency Standards above BAU</v>
      </c>
      <c r="D880" s="9" t="s">
        <v>3217</v>
      </c>
      <c r="E880" s="50" t="s">
        <v>2808</v>
      </c>
      <c r="F880" s="181" t="s">
        <v>3179</v>
      </c>
      <c r="G880" s="50" t="s">
        <v>2812</v>
      </c>
      <c r="H880" s="51">
        <v>1116</v>
      </c>
      <c r="I880" s="50" t="s">
        <v>44</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industry-ag-main.html#eff-stds</v>
      </c>
      <c r="R880" s="321" t="str">
        <f>IF(ISBLANK(INDEX('Policy Characteristics'!L:L,MATCH($C880,'Policy Characteristics'!$C:$C,0))),"",INDEX('Policy Characteristics'!L:L,MATCH($C880,'Policy Characteristics'!$C:$C,0)))</f>
        <v>industry-energy-efficiency-standards.html</v>
      </c>
    </row>
    <row r="881" spans="1:18" s="5" customFormat="1" x14ac:dyDescent="0.25">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39"/>
        <v>Percentage Improvement in Eqpt Efficiency Standards above BAU</v>
      </c>
      <c r="D881" s="9" t="s">
        <v>3217</v>
      </c>
      <c r="E881" s="50" t="s">
        <v>2805</v>
      </c>
      <c r="F881" s="181" t="s">
        <v>3179</v>
      </c>
      <c r="G881" s="50" t="s">
        <v>2810</v>
      </c>
      <c r="H881" s="51">
        <v>1117</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industry-ag-main.html#eff-stds</v>
      </c>
      <c r="R881" s="321" t="str">
        <f>IF(ISBLANK(INDEX('Policy Characteristics'!L:L,MATCH($C881,'Policy Characteristics'!$C:$C,0))),"",INDEX('Policy Characteristics'!L:L,MATCH($C881,'Policy Characteristics'!$C:$C,0)))</f>
        <v>industry-energy-efficiency-standards.html</v>
      </c>
    </row>
    <row r="882" spans="1:18" s="5" customFormat="1" x14ac:dyDescent="0.25">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39"/>
        <v>Percentage Improvement in Eqpt Efficiency Standards above BAU</v>
      </c>
      <c r="D882" s="9" t="s">
        <v>3218</v>
      </c>
      <c r="E882" s="50" t="s">
        <v>2454</v>
      </c>
      <c r="F882" s="181" t="s">
        <v>3180</v>
      </c>
      <c r="G882" s="50" t="s">
        <v>2460</v>
      </c>
      <c r="H882" s="51">
        <v>1118</v>
      </c>
      <c r="I882" s="50" t="s">
        <v>44</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industry-ag-main.html#eff-stds</v>
      </c>
      <c r="R882" s="321" t="str">
        <f>IF(ISBLANK(INDEX('Policy Characteristics'!L:L,MATCH($C882,'Policy Characteristics'!$C:$C,0))),"",INDEX('Policy Characteristics'!L:L,MATCH($C882,'Policy Characteristics'!$C:$C,0)))</f>
        <v>industry-energy-efficiency-standards.html</v>
      </c>
    </row>
    <row r="883" spans="1:18" s="5" customFormat="1" x14ac:dyDescent="0.25">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39"/>
        <v>Percentage Improvement in Eqpt Efficiency Standards above BAU</v>
      </c>
      <c r="D883" s="9" t="s">
        <v>3218</v>
      </c>
      <c r="E883" s="50" t="s">
        <v>2455</v>
      </c>
      <c r="F883" s="181" t="s">
        <v>3180</v>
      </c>
      <c r="G883" s="50" t="s">
        <v>2463</v>
      </c>
      <c r="H883" s="51">
        <v>1119</v>
      </c>
      <c r="I883" s="50" t="s">
        <v>45</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industry-ag-main.html#eff-stds</v>
      </c>
      <c r="R883" s="321" t="str">
        <f>IF(ISBLANK(INDEX('Policy Characteristics'!L:L,MATCH($C883,'Policy Characteristics'!$C:$C,0))),"",INDEX('Policy Characteristics'!L:L,MATCH($C883,'Policy Characteristics'!$C:$C,0)))</f>
        <v>industry-energy-efficiency-standards.html</v>
      </c>
    </row>
    <row r="884" spans="1:18" s="5" customFormat="1" x14ac:dyDescent="0.25">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39"/>
        <v>Percentage Improvement in Eqpt Efficiency Standards above BAU</v>
      </c>
      <c r="D884" s="9" t="s">
        <v>3218</v>
      </c>
      <c r="E884" s="50" t="s">
        <v>2456</v>
      </c>
      <c r="F884" s="181" t="s">
        <v>3180</v>
      </c>
      <c r="G884" s="50" t="s">
        <v>2464</v>
      </c>
      <c r="H884" s="51">
        <v>1120</v>
      </c>
      <c r="I884" s="50" t="s">
        <v>44</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industry-ag-main.html#eff-stds</v>
      </c>
      <c r="R884" s="321" t="str">
        <f>IF(ISBLANK(INDEX('Policy Characteristics'!L:L,MATCH($C884,'Policy Characteristics'!$C:$C,0))),"",INDEX('Policy Characteristics'!L:L,MATCH($C884,'Policy Characteristics'!$C:$C,0)))</f>
        <v>industry-energy-efficiency-standards.html</v>
      </c>
    </row>
    <row r="885" spans="1:18" s="5" customFormat="1" x14ac:dyDescent="0.25">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39"/>
        <v>Percentage Improvement in Eqpt Efficiency Standards above BAU</v>
      </c>
      <c r="D885" s="9" t="s">
        <v>3218</v>
      </c>
      <c r="E885" s="50" t="s">
        <v>2457</v>
      </c>
      <c r="F885" s="181" t="s">
        <v>3180</v>
      </c>
      <c r="G885" s="50" t="s">
        <v>2461</v>
      </c>
      <c r="H885" s="51">
        <v>1121</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industry-ag-main.html#eff-stds</v>
      </c>
      <c r="R885" s="321" t="str">
        <f>IF(ISBLANK(INDEX('Policy Characteristics'!L:L,MATCH($C885,'Policy Characteristics'!$C:$C,0))),"",INDEX('Policy Characteristics'!L:L,MATCH($C885,'Policy Characteristics'!$C:$C,0)))</f>
        <v>industry-energy-efficiency-standards.html</v>
      </c>
    </row>
    <row r="886" spans="1:18" s="5" customFormat="1" x14ac:dyDescent="0.25">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39"/>
        <v>Percentage Improvement in Eqpt Efficiency Standards above BAU</v>
      </c>
      <c r="D886" s="9" t="s">
        <v>3218</v>
      </c>
      <c r="E886" s="50" t="s">
        <v>2458</v>
      </c>
      <c r="F886" s="181" t="s">
        <v>3180</v>
      </c>
      <c r="G886" s="50" t="s">
        <v>2462</v>
      </c>
      <c r="H886" s="51">
        <v>1122</v>
      </c>
      <c r="I886" s="50" t="s">
        <v>44</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industry-ag-main.html#eff-stds</v>
      </c>
      <c r="R886" s="321" t="str">
        <f>IF(ISBLANK(INDEX('Policy Characteristics'!L:L,MATCH($C886,'Policy Characteristics'!$C:$C,0))),"",INDEX('Policy Characteristics'!L:L,MATCH($C886,'Policy Characteristics'!$C:$C,0)))</f>
        <v>industry-energy-efficiency-standards.html</v>
      </c>
    </row>
    <row r="887" spans="1:18" s="5" customFormat="1" x14ac:dyDescent="0.25">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39"/>
        <v>Percentage Improvement in Eqpt Efficiency Standards above BAU</v>
      </c>
      <c r="D887" s="9" t="s">
        <v>3218</v>
      </c>
      <c r="E887" s="50" t="s">
        <v>2459</v>
      </c>
      <c r="F887" s="181" t="s">
        <v>3180</v>
      </c>
      <c r="G887" s="50" t="s">
        <v>2465</v>
      </c>
      <c r="H887" s="51">
        <v>1123</v>
      </c>
      <c r="I887" s="50" t="s">
        <v>45</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industry-ag-main.html#eff-stds</v>
      </c>
      <c r="R887" s="321" t="str">
        <f>IF(ISBLANK(INDEX('Policy Characteristics'!L:L,MATCH($C887,'Policy Characteristics'!$C:$C,0))),"",INDEX('Policy Characteristics'!L:L,MATCH($C887,'Policy Characteristics'!$C:$C,0)))</f>
        <v>industry-energy-efficiency-standards.html</v>
      </c>
    </row>
    <row r="888" spans="1:18" s="5" customFormat="1" x14ac:dyDescent="0.25">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39"/>
        <v>Percentage Improvement in Eqpt Efficiency Standards above BAU</v>
      </c>
      <c r="D888" s="9" t="s">
        <v>3218</v>
      </c>
      <c r="E888" s="50" t="s">
        <v>2806</v>
      </c>
      <c r="F888" s="181" t="s">
        <v>3180</v>
      </c>
      <c r="G888" s="50" t="s">
        <v>2809</v>
      </c>
      <c r="H888" s="51">
        <v>1124</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industry-ag-main.html#eff-stds</v>
      </c>
      <c r="R888" s="321" t="str">
        <f>IF(ISBLANK(INDEX('Policy Characteristics'!L:L,MATCH($C888,'Policy Characteristics'!$C:$C,0))),"",INDEX('Policy Characteristics'!L:L,MATCH($C888,'Policy Characteristics'!$C:$C,0)))</f>
        <v>industry-energy-efficiency-standards.html</v>
      </c>
    </row>
    <row r="889" spans="1:18" s="5" customFormat="1" x14ac:dyDescent="0.25">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39"/>
        <v>Percentage Improvement in Eqpt Efficiency Standards above BAU</v>
      </c>
      <c r="D889" s="9" t="s">
        <v>3218</v>
      </c>
      <c r="E889" s="50" t="s">
        <v>2807</v>
      </c>
      <c r="F889" s="181" t="s">
        <v>3180</v>
      </c>
      <c r="G889" s="50" t="s">
        <v>2811</v>
      </c>
      <c r="H889" s="51">
        <v>1125</v>
      </c>
      <c r="I889" s="50" t="s">
        <v>45</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industry-ag-main.html#eff-stds</v>
      </c>
      <c r="R889" s="321" t="str">
        <f>IF(ISBLANK(INDEX('Policy Characteristics'!L:L,MATCH($C889,'Policy Characteristics'!$C:$C,0))),"",INDEX('Policy Characteristics'!L:L,MATCH($C889,'Policy Characteristics'!$C:$C,0)))</f>
        <v>industry-energy-efficiency-standards.html</v>
      </c>
    </row>
    <row r="890" spans="1:18" s="5" customFormat="1" x14ac:dyDescent="0.25">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39"/>
        <v>Percentage Improvement in Eqpt Efficiency Standards above BAU</v>
      </c>
      <c r="D890" s="9" t="s">
        <v>3218</v>
      </c>
      <c r="E890" s="50" t="s">
        <v>2808</v>
      </c>
      <c r="F890" s="181" t="s">
        <v>3180</v>
      </c>
      <c r="G890" s="50" t="s">
        <v>2812</v>
      </c>
      <c r="H890" s="51">
        <v>1126</v>
      </c>
      <c r="I890" s="50" t="s">
        <v>44</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industry-ag-main.html#eff-stds</v>
      </c>
      <c r="R890" s="321" t="str">
        <f>IF(ISBLANK(INDEX('Policy Characteristics'!L:L,MATCH($C890,'Policy Characteristics'!$C:$C,0))),"",INDEX('Policy Characteristics'!L:L,MATCH($C890,'Policy Characteristics'!$C:$C,0)))</f>
        <v>industry-energy-efficiency-standards.html</v>
      </c>
    </row>
    <row r="891" spans="1:18" s="5" customFormat="1" x14ac:dyDescent="0.25">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39"/>
        <v>Percentage Improvement in Eqpt Efficiency Standards above BAU</v>
      </c>
      <c r="D891" s="9" t="s">
        <v>3218</v>
      </c>
      <c r="E891" s="50" t="s">
        <v>2805</v>
      </c>
      <c r="F891" s="181" t="s">
        <v>3180</v>
      </c>
      <c r="G891" s="50" t="s">
        <v>2810</v>
      </c>
      <c r="H891" s="51">
        <v>1127</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industry-ag-main.html#eff-stds</v>
      </c>
      <c r="R891" s="321" t="str">
        <f>IF(ISBLANK(INDEX('Policy Characteristics'!L:L,MATCH($C891,'Policy Characteristics'!$C:$C,0))),"",INDEX('Policy Characteristics'!L:L,MATCH($C891,'Policy Characteristics'!$C:$C,0)))</f>
        <v>industry-energy-efficiency-standards.html</v>
      </c>
    </row>
    <row r="892" spans="1:18" s="5" customFormat="1" x14ac:dyDescent="0.25">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39"/>
        <v>Percentage Improvement in Eqpt Efficiency Standards above BAU</v>
      </c>
      <c r="D892" s="9" t="s">
        <v>3219</v>
      </c>
      <c r="E892" s="50" t="s">
        <v>2454</v>
      </c>
      <c r="F892" s="181" t="s">
        <v>3181</v>
      </c>
      <c r="G892" s="50" t="s">
        <v>2460</v>
      </c>
      <c r="H892" s="51">
        <v>1128</v>
      </c>
      <c r="I892" s="50" t="s">
        <v>44</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industry-ag-main.html#eff-stds</v>
      </c>
      <c r="R892" s="321" t="str">
        <f>IF(ISBLANK(INDEX('Policy Characteristics'!L:L,MATCH($C892,'Policy Characteristics'!$C:$C,0))),"",INDEX('Policy Characteristics'!L:L,MATCH($C892,'Policy Characteristics'!$C:$C,0)))</f>
        <v>industry-energy-efficiency-standards.html</v>
      </c>
    </row>
    <row r="893" spans="1:18" s="5" customFormat="1" x14ac:dyDescent="0.25">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39"/>
        <v>Percentage Improvement in Eqpt Efficiency Standards above BAU</v>
      </c>
      <c r="D893" s="9" t="s">
        <v>3219</v>
      </c>
      <c r="E893" s="50" t="s">
        <v>2455</v>
      </c>
      <c r="F893" s="181" t="s">
        <v>3181</v>
      </c>
      <c r="G893" s="50" t="s">
        <v>2463</v>
      </c>
      <c r="H893" s="51">
        <v>1129</v>
      </c>
      <c r="I893" s="50" t="s">
        <v>45</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industry-ag-main.html#eff-stds</v>
      </c>
      <c r="R893" s="321" t="str">
        <f>IF(ISBLANK(INDEX('Policy Characteristics'!L:L,MATCH($C893,'Policy Characteristics'!$C:$C,0))),"",INDEX('Policy Characteristics'!L:L,MATCH($C893,'Policy Characteristics'!$C:$C,0)))</f>
        <v>industry-energy-efficiency-standards.html</v>
      </c>
    </row>
    <row r="894" spans="1:18" s="5" customFormat="1" x14ac:dyDescent="0.25">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39"/>
        <v>Percentage Improvement in Eqpt Efficiency Standards above BAU</v>
      </c>
      <c r="D894" s="9" t="s">
        <v>3219</v>
      </c>
      <c r="E894" s="50" t="s">
        <v>2456</v>
      </c>
      <c r="F894" s="181" t="s">
        <v>3181</v>
      </c>
      <c r="G894" s="50" t="s">
        <v>2464</v>
      </c>
      <c r="H894" s="51">
        <v>1130</v>
      </c>
      <c r="I894" s="50" t="s">
        <v>44</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industry-ag-main.html#eff-stds</v>
      </c>
      <c r="R894" s="321" t="str">
        <f>IF(ISBLANK(INDEX('Policy Characteristics'!L:L,MATCH($C894,'Policy Characteristics'!$C:$C,0))),"",INDEX('Policy Characteristics'!L:L,MATCH($C894,'Policy Characteristics'!$C:$C,0)))</f>
        <v>industry-energy-efficiency-standards.html</v>
      </c>
    </row>
    <row r="895" spans="1:18" s="5" customFormat="1" x14ac:dyDescent="0.25">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39"/>
        <v>Percentage Improvement in Eqpt Efficiency Standards above BAU</v>
      </c>
      <c r="D895" s="9" t="s">
        <v>3219</v>
      </c>
      <c r="E895" s="50" t="s">
        <v>2457</v>
      </c>
      <c r="F895" s="181" t="s">
        <v>3181</v>
      </c>
      <c r="G895" s="50" t="s">
        <v>2461</v>
      </c>
      <c r="H895" s="51">
        <v>1131</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industry-ag-main.html#eff-stds</v>
      </c>
      <c r="R895" s="321" t="str">
        <f>IF(ISBLANK(INDEX('Policy Characteristics'!L:L,MATCH($C895,'Policy Characteristics'!$C:$C,0))),"",INDEX('Policy Characteristics'!L:L,MATCH($C895,'Policy Characteristics'!$C:$C,0)))</f>
        <v>industry-energy-efficiency-standards.html</v>
      </c>
    </row>
    <row r="896" spans="1:18" s="5" customFormat="1" x14ac:dyDescent="0.25">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39"/>
        <v>Percentage Improvement in Eqpt Efficiency Standards above BAU</v>
      </c>
      <c r="D896" s="9" t="s">
        <v>3219</v>
      </c>
      <c r="E896" s="50" t="s">
        <v>2458</v>
      </c>
      <c r="F896" s="181" t="s">
        <v>3181</v>
      </c>
      <c r="G896" s="50" t="s">
        <v>2462</v>
      </c>
      <c r="H896" s="51">
        <v>1132</v>
      </c>
      <c r="I896" s="50" t="s">
        <v>44</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industry-ag-main.html#eff-stds</v>
      </c>
      <c r="R896" s="321" t="str">
        <f>IF(ISBLANK(INDEX('Policy Characteristics'!L:L,MATCH($C896,'Policy Characteristics'!$C:$C,0))),"",INDEX('Policy Characteristics'!L:L,MATCH($C896,'Policy Characteristics'!$C:$C,0)))</f>
        <v>industry-energy-efficiency-standards.html</v>
      </c>
    </row>
    <row r="897" spans="1:18" s="5" customFormat="1" x14ac:dyDescent="0.25">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39"/>
        <v>Percentage Improvement in Eqpt Efficiency Standards above BAU</v>
      </c>
      <c r="D897" s="9" t="s">
        <v>3219</v>
      </c>
      <c r="E897" s="50" t="s">
        <v>2459</v>
      </c>
      <c r="F897" s="181" t="s">
        <v>3181</v>
      </c>
      <c r="G897" s="50" t="s">
        <v>2465</v>
      </c>
      <c r="H897" s="51">
        <v>1133</v>
      </c>
      <c r="I897" s="50" t="s">
        <v>45</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industry-ag-main.html#eff-stds</v>
      </c>
      <c r="R897" s="321" t="str">
        <f>IF(ISBLANK(INDEX('Policy Characteristics'!L:L,MATCH($C897,'Policy Characteristics'!$C:$C,0))),"",INDEX('Policy Characteristics'!L:L,MATCH($C897,'Policy Characteristics'!$C:$C,0)))</f>
        <v>industry-energy-efficiency-standards.html</v>
      </c>
    </row>
    <row r="898" spans="1:18" s="5" customFormat="1" x14ac:dyDescent="0.25">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39"/>
        <v>Percentage Improvement in Eqpt Efficiency Standards above BAU</v>
      </c>
      <c r="D898" s="9" t="s">
        <v>3219</v>
      </c>
      <c r="E898" s="50" t="s">
        <v>2806</v>
      </c>
      <c r="F898" s="181" t="s">
        <v>3181</v>
      </c>
      <c r="G898" s="50" t="s">
        <v>2809</v>
      </c>
      <c r="H898" s="51">
        <v>1134</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industry-ag-main.html#eff-stds</v>
      </c>
      <c r="R898" s="321" t="str">
        <f>IF(ISBLANK(INDEX('Policy Characteristics'!L:L,MATCH($C898,'Policy Characteristics'!$C:$C,0))),"",INDEX('Policy Characteristics'!L:L,MATCH($C898,'Policy Characteristics'!$C:$C,0)))</f>
        <v>industry-energy-efficiency-standards.html</v>
      </c>
    </row>
    <row r="899" spans="1:18" s="5" customFormat="1" x14ac:dyDescent="0.25">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39"/>
        <v>Percentage Improvement in Eqpt Efficiency Standards above BAU</v>
      </c>
      <c r="D899" s="9" t="s">
        <v>3219</v>
      </c>
      <c r="E899" s="50" t="s">
        <v>2807</v>
      </c>
      <c r="F899" s="181" t="s">
        <v>3181</v>
      </c>
      <c r="G899" s="50" t="s">
        <v>2811</v>
      </c>
      <c r="H899" s="51">
        <v>1135</v>
      </c>
      <c r="I899" s="50" t="s">
        <v>45</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industry-ag-main.html#eff-stds</v>
      </c>
      <c r="R899" s="321" t="str">
        <f>IF(ISBLANK(INDEX('Policy Characteristics'!L:L,MATCH($C899,'Policy Characteristics'!$C:$C,0))),"",INDEX('Policy Characteristics'!L:L,MATCH($C899,'Policy Characteristics'!$C:$C,0)))</f>
        <v>industry-energy-efficiency-standards.html</v>
      </c>
    </row>
    <row r="900" spans="1:18" s="5" customFormat="1" x14ac:dyDescent="0.25">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39"/>
        <v>Percentage Improvement in Eqpt Efficiency Standards above BAU</v>
      </c>
      <c r="D900" s="9" t="s">
        <v>3219</v>
      </c>
      <c r="E900" s="50" t="s">
        <v>2808</v>
      </c>
      <c r="F900" s="181" t="s">
        <v>3181</v>
      </c>
      <c r="G900" s="50" t="s">
        <v>2812</v>
      </c>
      <c r="H900" s="51">
        <v>1136</v>
      </c>
      <c r="I900" s="50" t="s">
        <v>44</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industry-ag-main.html#eff-stds</v>
      </c>
      <c r="R900" s="321" t="str">
        <f>IF(ISBLANK(INDEX('Policy Characteristics'!L:L,MATCH($C900,'Policy Characteristics'!$C:$C,0))),"",INDEX('Policy Characteristics'!L:L,MATCH($C900,'Policy Characteristics'!$C:$C,0)))</f>
        <v>industry-energy-efficiency-standards.html</v>
      </c>
    </row>
    <row r="901" spans="1:18" s="5" customFormat="1" x14ac:dyDescent="0.25">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39"/>
        <v>Percentage Improvement in Eqpt Efficiency Standards above BAU</v>
      </c>
      <c r="D901" s="9" t="s">
        <v>3219</v>
      </c>
      <c r="E901" s="50" t="s">
        <v>2805</v>
      </c>
      <c r="F901" s="181" t="s">
        <v>3181</v>
      </c>
      <c r="G901" s="50" t="s">
        <v>2810</v>
      </c>
      <c r="H901" s="51">
        <v>1137</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industry-ag-main.html#eff-stds</v>
      </c>
      <c r="R901" s="321" t="str">
        <f>IF(ISBLANK(INDEX('Policy Characteristics'!L:L,MATCH($C901,'Policy Characteristics'!$C:$C,0))),"",INDEX('Policy Characteristics'!L:L,MATCH($C901,'Policy Characteristics'!$C:$C,0)))</f>
        <v>industry-energy-efficiency-standards.html</v>
      </c>
    </row>
    <row r="902" spans="1:18" s="5" customFormat="1" x14ac:dyDescent="0.25">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39"/>
        <v>Percentage Improvement in Eqpt Efficiency Standards above BAU</v>
      </c>
      <c r="D902" s="9" t="s">
        <v>3220</v>
      </c>
      <c r="E902" s="50" t="s">
        <v>2454</v>
      </c>
      <c r="F902" s="181" t="s">
        <v>3182</v>
      </c>
      <c r="G902" s="50" t="s">
        <v>2460</v>
      </c>
      <c r="H902" s="51">
        <v>1138</v>
      </c>
      <c r="I902" s="50" t="s">
        <v>44</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industry-ag-main.html#eff-stds</v>
      </c>
      <c r="R902" s="321" t="str">
        <f>IF(ISBLANK(INDEX('Policy Characteristics'!L:L,MATCH($C902,'Policy Characteristics'!$C:$C,0))),"",INDEX('Policy Characteristics'!L:L,MATCH($C902,'Policy Characteristics'!$C:$C,0)))</f>
        <v>industry-energy-efficiency-standards.html</v>
      </c>
    </row>
    <row r="903" spans="1:18" s="5" customFormat="1" x14ac:dyDescent="0.25">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39"/>
        <v>Percentage Improvement in Eqpt Efficiency Standards above BAU</v>
      </c>
      <c r="D903" s="9" t="s">
        <v>3220</v>
      </c>
      <c r="E903" s="50" t="s">
        <v>2455</v>
      </c>
      <c r="F903" s="181" t="s">
        <v>3182</v>
      </c>
      <c r="G903" s="50" t="s">
        <v>2463</v>
      </c>
      <c r="H903" s="51">
        <v>1139</v>
      </c>
      <c r="I903" s="50" t="s">
        <v>44</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industry-ag-main.html#eff-stds</v>
      </c>
      <c r="R903" s="321" t="str">
        <f>IF(ISBLANK(INDEX('Policy Characteristics'!L:L,MATCH($C903,'Policy Characteristics'!$C:$C,0))),"",INDEX('Policy Characteristics'!L:L,MATCH($C903,'Policy Characteristics'!$C:$C,0)))</f>
        <v>industry-energy-efficiency-standards.html</v>
      </c>
    </row>
    <row r="904" spans="1:18" s="5" customFormat="1" x14ac:dyDescent="0.25">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39"/>
        <v>Percentage Improvement in Eqpt Efficiency Standards above BAU</v>
      </c>
      <c r="D904" s="9" t="s">
        <v>3220</v>
      </c>
      <c r="E904" s="50" t="s">
        <v>2456</v>
      </c>
      <c r="F904" s="181" t="s">
        <v>3182</v>
      </c>
      <c r="G904" s="50" t="s">
        <v>2464</v>
      </c>
      <c r="H904" s="51">
        <v>1140</v>
      </c>
      <c r="I904" s="50" t="s">
        <v>44</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industry-ag-main.html#eff-stds</v>
      </c>
      <c r="R904" s="321" t="str">
        <f>IF(ISBLANK(INDEX('Policy Characteristics'!L:L,MATCH($C904,'Policy Characteristics'!$C:$C,0))),"",INDEX('Policy Characteristics'!L:L,MATCH($C904,'Policy Characteristics'!$C:$C,0)))</f>
        <v>industry-energy-efficiency-standards.html</v>
      </c>
    </row>
    <row r="905" spans="1:18" s="5" customFormat="1" x14ac:dyDescent="0.25">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39"/>
        <v>Percentage Improvement in Eqpt Efficiency Standards above BAU</v>
      </c>
      <c r="D905" s="9" t="s">
        <v>3220</v>
      </c>
      <c r="E905" s="50" t="s">
        <v>2457</v>
      </c>
      <c r="F905" s="181" t="s">
        <v>3182</v>
      </c>
      <c r="G905" s="50" t="s">
        <v>2461</v>
      </c>
      <c r="H905" s="51">
        <v>1141</v>
      </c>
      <c r="I905" s="50" t="s">
        <v>45</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industry-ag-main.html#eff-stds</v>
      </c>
      <c r="R905" s="321" t="str">
        <f>IF(ISBLANK(INDEX('Policy Characteristics'!L:L,MATCH($C905,'Policy Characteristics'!$C:$C,0))),"",INDEX('Policy Characteristics'!L:L,MATCH($C905,'Policy Characteristics'!$C:$C,0)))</f>
        <v>industry-energy-efficiency-standards.html</v>
      </c>
    </row>
    <row r="906" spans="1:18" s="5" customFormat="1" x14ac:dyDescent="0.25">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39"/>
        <v>Percentage Improvement in Eqpt Efficiency Standards above BAU</v>
      </c>
      <c r="D906" s="9" t="s">
        <v>3220</v>
      </c>
      <c r="E906" s="50" t="s">
        <v>2458</v>
      </c>
      <c r="F906" s="181" t="s">
        <v>3182</v>
      </c>
      <c r="G906" s="50" t="s">
        <v>2462</v>
      </c>
      <c r="H906" s="51">
        <v>1142</v>
      </c>
      <c r="I906" s="50" t="s">
        <v>44</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industry-ag-main.html#eff-stds</v>
      </c>
      <c r="R906" s="321" t="str">
        <f>IF(ISBLANK(INDEX('Policy Characteristics'!L:L,MATCH($C906,'Policy Characteristics'!$C:$C,0))),"",INDEX('Policy Characteristics'!L:L,MATCH($C906,'Policy Characteristics'!$C:$C,0)))</f>
        <v>industry-energy-efficiency-standards.html</v>
      </c>
    </row>
    <row r="907" spans="1:18" s="5" customFormat="1" x14ac:dyDescent="0.25">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39"/>
        <v>Percentage Improvement in Eqpt Efficiency Standards above BAU</v>
      </c>
      <c r="D907" s="9" t="s">
        <v>3220</v>
      </c>
      <c r="E907" s="50" t="s">
        <v>2459</v>
      </c>
      <c r="F907" s="181" t="s">
        <v>3182</v>
      </c>
      <c r="G907" s="50" t="s">
        <v>2465</v>
      </c>
      <c r="H907" s="51">
        <v>1143</v>
      </c>
      <c r="I907" s="50" t="s">
        <v>45</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industry-ag-main.html#eff-stds</v>
      </c>
      <c r="R907" s="321" t="str">
        <f>IF(ISBLANK(INDEX('Policy Characteristics'!L:L,MATCH($C907,'Policy Characteristics'!$C:$C,0))),"",INDEX('Policy Characteristics'!L:L,MATCH($C907,'Policy Characteristics'!$C:$C,0)))</f>
        <v>industry-energy-efficiency-standards.html</v>
      </c>
    </row>
    <row r="908" spans="1:18" s="5" customFormat="1" x14ac:dyDescent="0.25">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39"/>
        <v>Percentage Improvement in Eqpt Efficiency Standards above BAU</v>
      </c>
      <c r="D908" s="9" t="s">
        <v>3220</v>
      </c>
      <c r="E908" s="50" t="s">
        <v>2806</v>
      </c>
      <c r="F908" s="181" t="s">
        <v>3182</v>
      </c>
      <c r="G908" s="50" t="s">
        <v>2809</v>
      </c>
      <c r="H908" s="51">
        <v>1144</v>
      </c>
      <c r="I908" s="50" t="s">
        <v>45</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industry-ag-main.html#eff-stds</v>
      </c>
      <c r="R908" s="321" t="str">
        <f>IF(ISBLANK(INDEX('Policy Characteristics'!L:L,MATCH($C908,'Policy Characteristics'!$C:$C,0))),"",INDEX('Policy Characteristics'!L:L,MATCH($C908,'Policy Characteristics'!$C:$C,0)))</f>
        <v>industry-energy-efficiency-standards.html</v>
      </c>
    </row>
    <row r="909" spans="1:18" s="5" customFormat="1" x14ac:dyDescent="0.25">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39"/>
        <v>Percentage Improvement in Eqpt Efficiency Standards above BAU</v>
      </c>
      <c r="D909" s="9" t="s">
        <v>3220</v>
      </c>
      <c r="E909" s="50" t="s">
        <v>2807</v>
      </c>
      <c r="F909" s="181" t="s">
        <v>3182</v>
      </c>
      <c r="G909" s="50" t="s">
        <v>2811</v>
      </c>
      <c r="H909" s="51">
        <v>1145</v>
      </c>
      <c r="I909" s="50" t="s">
        <v>45</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industry-ag-main.html#eff-stds</v>
      </c>
      <c r="R909" s="321" t="str">
        <f>IF(ISBLANK(INDEX('Policy Characteristics'!L:L,MATCH($C909,'Policy Characteristics'!$C:$C,0))),"",INDEX('Policy Characteristics'!L:L,MATCH($C909,'Policy Characteristics'!$C:$C,0)))</f>
        <v>industry-energy-efficiency-standards.html</v>
      </c>
    </row>
    <row r="910" spans="1:18" s="5" customFormat="1" x14ac:dyDescent="0.25">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39"/>
        <v>Percentage Improvement in Eqpt Efficiency Standards above BAU</v>
      </c>
      <c r="D910" s="9" t="s">
        <v>3220</v>
      </c>
      <c r="E910" s="50" t="s">
        <v>2808</v>
      </c>
      <c r="F910" s="181" t="s">
        <v>3182</v>
      </c>
      <c r="G910" s="50" t="s">
        <v>2812</v>
      </c>
      <c r="H910" s="51">
        <v>1146</v>
      </c>
      <c r="I910" s="50" t="s">
        <v>44</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industry-ag-main.html#eff-stds</v>
      </c>
      <c r="R910" s="321" t="str">
        <f>IF(ISBLANK(INDEX('Policy Characteristics'!L:L,MATCH($C910,'Policy Characteristics'!$C:$C,0))),"",INDEX('Policy Characteristics'!L:L,MATCH($C910,'Policy Characteristics'!$C:$C,0)))</f>
        <v>industry-energy-efficiency-standards.html</v>
      </c>
    </row>
    <row r="911" spans="1:18" s="5" customFormat="1" x14ac:dyDescent="0.25">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39"/>
        <v>Percentage Improvement in Eqpt Efficiency Standards above BAU</v>
      </c>
      <c r="D911" s="9" t="s">
        <v>3220</v>
      </c>
      <c r="E911" s="50" t="s">
        <v>2805</v>
      </c>
      <c r="F911" s="181" t="s">
        <v>3182</v>
      </c>
      <c r="G911" s="50" t="s">
        <v>2810</v>
      </c>
      <c r="H911" s="51">
        <v>1147</v>
      </c>
      <c r="I911" s="50" t="s">
        <v>45</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industry-ag-main.html#eff-stds</v>
      </c>
      <c r="R911" s="321" t="str">
        <f>IF(ISBLANK(INDEX('Policy Characteristics'!L:L,MATCH($C911,'Policy Characteristics'!$C:$C,0))),"",INDEX('Policy Characteristics'!L:L,MATCH($C911,'Policy Characteristics'!$C:$C,0)))</f>
        <v>industry-energy-efficiency-standards.html</v>
      </c>
    </row>
    <row r="912" spans="1:18" s="5" customFormat="1" x14ac:dyDescent="0.25">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39"/>
        <v>Percentage Improvement in Eqpt Efficiency Standards above BAU</v>
      </c>
      <c r="D912" s="9" t="s">
        <v>3221</v>
      </c>
      <c r="E912" s="50" t="s">
        <v>2454</v>
      </c>
      <c r="F912" s="181" t="s">
        <v>3183</v>
      </c>
      <c r="G912" s="50" t="s">
        <v>2460</v>
      </c>
      <c r="H912" s="51">
        <v>1148</v>
      </c>
      <c r="I912" s="50" t="s">
        <v>44</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industry-ag-main.html#eff-stds</v>
      </c>
      <c r="R912" s="321" t="str">
        <f>IF(ISBLANK(INDEX('Policy Characteristics'!L:L,MATCH($C912,'Policy Characteristics'!$C:$C,0))),"",INDEX('Policy Characteristics'!L:L,MATCH($C912,'Policy Characteristics'!$C:$C,0)))</f>
        <v>industry-energy-efficiency-standards.html</v>
      </c>
    </row>
    <row r="913" spans="1:18" s="5" customFormat="1" x14ac:dyDescent="0.25">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39"/>
        <v>Percentage Improvement in Eqpt Efficiency Standards above BAU</v>
      </c>
      <c r="D913" s="9" t="s">
        <v>3221</v>
      </c>
      <c r="E913" s="50" t="s">
        <v>2455</v>
      </c>
      <c r="F913" s="181" t="s">
        <v>3183</v>
      </c>
      <c r="G913" s="50" t="s">
        <v>2463</v>
      </c>
      <c r="H913" s="51">
        <v>1149</v>
      </c>
      <c r="I913" s="50" t="s">
        <v>44</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industry-ag-main.html#eff-stds</v>
      </c>
      <c r="R913" s="321" t="str">
        <f>IF(ISBLANK(INDEX('Policy Characteristics'!L:L,MATCH($C913,'Policy Characteristics'!$C:$C,0))),"",INDEX('Policy Characteristics'!L:L,MATCH($C913,'Policy Characteristics'!$C:$C,0)))</f>
        <v>industry-energy-efficiency-standards.html</v>
      </c>
    </row>
    <row r="914" spans="1:18" s="5" customFormat="1" x14ac:dyDescent="0.25">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39"/>
        <v>Percentage Improvement in Eqpt Efficiency Standards above BAU</v>
      </c>
      <c r="D914" s="9" t="s">
        <v>3221</v>
      </c>
      <c r="E914" s="50" t="s">
        <v>2456</v>
      </c>
      <c r="F914" s="181" t="s">
        <v>3183</v>
      </c>
      <c r="G914" s="50" t="s">
        <v>2464</v>
      </c>
      <c r="H914" s="51">
        <v>1150</v>
      </c>
      <c r="I914" s="50" t="s">
        <v>44</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industry-ag-main.html#eff-stds</v>
      </c>
      <c r="R914" s="321" t="str">
        <f>IF(ISBLANK(INDEX('Policy Characteristics'!L:L,MATCH($C914,'Policy Characteristics'!$C:$C,0))),"",INDEX('Policy Characteristics'!L:L,MATCH($C914,'Policy Characteristics'!$C:$C,0)))</f>
        <v>industry-energy-efficiency-standards.html</v>
      </c>
    </row>
    <row r="915" spans="1:18" s="5" customFormat="1" x14ac:dyDescent="0.25">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ref="C915:C971" si="40">C$722</f>
        <v>Percentage Improvement in Eqpt Efficiency Standards above BAU</v>
      </c>
      <c r="D915" s="9" t="s">
        <v>3221</v>
      </c>
      <c r="E915" s="50" t="s">
        <v>2457</v>
      </c>
      <c r="F915" s="181" t="s">
        <v>3183</v>
      </c>
      <c r="G915" s="50" t="s">
        <v>2461</v>
      </c>
      <c r="H915" s="51">
        <v>1151</v>
      </c>
      <c r="I915" s="50" t="s">
        <v>45</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industry-ag-main.html#eff-stds</v>
      </c>
      <c r="R915" s="321" t="str">
        <f>IF(ISBLANK(INDEX('Policy Characteristics'!L:L,MATCH($C915,'Policy Characteristics'!$C:$C,0))),"",INDEX('Policy Characteristics'!L:L,MATCH($C915,'Policy Characteristics'!$C:$C,0)))</f>
        <v>industry-energy-efficiency-standards.html</v>
      </c>
    </row>
    <row r="916" spans="1:18" s="5" customFormat="1" x14ac:dyDescent="0.25">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3221</v>
      </c>
      <c r="E916" s="50" t="s">
        <v>2458</v>
      </c>
      <c r="F916" s="181" t="s">
        <v>3183</v>
      </c>
      <c r="G916" s="50" t="s">
        <v>2462</v>
      </c>
      <c r="H916" s="51">
        <v>1152</v>
      </c>
      <c r="I916" s="50" t="s">
        <v>44</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industry-ag-main.html#eff-stds</v>
      </c>
      <c r="R916" s="321" t="str">
        <f>IF(ISBLANK(INDEX('Policy Characteristics'!L:L,MATCH($C916,'Policy Characteristics'!$C:$C,0))),"",INDEX('Policy Characteristics'!L:L,MATCH($C916,'Policy Characteristics'!$C:$C,0)))</f>
        <v>industry-energy-efficiency-standards.html</v>
      </c>
    </row>
    <row r="917" spans="1:18" s="5" customFormat="1" x14ac:dyDescent="0.25">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3221</v>
      </c>
      <c r="E917" s="50" t="s">
        <v>2459</v>
      </c>
      <c r="F917" s="181" t="s">
        <v>3183</v>
      </c>
      <c r="G917" s="50" t="s">
        <v>2465</v>
      </c>
      <c r="H917" s="51">
        <v>1153</v>
      </c>
      <c r="I917" s="50" t="s">
        <v>45</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industry-ag-main.html#eff-stds</v>
      </c>
      <c r="R917" s="321" t="str">
        <f>IF(ISBLANK(INDEX('Policy Characteristics'!L:L,MATCH($C917,'Policy Characteristics'!$C:$C,0))),"",INDEX('Policy Characteristics'!L:L,MATCH($C917,'Policy Characteristics'!$C:$C,0)))</f>
        <v>industry-energy-efficiency-standards.html</v>
      </c>
    </row>
    <row r="918" spans="1:18" s="5" customFormat="1" x14ac:dyDescent="0.25">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3221</v>
      </c>
      <c r="E918" s="50" t="s">
        <v>2806</v>
      </c>
      <c r="F918" s="181" t="s">
        <v>3183</v>
      </c>
      <c r="G918" s="50" t="s">
        <v>2809</v>
      </c>
      <c r="H918" s="51">
        <v>1154</v>
      </c>
      <c r="I918" s="50" t="s">
        <v>45</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industry-ag-main.html#eff-stds</v>
      </c>
      <c r="R918" s="321" t="str">
        <f>IF(ISBLANK(INDEX('Policy Characteristics'!L:L,MATCH($C918,'Policy Characteristics'!$C:$C,0))),"",INDEX('Policy Characteristics'!L:L,MATCH($C918,'Policy Characteristics'!$C:$C,0)))</f>
        <v>industry-energy-efficiency-standards.html</v>
      </c>
    </row>
    <row r="919" spans="1:18" s="5" customFormat="1" x14ac:dyDescent="0.25">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3221</v>
      </c>
      <c r="E919" s="50" t="s">
        <v>2807</v>
      </c>
      <c r="F919" s="181" t="s">
        <v>3183</v>
      </c>
      <c r="G919" s="50" t="s">
        <v>2811</v>
      </c>
      <c r="H919" s="51">
        <v>1155</v>
      </c>
      <c r="I919" s="50" t="s">
        <v>44</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industry-ag-main.html#eff-stds</v>
      </c>
      <c r="R919" s="321" t="str">
        <f>IF(ISBLANK(INDEX('Policy Characteristics'!L:L,MATCH($C919,'Policy Characteristics'!$C:$C,0))),"",INDEX('Policy Characteristics'!L:L,MATCH($C919,'Policy Characteristics'!$C:$C,0)))</f>
        <v>industry-energy-efficiency-standards.html</v>
      </c>
    </row>
    <row r="920" spans="1:18" s="5" customFormat="1" x14ac:dyDescent="0.25">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3221</v>
      </c>
      <c r="E920" s="50" t="s">
        <v>2808</v>
      </c>
      <c r="F920" s="181" t="s">
        <v>3183</v>
      </c>
      <c r="G920" s="50" t="s">
        <v>2812</v>
      </c>
      <c r="H920" s="51">
        <v>1156</v>
      </c>
      <c r="I920" s="50" t="s">
        <v>44</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industry-ag-main.html#eff-stds</v>
      </c>
      <c r="R920" s="321" t="str">
        <f>IF(ISBLANK(INDEX('Policy Characteristics'!L:L,MATCH($C920,'Policy Characteristics'!$C:$C,0))),"",INDEX('Policy Characteristics'!L:L,MATCH($C920,'Policy Characteristics'!$C:$C,0)))</f>
        <v>industry-energy-efficiency-standards.html</v>
      </c>
    </row>
    <row r="921" spans="1:18" s="5" customFormat="1" x14ac:dyDescent="0.25">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3221</v>
      </c>
      <c r="E921" s="50" t="s">
        <v>2805</v>
      </c>
      <c r="F921" s="181" t="s">
        <v>3183</v>
      </c>
      <c r="G921" s="50" t="s">
        <v>2810</v>
      </c>
      <c r="H921" s="51">
        <v>1157</v>
      </c>
      <c r="I921" s="50" t="s">
        <v>45</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industry-ag-main.html#eff-stds</v>
      </c>
      <c r="R921" s="321" t="str">
        <f>IF(ISBLANK(INDEX('Policy Characteristics'!L:L,MATCH($C921,'Policy Characteristics'!$C:$C,0))),"",INDEX('Policy Characteristics'!L:L,MATCH($C921,'Policy Characteristics'!$C:$C,0)))</f>
        <v>industry-energy-efficiency-standards.html</v>
      </c>
    </row>
    <row r="922" spans="1:18" s="5" customFormat="1" x14ac:dyDescent="0.25">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3222</v>
      </c>
      <c r="E922" s="50" t="s">
        <v>2454</v>
      </c>
      <c r="F922" s="181" t="s">
        <v>3184</v>
      </c>
      <c r="G922" s="50" t="s">
        <v>2460</v>
      </c>
      <c r="H922" s="51">
        <v>1158</v>
      </c>
      <c r="I922" s="50" t="s">
        <v>44</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industry-ag-main.html#eff-stds</v>
      </c>
      <c r="R922" s="321" t="str">
        <f>IF(ISBLANK(INDEX('Policy Characteristics'!L:L,MATCH($C922,'Policy Characteristics'!$C:$C,0))),"",INDEX('Policy Characteristics'!L:L,MATCH($C922,'Policy Characteristics'!$C:$C,0)))</f>
        <v>industry-energy-efficiency-standards.html</v>
      </c>
    </row>
    <row r="923" spans="1:18" s="5" customFormat="1" x14ac:dyDescent="0.25">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3222</v>
      </c>
      <c r="E923" s="50" t="s">
        <v>2455</v>
      </c>
      <c r="F923" s="181" t="s">
        <v>3184</v>
      </c>
      <c r="G923" s="50" t="s">
        <v>2463</v>
      </c>
      <c r="H923" s="51">
        <v>1159</v>
      </c>
      <c r="I923" s="50" t="s">
        <v>44</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industry-ag-main.html#eff-stds</v>
      </c>
      <c r="R923" s="321" t="str">
        <f>IF(ISBLANK(INDEX('Policy Characteristics'!L:L,MATCH($C923,'Policy Characteristics'!$C:$C,0))),"",INDEX('Policy Characteristics'!L:L,MATCH($C923,'Policy Characteristics'!$C:$C,0)))</f>
        <v>industry-energy-efficiency-standards.html</v>
      </c>
    </row>
    <row r="924" spans="1:18" s="5" customFormat="1" x14ac:dyDescent="0.25">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3222</v>
      </c>
      <c r="E924" s="50" t="s">
        <v>2456</v>
      </c>
      <c r="F924" s="181" t="s">
        <v>3184</v>
      </c>
      <c r="G924" s="50" t="s">
        <v>2464</v>
      </c>
      <c r="H924" s="51">
        <v>1160</v>
      </c>
      <c r="I924" s="50" t="s">
        <v>44</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industry-ag-main.html#eff-stds</v>
      </c>
      <c r="R924" s="321" t="str">
        <f>IF(ISBLANK(INDEX('Policy Characteristics'!L:L,MATCH($C924,'Policy Characteristics'!$C:$C,0))),"",INDEX('Policy Characteristics'!L:L,MATCH($C924,'Policy Characteristics'!$C:$C,0)))</f>
        <v>industry-energy-efficiency-standards.html</v>
      </c>
    </row>
    <row r="925" spans="1:18" s="5" customFormat="1" x14ac:dyDescent="0.25">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3222</v>
      </c>
      <c r="E925" s="50" t="s">
        <v>2457</v>
      </c>
      <c r="F925" s="181" t="s">
        <v>3184</v>
      </c>
      <c r="G925" s="50" t="s">
        <v>2461</v>
      </c>
      <c r="H925" s="51">
        <v>1161</v>
      </c>
      <c r="I925" s="50" t="s">
        <v>45</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industry-ag-main.html#eff-stds</v>
      </c>
      <c r="R925" s="321" t="str">
        <f>IF(ISBLANK(INDEX('Policy Characteristics'!L:L,MATCH($C925,'Policy Characteristics'!$C:$C,0))),"",INDEX('Policy Characteristics'!L:L,MATCH($C925,'Policy Characteristics'!$C:$C,0)))</f>
        <v>industry-energy-efficiency-standards.html</v>
      </c>
    </row>
    <row r="926" spans="1:18" s="5" customFormat="1" x14ac:dyDescent="0.25">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3222</v>
      </c>
      <c r="E926" s="50" t="s">
        <v>2458</v>
      </c>
      <c r="F926" s="181" t="s">
        <v>3184</v>
      </c>
      <c r="G926" s="50" t="s">
        <v>2462</v>
      </c>
      <c r="H926" s="51">
        <v>1162</v>
      </c>
      <c r="I926" s="50" t="s">
        <v>44</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industry-ag-main.html#eff-stds</v>
      </c>
      <c r="R926" s="321" t="str">
        <f>IF(ISBLANK(INDEX('Policy Characteristics'!L:L,MATCH($C926,'Policy Characteristics'!$C:$C,0))),"",INDEX('Policy Characteristics'!L:L,MATCH($C926,'Policy Characteristics'!$C:$C,0)))</f>
        <v>industry-energy-efficiency-standards.html</v>
      </c>
    </row>
    <row r="927" spans="1:18" s="5" customFormat="1" x14ac:dyDescent="0.25">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3222</v>
      </c>
      <c r="E927" s="50" t="s">
        <v>2459</v>
      </c>
      <c r="F927" s="181" t="s">
        <v>3184</v>
      </c>
      <c r="G927" s="50" t="s">
        <v>2465</v>
      </c>
      <c r="H927" s="51">
        <v>1163</v>
      </c>
      <c r="I927" s="50" t="s">
        <v>45</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industry-ag-main.html#eff-stds</v>
      </c>
      <c r="R927" s="321" t="str">
        <f>IF(ISBLANK(INDEX('Policy Characteristics'!L:L,MATCH($C927,'Policy Characteristics'!$C:$C,0))),"",INDEX('Policy Characteristics'!L:L,MATCH($C927,'Policy Characteristics'!$C:$C,0)))</f>
        <v>industry-energy-efficiency-standards.html</v>
      </c>
    </row>
    <row r="928" spans="1:18" s="5" customFormat="1" x14ac:dyDescent="0.25">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3222</v>
      </c>
      <c r="E928" s="50" t="s">
        <v>2806</v>
      </c>
      <c r="F928" s="181" t="s">
        <v>3184</v>
      </c>
      <c r="G928" s="50" t="s">
        <v>2809</v>
      </c>
      <c r="H928" s="51">
        <v>1164</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industry-ag-main.html#eff-stds</v>
      </c>
      <c r="R928" s="321" t="str">
        <f>IF(ISBLANK(INDEX('Policy Characteristics'!L:L,MATCH($C928,'Policy Characteristics'!$C:$C,0))),"",INDEX('Policy Characteristics'!L:L,MATCH($C928,'Policy Characteristics'!$C:$C,0)))</f>
        <v>industry-energy-efficiency-standards.html</v>
      </c>
    </row>
    <row r="929" spans="1:18" s="5" customFormat="1" x14ac:dyDescent="0.25">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3222</v>
      </c>
      <c r="E929" s="50" t="s">
        <v>2807</v>
      </c>
      <c r="F929" s="181" t="s">
        <v>3184</v>
      </c>
      <c r="G929" s="50" t="s">
        <v>2811</v>
      </c>
      <c r="H929" s="51">
        <v>1165</v>
      </c>
      <c r="I929" s="50" t="s">
        <v>44</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industry-ag-main.html#eff-stds</v>
      </c>
      <c r="R929" s="321" t="str">
        <f>IF(ISBLANK(INDEX('Policy Characteristics'!L:L,MATCH($C929,'Policy Characteristics'!$C:$C,0))),"",INDEX('Policy Characteristics'!L:L,MATCH($C929,'Policy Characteristics'!$C:$C,0)))</f>
        <v>industry-energy-efficiency-standards.html</v>
      </c>
    </row>
    <row r="930" spans="1:18" s="5" customFormat="1" x14ac:dyDescent="0.25">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3222</v>
      </c>
      <c r="E930" s="50" t="s">
        <v>2808</v>
      </c>
      <c r="F930" s="181" t="s">
        <v>3184</v>
      </c>
      <c r="G930" s="50" t="s">
        <v>2812</v>
      </c>
      <c r="H930" s="51">
        <v>1166</v>
      </c>
      <c r="I930" s="50" t="s">
        <v>44</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industry-ag-main.html#eff-stds</v>
      </c>
      <c r="R930" s="321" t="str">
        <f>IF(ISBLANK(INDEX('Policy Characteristics'!L:L,MATCH($C930,'Policy Characteristics'!$C:$C,0))),"",INDEX('Policy Characteristics'!L:L,MATCH($C930,'Policy Characteristics'!$C:$C,0)))</f>
        <v>industry-energy-efficiency-standards.html</v>
      </c>
    </row>
    <row r="931" spans="1:18" s="5" customFormat="1" x14ac:dyDescent="0.25">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3222</v>
      </c>
      <c r="E931" s="50" t="s">
        <v>2805</v>
      </c>
      <c r="F931" s="181" t="s">
        <v>3184</v>
      </c>
      <c r="G931" s="50" t="s">
        <v>2810</v>
      </c>
      <c r="H931" s="51">
        <v>1167</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industry-ag-main.html#eff-stds</v>
      </c>
      <c r="R931" s="321" t="str">
        <f>IF(ISBLANK(INDEX('Policy Characteristics'!L:L,MATCH($C931,'Policy Characteristics'!$C:$C,0))),"",INDEX('Policy Characteristics'!L:L,MATCH($C931,'Policy Characteristics'!$C:$C,0)))</f>
        <v>industry-energy-efficiency-standards.html</v>
      </c>
    </row>
    <row r="932" spans="1:18" s="5" customFormat="1" x14ac:dyDescent="0.25">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3223</v>
      </c>
      <c r="E932" s="50" t="s">
        <v>2454</v>
      </c>
      <c r="F932" s="181" t="s">
        <v>3185</v>
      </c>
      <c r="G932" s="50" t="s">
        <v>2460</v>
      </c>
      <c r="H932" s="51">
        <v>1168</v>
      </c>
      <c r="I932" s="50" t="s">
        <v>44</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industry-ag-main.html#eff-stds</v>
      </c>
      <c r="R932" s="321" t="str">
        <f>IF(ISBLANK(INDEX('Policy Characteristics'!L:L,MATCH($C932,'Policy Characteristics'!$C:$C,0))),"",INDEX('Policy Characteristics'!L:L,MATCH($C932,'Policy Characteristics'!$C:$C,0)))</f>
        <v>industry-energy-efficiency-standards.html</v>
      </c>
    </row>
    <row r="933" spans="1:18" s="5" customFormat="1" x14ac:dyDescent="0.25">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3223</v>
      </c>
      <c r="E933" s="50" t="s">
        <v>2455</v>
      </c>
      <c r="F933" s="181" t="s">
        <v>3185</v>
      </c>
      <c r="G933" s="50" t="s">
        <v>2463</v>
      </c>
      <c r="H933" s="51">
        <v>1169</v>
      </c>
      <c r="I933" s="50" t="s">
        <v>44</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industry-ag-main.html#eff-stds</v>
      </c>
      <c r="R933" s="321" t="str">
        <f>IF(ISBLANK(INDEX('Policy Characteristics'!L:L,MATCH($C933,'Policy Characteristics'!$C:$C,0))),"",INDEX('Policy Characteristics'!L:L,MATCH($C933,'Policy Characteristics'!$C:$C,0)))</f>
        <v>industry-energy-efficiency-standards.html</v>
      </c>
    </row>
    <row r="934" spans="1:18" s="5" customFormat="1" x14ac:dyDescent="0.25">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Industry Energy Efficiency Standards</v>
      </c>
      <c r="C934" s="325" t="str">
        <f t="shared" si="40"/>
        <v>Percentage Improvement in Eqpt Efficiency Standards above BAU</v>
      </c>
      <c r="D934" s="9" t="s">
        <v>3223</v>
      </c>
      <c r="E934" s="50" t="s">
        <v>2456</v>
      </c>
      <c r="F934" s="181" t="s">
        <v>3185</v>
      </c>
      <c r="G934" s="50" t="s">
        <v>2464</v>
      </c>
      <c r="H934" s="51">
        <v>1170</v>
      </c>
      <c r="I934" s="50" t="s">
        <v>44</v>
      </c>
      <c r="J934" s="323" t="str">
        <f>IF(ISBLANK(INDEX('Policy Characteristics'!D:D,MATCH($C934,'Policy Characteristics'!$C:$C,0))),"",INDEX('Policy Characteristics'!D:D,MATCH($C934,'Policy Characteristics'!$C:$C,0)))</f>
        <v>Industry Energy Efficiency Standards</v>
      </c>
      <c r="K934" s="321" t="str">
        <f>IF(ISBLANK(INDEX('Policy Characteristics'!E:E,MATCH($C934,'Policy Characteristics'!$C:$C,0))),"",INDEX('Policy Characteristics'!E:E,MATCH($C934,'Policy Characteristics'!$C:$C,0)))</f>
        <v>indst efficiency standards</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0.25</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reduction in energy use</v>
      </c>
      <c r="P934" s="321"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21" t="str">
        <f>IF(ISBLANK(INDEX('Policy Characteristics'!K:K,MATCH($C934,'Policy Characteristics'!$C:$C,0))),"",INDEX('Policy Characteristics'!K:K,MATCH($C934,'Policy Characteristics'!$C:$C,0)))</f>
        <v>industry-ag-main.html#eff-stds</v>
      </c>
      <c r="R934" s="321" t="str">
        <f>IF(ISBLANK(INDEX('Policy Characteristics'!L:L,MATCH($C934,'Policy Characteristics'!$C:$C,0))),"",INDEX('Policy Characteristics'!L:L,MATCH($C934,'Policy Characteristics'!$C:$C,0)))</f>
        <v>industry-energy-efficiency-standards.html</v>
      </c>
    </row>
    <row r="935" spans="1:18" s="5" customFormat="1" x14ac:dyDescent="0.25">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Industry Energy Efficiency Standards</v>
      </c>
      <c r="C935" s="325" t="str">
        <f t="shared" si="40"/>
        <v>Percentage Improvement in Eqpt Efficiency Standards above BAU</v>
      </c>
      <c r="D935" s="9" t="s">
        <v>3223</v>
      </c>
      <c r="E935" s="50" t="s">
        <v>2457</v>
      </c>
      <c r="F935" s="181" t="s">
        <v>3185</v>
      </c>
      <c r="G935" s="50" t="s">
        <v>2461</v>
      </c>
      <c r="H935" s="51">
        <v>1171</v>
      </c>
      <c r="I935" s="50" t="s">
        <v>45</v>
      </c>
      <c r="J935" s="323" t="str">
        <f>IF(ISBLANK(INDEX('Policy Characteristics'!D:D,MATCH($C935,'Policy Characteristics'!$C:$C,0))),"",INDEX('Policy Characteristics'!D:D,MATCH($C935,'Policy Characteristics'!$C:$C,0)))</f>
        <v>Industry Energy Efficiency Standards</v>
      </c>
      <c r="K935" s="321" t="str">
        <f>IF(ISBLANK(INDEX('Policy Characteristics'!E:E,MATCH($C935,'Policy Characteristics'!$C:$C,0))),"",INDEX('Policy Characteristics'!E:E,MATCH($C935,'Policy Characteristics'!$C:$C,0)))</f>
        <v>indst efficiency standards</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0.25</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reduction in energy use</v>
      </c>
      <c r="P935" s="321"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21" t="str">
        <f>IF(ISBLANK(INDEX('Policy Characteristics'!K:K,MATCH($C935,'Policy Characteristics'!$C:$C,0))),"",INDEX('Policy Characteristics'!K:K,MATCH($C935,'Policy Characteristics'!$C:$C,0)))</f>
        <v>industry-ag-main.html#eff-stds</v>
      </c>
      <c r="R935" s="321" t="str">
        <f>IF(ISBLANK(INDEX('Policy Characteristics'!L:L,MATCH($C935,'Policy Characteristics'!$C:$C,0))),"",INDEX('Policy Characteristics'!L:L,MATCH($C935,'Policy Characteristics'!$C:$C,0)))</f>
        <v>industry-energy-efficiency-standards.html</v>
      </c>
    </row>
    <row r="936" spans="1:18" s="5" customFormat="1" x14ac:dyDescent="0.25">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Industry Energy Efficiency Standards</v>
      </c>
      <c r="C936" s="325" t="str">
        <f t="shared" si="40"/>
        <v>Percentage Improvement in Eqpt Efficiency Standards above BAU</v>
      </c>
      <c r="D936" s="9" t="s">
        <v>3223</v>
      </c>
      <c r="E936" s="50" t="s">
        <v>2458</v>
      </c>
      <c r="F936" s="181" t="s">
        <v>3185</v>
      </c>
      <c r="G936" s="50" t="s">
        <v>2462</v>
      </c>
      <c r="H936" s="51">
        <v>1172</v>
      </c>
      <c r="I936" s="50" t="s">
        <v>44</v>
      </c>
      <c r="J936" s="323" t="str">
        <f>IF(ISBLANK(INDEX('Policy Characteristics'!D:D,MATCH($C936,'Policy Characteristics'!$C:$C,0))),"",INDEX('Policy Characteristics'!D:D,MATCH($C936,'Policy Characteristics'!$C:$C,0)))</f>
        <v>Industry Energy Efficiency Standards</v>
      </c>
      <c r="K936" s="321" t="str">
        <f>IF(ISBLANK(INDEX('Policy Characteristics'!E:E,MATCH($C936,'Policy Characteristics'!$C:$C,0))),"",INDEX('Policy Characteristics'!E:E,MATCH($C936,'Policy Characteristics'!$C:$C,0)))</f>
        <v>indst efficiency standards</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0.25</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reduction in energy use</v>
      </c>
      <c r="P936" s="321"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21" t="str">
        <f>IF(ISBLANK(INDEX('Policy Characteristics'!K:K,MATCH($C936,'Policy Characteristics'!$C:$C,0))),"",INDEX('Policy Characteristics'!K:K,MATCH($C936,'Policy Characteristics'!$C:$C,0)))</f>
        <v>industry-ag-main.html#eff-stds</v>
      </c>
      <c r="R936" s="321" t="str">
        <f>IF(ISBLANK(INDEX('Policy Characteristics'!L:L,MATCH($C936,'Policy Characteristics'!$C:$C,0))),"",INDEX('Policy Characteristics'!L:L,MATCH($C936,'Policy Characteristics'!$C:$C,0)))</f>
        <v>industry-energy-efficiency-standards.html</v>
      </c>
    </row>
    <row r="937" spans="1:18" s="5" customFormat="1" x14ac:dyDescent="0.25">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Industry Energy Efficiency Standards</v>
      </c>
      <c r="C937" s="325" t="str">
        <f t="shared" si="40"/>
        <v>Percentage Improvement in Eqpt Efficiency Standards above BAU</v>
      </c>
      <c r="D937" s="9" t="s">
        <v>3223</v>
      </c>
      <c r="E937" s="50" t="s">
        <v>2459</v>
      </c>
      <c r="F937" s="181" t="s">
        <v>3185</v>
      </c>
      <c r="G937" s="50" t="s">
        <v>2465</v>
      </c>
      <c r="H937" s="51">
        <v>1173</v>
      </c>
      <c r="I937" s="50" t="s">
        <v>45</v>
      </c>
      <c r="J937" s="323" t="str">
        <f>IF(ISBLANK(INDEX('Policy Characteristics'!D:D,MATCH($C937,'Policy Characteristics'!$C:$C,0))),"",INDEX('Policy Characteristics'!D:D,MATCH($C937,'Policy Characteristics'!$C:$C,0)))</f>
        <v>Industry Energy Efficiency Standards</v>
      </c>
      <c r="K937" s="321" t="str">
        <f>IF(ISBLANK(INDEX('Policy Characteristics'!E:E,MATCH($C937,'Policy Characteristics'!$C:$C,0))),"",INDEX('Policy Characteristics'!E:E,MATCH($C937,'Policy Characteristics'!$C:$C,0)))</f>
        <v>indst efficiency standards</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0.25</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reduction in energy use</v>
      </c>
      <c r="P937" s="321"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21" t="str">
        <f>IF(ISBLANK(INDEX('Policy Characteristics'!K:K,MATCH($C937,'Policy Characteristics'!$C:$C,0))),"",INDEX('Policy Characteristics'!K:K,MATCH($C937,'Policy Characteristics'!$C:$C,0)))</f>
        <v>industry-ag-main.html#eff-stds</v>
      </c>
      <c r="R937" s="321" t="str">
        <f>IF(ISBLANK(INDEX('Policy Characteristics'!L:L,MATCH($C937,'Policy Characteristics'!$C:$C,0))),"",INDEX('Policy Characteristics'!L:L,MATCH($C937,'Policy Characteristics'!$C:$C,0)))</f>
        <v>industry-energy-efficiency-standards.html</v>
      </c>
    </row>
    <row r="938" spans="1:18" s="5" customFormat="1" x14ac:dyDescent="0.25">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Industry Energy Efficiency Standards</v>
      </c>
      <c r="C938" s="325" t="str">
        <f t="shared" si="40"/>
        <v>Percentage Improvement in Eqpt Efficiency Standards above BAU</v>
      </c>
      <c r="D938" s="9" t="s">
        <v>3223</v>
      </c>
      <c r="E938" s="50" t="s">
        <v>2806</v>
      </c>
      <c r="F938" s="181" t="s">
        <v>3185</v>
      </c>
      <c r="G938" s="50" t="s">
        <v>2809</v>
      </c>
      <c r="H938" s="51">
        <v>1174</v>
      </c>
      <c r="I938" s="50" t="s">
        <v>45</v>
      </c>
      <c r="J938" s="323" t="str">
        <f>IF(ISBLANK(INDEX('Policy Characteristics'!D:D,MATCH($C938,'Policy Characteristics'!$C:$C,0))),"",INDEX('Policy Characteristics'!D:D,MATCH($C938,'Policy Characteristics'!$C:$C,0)))</f>
        <v>Industry Energy Efficiency Standards</v>
      </c>
      <c r="K938" s="321" t="str">
        <f>IF(ISBLANK(INDEX('Policy Characteristics'!E:E,MATCH($C938,'Policy Characteristics'!$C:$C,0))),"",INDEX('Policy Characteristics'!E:E,MATCH($C938,'Policy Characteristics'!$C:$C,0)))</f>
        <v>indst efficiency standards</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0.25</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reduction in energy use</v>
      </c>
      <c r="P938" s="321"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21" t="str">
        <f>IF(ISBLANK(INDEX('Policy Characteristics'!K:K,MATCH($C938,'Policy Characteristics'!$C:$C,0))),"",INDEX('Policy Characteristics'!K:K,MATCH($C938,'Policy Characteristics'!$C:$C,0)))</f>
        <v>industry-ag-main.html#eff-stds</v>
      </c>
      <c r="R938" s="321" t="str">
        <f>IF(ISBLANK(INDEX('Policy Characteristics'!L:L,MATCH($C938,'Policy Characteristics'!$C:$C,0))),"",INDEX('Policy Characteristics'!L:L,MATCH($C938,'Policy Characteristics'!$C:$C,0)))</f>
        <v>industry-energy-efficiency-standards.html</v>
      </c>
    </row>
    <row r="939" spans="1:18" s="5" customFormat="1" x14ac:dyDescent="0.25">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Industry Energy Efficiency Standards</v>
      </c>
      <c r="C939" s="325" t="str">
        <f t="shared" si="40"/>
        <v>Percentage Improvement in Eqpt Efficiency Standards above BAU</v>
      </c>
      <c r="D939" s="9" t="s">
        <v>3223</v>
      </c>
      <c r="E939" s="50" t="s">
        <v>2807</v>
      </c>
      <c r="F939" s="181" t="s">
        <v>3185</v>
      </c>
      <c r="G939" s="50" t="s">
        <v>2811</v>
      </c>
      <c r="H939" s="51">
        <v>1175</v>
      </c>
      <c r="I939" s="50" t="s">
        <v>44</v>
      </c>
      <c r="J939" s="323" t="str">
        <f>IF(ISBLANK(INDEX('Policy Characteristics'!D:D,MATCH($C939,'Policy Characteristics'!$C:$C,0))),"",INDEX('Policy Characteristics'!D:D,MATCH($C939,'Policy Characteristics'!$C:$C,0)))</f>
        <v>Industry Energy Efficiency Standards</v>
      </c>
      <c r="K939" s="321" t="str">
        <f>IF(ISBLANK(INDEX('Policy Characteristics'!E:E,MATCH($C939,'Policy Characteristics'!$C:$C,0))),"",INDEX('Policy Characteristics'!E:E,MATCH($C939,'Policy Characteristics'!$C:$C,0)))</f>
        <v>indst efficiency standards</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0.25</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reduction in energy use</v>
      </c>
      <c r="P939" s="321"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21" t="str">
        <f>IF(ISBLANK(INDEX('Policy Characteristics'!K:K,MATCH($C939,'Policy Characteristics'!$C:$C,0))),"",INDEX('Policy Characteristics'!K:K,MATCH($C939,'Policy Characteristics'!$C:$C,0)))</f>
        <v>industry-ag-main.html#eff-stds</v>
      </c>
      <c r="R939" s="321" t="str">
        <f>IF(ISBLANK(INDEX('Policy Characteristics'!L:L,MATCH($C939,'Policy Characteristics'!$C:$C,0))),"",INDEX('Policy Characteristics'!L:L,MATCH($C939,'Policy Characteristics'!$C:$C,0)))</f>
        <v>industry-energy-efficiency-standards.html</v>
      </c>
    </row>
    <row r="940" spans="1:18" s="5" customFormat="1" x14ac:dyDescent="0.25">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Industry Energy Efficiency Standards</v>
      </c>
      <c r="C940" s="325" t="str">
        <f t="shared" si="40"/>
        <v>Percentage Improvement in Eqpt Efficiency Standards above BAU</v>
      </c>
      <c r="D940" s="9" t="s">
        <v>3223</v>
      </c>
      <c r="E940" s="50" t="s">
        <v>2808</v>
      </c>
      <c r="F940" s="181" t="s">
        <v>3185</v>
      </c>
      <c r="G940" s="50" t="s">
        <v>2812</v>
      </c>
      <c r="H940" s="51">
        <v>1176</v>
      </c>
      <c r="I940" s="50" t="s">
        <v>44</v>
      </c>
      <c r="J940" s="323" t="str">
        <f>IF(ISBLANK(INDEX('Policy Characteristics'!D:D,MATCH($C940,'Policy Characteristics'!$C:$C,0))),"",INDEX('Policy Characteristics'!D:D,MATCH($C940,'Policy Characteristics'!$C:$C,0)))</f>
        <v>Industry Energy Efficiency Standards</v>
      </c>
      <c r="K940" s="321" t="str">
        <f>IF(ISBLANK(INDEX('Policy Characteristics'!E:E,MATCH($C940,'Policy Characteristics'!$C:$C,0))),"",INDEX('Policy Characteristics'!E:E,MATCH($C940,'Policy Characteristics'!$C:$C,0)))</f>
        <v>indst efficiency standards</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0.25</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reduction in energy use</v>
      </c>
      <c r="P940" s="321"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21" t="str">
        <f>IF(ISBLANK(INDEX('Policy Characteristics'!K:K,MATCH($C940,'Policy Characteristics'!$C:$C,0))),"",INDEX('Policy Characteristics'!K:K,MATCH($C940,'Policy Characteristics'!$C:$C,0)))</f>
        <v>industry-ag-main.html#eff-stds</v>
      </c>
      <c r="R940" s="321" t="str">
        <f>IF(ISBLANK(INDEX('Policy Characteristics'!L:L,MATCH($C940,'Policy Characteristics'!$C:$C,0))),"",INDEX('Policy Characteristics'!L:L,MATCH($C940,'Policy Characteristics'!$C:$C,0)))</f>
        <v>industry-energy-efficiency-standards.html</v>
      </c>
    </row>
    <row r="941" spans="1:18" s="5" customFormat="1" x14ac:dyDescent="0.25">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Industry Energy Efficiency Standards</v>
      </c>
      <c r="C941" s="325" t="str">
        <f t="shared" si="40"/>
        <v>Percentage Improvement in Eqpt Efficiency Standards above BAU</v>
      </c>
      <c r="D941" s="9" t="s">
        <v>3223</v>
      </c>
      <c r="E941" s="50" t="s">
        <v>2805</v>
      </c>
      <c r="F941" s="181" t="s">
        <v>3185</v>
      </c>
      <c r="G941" s="50" t="s">
        <v>2810</v>
      </c>
      <c r="H941" s="51">
        <v>1177</v>
      </c>
      <c r="I941" s="50" t="s">
        <v>45</v>
      </c>
      <c r="J941" s="323" t="str">
        <f>IF(ISBLANK(INDEX('Policy Characteristics'!D:D,MATCH($C941,'Policy Characteristics'!$C:$C,0))),"",INDEX('Policy Characteristics'!D:D,MATCH($C941,'Policy Characteristics'!$C:$C,0)))</f>
        <v>Industry Energy Efficiency Standards</v>
      </c>
      <c r="K941" s="321" t="str">
        <f>IF(ISBLANK(INDEX('Policy Characteristics'!E:E,MATCH($C941,'Policy Characteristics'!$C:$C,0))),"",INDEX('Policy Characteristics'!E:E,MATCH($C941,'Policy Characteristics'!$C:$C,0)))</f>
        <v>indst efficiency standards</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0.25</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reduction in energy use</v>
      </c>
      <c r="P941" s="321"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21" t="str">
        <f>IF(ISBLANK(INDEX('Policy Characteristics'!K:K,MATCH($C941,'Policy Characteristics'!$C:$C,0))),"",INDEX('Policy Characteristics'!K:K,MATCH($C941,'Policy Characteristics'!$C:$C,0)))</f>
        <v>industry-ag-main.html#eff-stds</v>
      </c>
      <c r="R941" s="321" t="str">
        <f>IF(ISBLANK(INDEX('Policy Characteristics'!L:L,MATCH($C941,'Policy Characteristics'!$C:$C,0))),"",INDEX('Policy Characteristics'!L:L,MATCH($C941,'Policy Characteristics'!$C:$C,0)))</f>
        <v>industry-energy-efficiency-standards.html</v>
      </c>
    </row>
    <row r="942" spans="1:18" s="5" customFormat="1" x14ac:dyDescent="0.25">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Industry Energy Efficiency Standards</v>
      </c>
      <c r="C942" s="325" t="str">
        <f t="shared" si="40"/>
        <v>Percentage Improvement in Eqpt Efficiency Standards above BAU</v>
      </c>
      <c r="D942" s="9" t="s">
        <v>3224</v>
      </c>
      <c r="E942" s="50" t="s">
        <v>2454</v>
      </c>
      <c r="F942" s="181" t="s">
        <v>3186</v>
      </c>
      <c r="G942" s="50" t="s">
        <v>2460</v>
      </c>
      <c r="H942" s="51">
        <v>1178</v>
      </c>
      <c r="I942" s="9" t="s">
        <v>45</v>
      </c>
      <c r="J942" s="323" t="str">
        <f>IF(ISBLANK(INDEX('Policy Characteristics'!D:D,MATCH($C942,'Policy Characteristics'!$C:$C,0))),"",INDEX('Policy Characteristics'!D:D,MATCH($C942,'Policy Characteristics'!$C:$C,0)))</f>
        <v>Industry Energy Efficiency Standards</v>
      </c>
      <c r="K942" s="321" t="str">
        <f>IF(ISBLANK(INDEX('Policy Characteristics'!E:E,MATCH($C942,'Policy Characteristics'!$C:$C,0))),"",INDEX('Policy Characteristics'!E:E,MATCH($C942,'Policy Characteristics'!$C:$C,0)))</f>
        <v>indst efficiency standards</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0.25</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reduction in energy use</v>
      </c>
      <c r="P942" s="321"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21" t="str">
        <f>IF(ISBLANK(INDEX('Policy Characteristics'!K:K,MATCH($C942,'Policy Characteristics'!$C:$C,0))),"",INDEX('Policy Characteristics'!K:K,MATCH($C942,'Policy Characteristics'!$C:$C,0)))</f>
        <v>industry-ag-main.html#eff-stds</v>
      </c>
      <c r="R942" s="321" t="str">
        <f>IF(ISBLANK(INDEX('Policy Characteristics'!L:L,MATCH($C942,'Policy Characteristics'!$C:$C,0))),"",INDEX('Policy Characteristics'!L:L,MATCH($C942,'Policy Characteristics'!$C:$C,0)))</f>
        <v>industry-energy-efficiency-standards.html</v>
      </c>
    </row>
    <row r="943" spans="1:18" s="5" customFormat="1" x14ac:dyDescent="0.25">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Industry Energy Efficiency Standards</v>
      </c>
      <c r="C943" s="325" t="str">
        <f t="shared" si="40"/>
        <v>Percentage Improvement in Eqpt Efficiency Standards above BAU</v>
      </c>
      <c r="D943" s="9" t="s">
        <v>3224</v>
      </c>
      <c r="E943" s="50" t="s">
        <v>2455</v>
      </c>
      <c r="F943" s="181" t="s">
        <v>3186</v>
      </c>
      <c r="G943" s="50" t="s">
        <v>2463</v>
      </c>
      <c r="H943" s="51">
        <v>1179</v>
      </c>
      <c r="I943" s="50" t="s">
        <v>45</v>
      </c>
      <c r="J943" s="323" t="str">
        <f>IF(ISBLANK(INDEX('Policy Characteristics'!D:D,MATCH($C943,'Policy Characteristics'!$C:$C,0))),"",INDEX('Policy Characteristics'!D:D,MATCH($C943,'Policy Characteristics'!$C:$C,0)))</f>
        <v>Industry Energy Efficiency Standards</v>
      </c>
      <c r="K943" s="321" t="str">
        <f>IF(ISBLANK(INDEX('Policy Characteristics'!E:E,MATCH($C943,'Policy Characteristics'!$C:$C,0))),"",INDEX('Policy Characteristics'!E:E,MATCH($C943,'Policy Characteristics'!$C:$C,0)))</f>
        <v>indst efficiency standards</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0.25</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reduction in energy use</v>
      </c>
      <c r="P943" s="321"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21" t="str">
        <f>IF(ISBLANK(INDEX('Policy Characteristics'!K:K,MATCH($C943,'Policy Characteristics'!$C:$C,0))),"",INDEX('Policy Characteristics'!K:K,MATCH($C943,'Policy Characteristics'!$C:$C,0)))</f>
        <v>industry-ag-main.html#eff-stds</v>
      </c>
      <c r="R943" s="321" t="str">
        <f>IF(ISBLANK(INDEX('Policy Characteristics'!L:L,MATCH($C943,'Policy Characteristics'!$C:$C,0))),"",INDEX('Policy Characteristics'!L:L,MATCH($C943,'Policy Characteristics'!$C:$C,0)))</f>
        <v>industry-energy-efficiency-standards.html</v>
      </c>
    </row>
    <row r="944" spans="1:18" s="5" customFormat="1" x14ac:dyDescent="0.25">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Industry Energy Efficiency Standards</v>
      </c>
      <c r="C944" s="325" t="str">
        <f t="shared" si="40"/>
        <v>Percentage Improvement in Eqpt Efficiency Standards above BAU</v>
      </c>
      <c r="D944" s="9" t="s">
        <v>3224</v>
      </c>
      <c r="E944" s="50" t="s">
        <v>2456</v>
      </c>
      <c r="F944" s="181" t="s">
        <v>3186</v>
      </c>
      <c r="G944" s="50" t="s">
        <v>2464</v>
      </c>
      <c r="H944" s="51">
        <v>1180</v>
      </c>
      <c r="I944" s="50" t="s">
        <v>44</v>
      </c>
      <c r="J944" s="323" t="str">
        <f>IF(ISBLANK(INDEX('Policy Characteristics'!D:D,MATCH($C944,'Policy Characteristics'!$C:$C,0))),"",INDEX('Policy Characteristics'!D:D,MATCH($C944,'Policy Characteristics'!$C:$C,0)))</f>
        <v>Industry Energy Efficiency Standards</v>
      </c>
      <c r="K944" s="321" t="str">
        <f>IF(ISBLANK(INDEX('Policy Characteristics'!E:E,MATCH($C944,'Policy Characteristics'!$C:$C,0))),"",INDEX('Policy Characteristics'!E:E,MATCH($C944,'Policy Characteristics'!$C:$C,0)))</f>
        <v>indst efficiency standards</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0.25</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reduction in energy use</v>
      </c>
      <c r="P944" s="321"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21" t="str">
        <f>IF(ISBLANK(INDEX('Policy Characteristics'!K:K,MATCH($C944,'Policy Characteristics'!$C:$C,0))),"",INDEX('Policy Characteristics'!K:K,MATCH($C944,'Policy Characteristics'!$C:$C,0)))</f>
        <v>industry-ag-main.html#eff-stds</v>
      </c>
      <c r="R944" s="321" t="str">
        <f>IF(ISBLANK(INDEX('Policy Characteristics'!L:L,MATCH($C944,'Policy Characteristics'!$C:$C,0))),"",INDEX('Policy Characteristics'!L:L,MATCH($C944,'Policy Characteristics'!$C:$C,0)))</f>
        <v>industry-energy-efficiency-standards.html</v>
      </c>
    </row>
    <row r="945" spans="1:18" s="5" customFormat="1" x14ac:dyDescent="0.25">
      <c r="A945" s="321" t="str">
        <f>IF(ISBLANK(INDEX('Policy Characteristics'!A:A,MATCH($C945,'Policy Characteristics'!$C:$C,0))),"",INDEX('Policy Characteristics'!A:A,MATCH($C945,'Policy Characteristics'!$C:$C,0)))</f>
        <v>Industry</v>
      </c>
      <c r="B945" s="321" t="str">
        <f>IF(ISBLANK(INDEX('Policy Characteristics'!B:B,MATCH($C945,'Policy Characteristics'!$C:$C,0))),"",INDEX('Policy Characteristics'!B:B,MATCH($C945,'Policy Characteristics'!$C:$C,0)))</f>
        <v>Industry Energy Efficiency Standards</v>
      </c>
      <c r="C945" s="325" t="str">
        <f t="shared" si="40"/>
        <v>Percentage Improvement in Eqpt Efficiency Standards above BAU</v>
      </c>
      <c r="D945" s="9" t="s">
        <v>3224</v>
      </c>
      <c r="E945" s="50" t="s">
        <v>2457</v>
      </c>
      <c r="F945" s="181" t="s">
        <v>3186</v>
      </c>
      <c r="G945" s="50" t="s">
        <v>2461</v>
      </c>
      <c r="H945" s="51">
        <v>1181</v>
      </c>
      <c r="I945" s="50" t="s">
        <v>45</v>
      </c>
      <c r="J945" s="323" t="str">
        <f>IF(ISBLANK(INDEX('Policy Characteristics'!D:D,MATCH($C945,'Policy Characteristics'!$C:$C,0))),"",INDEX('Policy Characteristics'!D:D,MATCH($C945,'Policy Characteristics'!$C:$C,0)))</f>
        <v>Industry Energy Efficiency Standards</v>
      </c>
      <c r="K945" s="321" t="str">
        <f>IF(ISBLANK(INDEX('Policy Characteristics'!E:E,MATCH($C945,'Policy Characteristics'!$C:$C,0))),"",INDEX('Policy Characteristics'!E:E,MATCH($C945,'Policy Characteristics'!$C:$C,0)))</f>
        <v>indst efficiency standards</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0.25</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reduction in energy use</v>
      </c>
      <c r="P945" s="321"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21" t="str">
        <f>IF(ISBLANK(INDEX('Policy Characteristics'!K:K,MATCH($C945,'Policy Characteristics'!$C:$C,0))),"",INDEX('Policy Characteristics'!K:K,MATCH($C945,'Policy Characteristics'!$C:$C,0)))</f>
        <v>industry-ag-main.html#eff-stds</v>
      </c>
      <c r="R945" s="321" t="str">
        <f>IF(ISBLANK(INDEX('Policy Characteristics'!L:L,MATCH($C945,'Policy Characteristics'!$C:$C,0))),"",INDEX('Policy Characteristics'!L:L,MATCH($C945,'Policy Characteristics'!$C:$C,0)))</f>
        <v>industry-energy-efficiency-standards.html</v>
      </c>
    </row>
    <row r="946" spans="1:18" s="5" customFormat="1" x14ac:dyDescent="0.25">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Industry Energy Efficiency Standards</v>
      </c>
      <c r="C946" s="325" t="str">
        <f t="shared" si="40"/>
        <v>Percentage Improvement in Eqpt Efficiency Standards above BAU</v>
      </c>
      <c r="D946" s="9" t="s">
        <v>3224</v>
      </c>
      <c r="E946" s="50" t="s">
        <v>2458</v>
      </c>
      <c r="F946" s="181" t="s">
        <v>3186</v>
      </c>
      <c r="G946" s="50" t="s">
        <v>2462</v>
      </c>
      <c r="H946" s="51">
        <v>1182</v>
      </c>
      <c r="I946" s="50" t="s">
        <v>45</v>
      </c>
      <c r="J946" s="323" t="str">
        <f>IF(ISBLANK(INDEX('Policy Characteristics'!D:D,MATCH($C946,'Policy Characteristics'!$C:$C,0))),"",INDEX('Policy Characteristics'!D:D,MATCH($C946,'Policy Characteristics'!$C:$C,0)))</f>
        <v>Industry Energy Efficiency Standards</v>
      </c>
      <c r="K946" s="321" t="str">
        <f>IF(ISBLANK(INDEX('Policy Characteristics'!E:E,MATCH($C946,'Policy Characteristics'!$C:$C,0))),"",INDEX('Policy Characteristics'!E:E,MATCH($C946,'Policy Characteristics'!$C:$C,0)))</f>
        <v>indst efficiency standards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0.25</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energy use</v>
      </c>
      <c r="P946" s="321"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21" t="str">
        <f>IF(ISBLANK(INDEX('Policy Characteristics'!K:K,MATCH($C946,'Policy Characteristics'!$C:$C,0))),"",INDEX('Policy Characteristics'!K:K,MATCH($C946,'Policy Characteristics'!$C:$C,0)))</f>
        <v>industry-ag-main.html#eff-stds</v>
      </c>
      <c r="R946" s="321" t="str">
        <f>IF(ISBLANK(INDEX('Policy Characteristics'!L:L,MATCH($C946,'Policy Characteristics'!$C:$C,0))),"",INDEX('Policy Characteristics'!L:L,MATCH($C946,'Policy Characteristics'!$C:$C,0)))</f>
        <v>industry-energy-efficiency-standards.html</v>
      </c>
    </row>
    <row r="947" spans="1:18" s="5" customFormat="1" x14ac:dyDescent="0.25">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Industry Energy Efficiency Standards</v>
      </c>
      <c r="C947" s="325" t="str">
        <f t="shared" si="40"/>
        <v>Percentage Improvement in Eqpt Efficiency Standards above BAU</v>
      </c>
      <c r="D947" s="9" t="s">
        <v>3224</v>
      </c>
      <c r="E947" s="50" t="s">
        <v>2459</v>
      </c>
      <c r="F947" s="181" t="s">
        <v>3186</v>
      </c>
      <c r="G947" s="50" t="s">
        <v>2465</v>
      </c>
      <c r="H947" s="51">
        <v>1183</v>
      </c>
      <c r="I947" s="50" t="s">
        <v>45</v>
      </c>
      <c r="J947" s="323" t="str">
        <f>IF(ISBLANK(INDEX('Policy Characteristics'!D:D,MATCH($C947,'Policy Characteristics'!$C:$C,0))),"",INDEX('Policy Characteristics'!D:D,MATCH($C947,'Policy Characteristics'!$C:$C,0)))</f>
        <v>Industry Energy Efficiency Standards</v>
      </c>
      <c r="K947" s="321" t="str">
        <f>IF(ISBLANK(INDEX('Policy Characteristics'!E:E,MATCH($C947,'Policy Characteristics'!$C:$C,0))),"",INDEX('Policy Characteristics'!E:E,MATCH($C947,'Policy Characteristics'!$C:$C,0)))</f>
        <v>indst efficiency standards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0.25</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energy use</v>
      </c>
      <c r="P947" s="321"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21" t="str">
        <f>IF(ISBLANK(INDEX('Policy Characteristics'!K:K,MATCH($C947,'Policy Characteristics'!$C:$C,0))),"",INDEX('Policy Characteristics'!K:K,MATCH($C947,'Policy Characteristics'!$C:$C,0)))</f>
        <v>industry-ag-main.html#eff-stds</v>
      </c>
      <c r="R947" s="321" t="str">
        <f>IF(ISBLANK(INDEX('Policy Characteristics'!L:L,MATCH($C947,'Policy Characteristics'!$C:$C,0))),"",INDEX('Policy Characteristics'!L:L,MATCH($C947,'Policy Characteristics'!$C:$C,0)))</f>
        <v>industry-energy-efficiency-standards.html</v>
      </c>
    </row>
    <row r="948" spans="1:18" s="5" customFormat="1" x14ac:dyDescent="0.25">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Industry Energy Efficiency Standards</v>
      </c>
      <c r="C948" s="325" t="str">
        <f t="shared" si="40"/>
        <v>Percentage Improvement in Eqpt Efficiency Standards above BAU</v>
      </c>
      <c r="D948" s="9" t="s">
        <v>3224</v>
      </c>
      <c r="E948" s="50" t="s">
        <v>2806</v>
      </c>
      <c r="F948" s="181" t="s">
        <v>3186</v>
      </c>
      <c r="G948" s="50" t="s">
        <v>2809</v>
      </c>
      <c r="H948" s="51">
        <v>1184</v>
      </c>
      <c r="I948" s="50" t="s">
        <v>45</v>
      </c>
      <c r="J948" s="323" t="str">
        <f>IF(ISBLANK(INDEX('Policy Characteristics'!D:D,MATCH($C948,'Policy Characteristics'!$C:$C,0))),"",INDEX('Policy Characteristics'!D:D,MATCH($C948,'Policy Characteristics'!$C:$C,0)))</f>
        <v>Industry Energy Efficiency Standards</v>
      </c>
      <c r="K948" s="321" t="str">
        <f>IF(ISBLANK(INDEX('Policy Characteristics'!E:E,MATCH($C948,'Policy Characteristics'!$C:$C,0))),"",INDEX('Policy Characteristics'!E:E,MATCH($C948,'Policy Characteristics'!$C:$C,0)))</f>
        <v>indst efficiency standards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0.25</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energy use</v>
      </c>
      <c r="P948" s="321"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21" t="str">
        <f>IF(ISBLANK(INDEX('Policy Characteristics'!K:K,MATCH($C948,'Policy Characteristics'!$C:$C,0))),"",INDEX('Policy Characteristics'!K:K,MATCH($C948,'Policy Characteristics'!$C:$C,0)))</f>
        <v>industry-ag-main.html#eff-stds</v>
      </c>
      <c r="R948" s="321" t="str">
        <f>IF(ISBLANK(INDEX('Policy Characteristics'!L:L,MATCH($C948,'Policy Characteristics'!$C:$C,0))),"",INDEX('Policy Characteristics'!L:L,MATCH($C948,'Policy Characteristics'!$C:$C,0)))</f>
        <v>industry-energy-efficiency-standards.html</v>
      </c>
    </row>
    <row r="949" spans="1:18" s="5" customFormat="1" x14ac:dyDescent="0.25">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Industry Energy Efficiency Standards</v>
      </c>
      <c r="C949" s="325" t="str">
        <f t="shared" si="40"/>
        <v>Percentage Improvement in Eqpt Efficiency Standards above BAU</v>
      </c>
      <c r="D949" s="9" t="s">
        <v>3224</v>
      </c>
      <c r="E949" s="50" t="s">
        <v>2807</v>
      </c>
      <c r="F949" s="181" t="s">
        <v>3186</v>
      </c>
      <c r="G949" s="50" t="s">
        <v>2811</v>
      </c>
      <c r="H949" s="51">
        <v>1185</v>
      </c>
      <c r="I949" s="50" t="s">
        <v>45</v>
      </c>
      <c r="J949" s="323" t="str">
        <f>IF(ISBLANK(INDEX('Policy Characteristics'!D:D,MATCH($C949,'Policy Characteristics'!$C:$C,0))),"",INDEX('Policy Characteristics'!D:D,MATCH($C949,'Policy Characteristics'!$C:$C,0)))</f>
        <v>Industry Energy Efficiency Standards</v>
      </c>
      <c r="K949" s="321" t="str">
        <f>IF(ISBLANK(INDEX('Policy Characteristics'!E:E,MATCH($C949,'Policy Characteristics'!$C:$C,0))),"",INDEX('Policy Characteristics'!E:E,MATCH($C949,'Policy Characteristics'!$C:$C,0)))</f>
        <v>indst efficiency standards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0.25</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energy use</v>
      </c>
      <c r="P949" s="321"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21" t="str">
        <f>IF(ISBLANK(INDEX('Policy Characteristics'!K:K,MATCH($C949,'Policy Characteristics'!$C:$C,0))),"",INDEX('Policy Characteristics'!K:K,MATCH($C949,'Policy Characteristics'!$C:$C,0)))</f>
        <v>industry-ag-main.html#eff-stds</v>
      </c>
      <c r="R949" s="321" t="str">
        <f>IF(ISBLANK(INDEX('Policy Characteristics'!L:L,MATCH($C949,'Policy Characteristics'!$C:$C,0))),"",INDEX('Policy Characteristics'!L:L,MATCH($C949,'Policy Characteristics'!$C:$C,0)))</f>
        <v>industry-energy-efficiency-standards.html</v>
      </c>
    </row>
    <row r="950" spans="1:18" s="5" customFormat="1" x14ac:dyDescent="0.25">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Industry Energy Efficiency Standards</v>
      </c>
      <c r="C950" s="325" t="str">
        <f t="shared" si="40"/>
        <v>Percentage Improvement in Eqpt Efficiency Standards above BAU</v>
      </c>
      <c r="D950" s="9" t="s">
        <v>3224</v>
      </c>
      <c r="E950" s="50" t="s">
        <v>2808</v>
      </c>
      <c r="F950" s="181" t="s">
        <v>3186</v>
      </c>
      <c r="G950" s="50" t="s">
        <v>2812</v>
      </c>
      <c r="H950" s="51">
        <v>1186</v>
      </c>
      <c r="I950" s="50" t="s">
        <v>45</v>
      </c>
      <c r="J950" s="323" t="str">
        <f>IF(ISBLANK(INDEX('Policy Characteristics'!D:D,MATCH($C950,'Policy Characteristics'!$C:$C,0))),"",INDEX('Policy Characteristics'!D:D,MATCH($C950,'Policy Characteristics'!$C:$C,0)))</f>
        <v>Industry Energy Efficiency Standards</v>
      </c>
      <c r="K950" s="321" t="str">
        <f>IF(ISBLANK(INDEX('Policy Characteristics'!E:E,MATCH($C950,'Policy Characteristics'!$C:$C,0))),"",INDEX('Policy Characteristics'!E:E,MATCH($C950,'Policy Characteristics'!$C:$C,0)))</f>
        <v>indst efficiency standards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0.25</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energy use</v>
      </c>
      <c r="P950" s="321"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21" t="str">
        <f>IF(ISBLANK(INDEX('Policy Characteristics'!K:K,MATCH($C950,'Policy Characteristics'!$C:$C,0))),"",INDEX('Policy Characteristics'!K:K,MATCH($C950,'Policy Characteristics'!$C:$C,0)))</f>
        <v>industry-ag-main.html#eff-stds</v>
      </c>
      <c r="R950" s="321" t="str">
        <f>IF(ISBLANK(INDEX('Policy Characteristics'!L:L,MATCH($C950,'Policy Characteristics'!$C:$C,0))),"",INDEX('Policy Characteristics'!L:L,MATCH($C950,'Policy Characteristics'!$C:$C,0)))</f>
        <v>industry-energy-efficiency-standards.html</v>
      </c>
    </row>
    <row r="951" spans="1:18" s="5" customFormat="1" x14ac:dyDescent="0.25">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Industry Energy Efficiency Standards</v>
      </c>
      <c r="C951" s="325" t="str">
        <f t="shared" si="40"/>
        <v>Percentage Improvement in Eqpt Efficiency Standards above BAU</v>
      </c>
      <c r="D951" s="9" t="s">
        <v>3224</v>
      </c>
      <c r="E951" s="50" t="s">
        <v>2805</v>
      </c>
      <c r="F951" s="181" t="s">
        <v>3186</v>
      </c>
      <c r="G951" s="50" t="s">
        <v>2810</v>
      </c>
      <c r="H951" s="51">
        <v>1187</v>
      </c>
      <c r="I951" s="50" t="s">
        <v>45</v>
      </c>
      <c r="J951" s="323" t="str">
        <f>IF(ISBLANK(INDEX('Policy Characteristics'!D:D,MATCH($C951,'Policy Characteristics'!$C:$C,0))),"",INDEX('Policy Characteristics'!D:D,MATCH($C951,'Policy Characteristics'!$C:$C,0)))</f>
        <v>Industry Energy Efficiency Standards</v>
      </c>
      <c r="K951" s="321" t="str">
        <f>IF(ISBLANK(INDEX('Policy Characteristics'!E:E,MATCH($C951,'Policy Characteristics'!$C:$C,0))),"",INDEX('Policy Characteristics'!E:E,MATCH($C951,'Policy Characteristics'!$C:$C,0)))</f>
        <v>indst efficiency standards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0.25</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energy use</v>
      </c>
      <c r="P951" s="321"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21" t="str">
        <f>IF(ISBLANK(INDEX('Policy Characteristics'!K:K,MATCH($C951,'Policy Characteristics'!$C:$C,0))),"",INDEX('Policy Characteristics'!K:K,MATCH($C951,'Policy Characteristics'!$C:$C,0)))</f>
        <v>industry-ag-main.html#eff-stds</v>
      </c>
      <c r="R951" s="321" t="str">
        <f>IF(ISBLANK(INDEX('Policy Characteristics'!L:L,MATCH($C951,'Policy Characteristics'!$C:$C,0))),"",INDEX('Policy Characteristics'!L:L,MATCH($C951,'Policy Characteristics'!$C:$C,0)))</f>
        <v>industry-energy-efficiency-standards.html</v>
      </c>
    </row>
    <row r="952" spans="1:18" s="5" customFormat="1" x14ac:dyDescent="0.25">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Industry Energy Efficiency Standards</v>
      </c>
      <c r="C952" s="325" t="str">
        <f t="shared" si="40"/>
        <v>Percentage Improvement in Eqpt Efficiency Standards above BAU</v>
      </c>
      <c r="D952" s="9" t="s">
        <v>3225</v>
      </c>
      <c r="E952" s="50" t="s">
        <v>2454</v>
      </c>
      <c r="F952" s="181" t="s">
        <v>3228</v>
      </c>
      <c r="G952" s="50" t="s">
        <v>2460</v>
      </c>
      <c r="H952" s="51">
        <v>1188</v>
      </c>
      <c r="I952" s="50" t="s">
        <v>44</v>
      </c>
      <c r="J952" s="323" t="str">
        <f>IF(ISBLANK(INDEX('Policy Characteristics'!D:D,MATCH($C952,'Policy Characteristics'!$C:$C,0))),"",INDEX('Policy Characteristics'!D:D,MATCH($C952,'Policy Characteristics'!$C:$C,0)))</f>
        <v>Industry Energy Efficiency Standards</v>
      </c>
      <c r="K952" s="321" t="str">
        <f>IF(ISBLANK(INDEX('Policy Characteristics'!E:E,MATCH($C952,'Policy Characteristics'!$C:$C,0))),"",INDEX('Policy Characteristics'!E:E,MATCH($C952,'Policy Characteristics'!$C:$C,0)))</f>
        <v>indst efficiency standards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0.25</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energy use</v>
      </c>
      <c r="P952" s="321"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21" t="str">
        <f>IF(ISBLANK(INDEX('Policy Characteristics'!K:K,MATCH($C952,'Policy Characteristics'!$C:$C,0))),"",INDEX('Policy Characteristics'!K:K,MATCH($C952,'Policy Characteristics'!$C:$C,0)))</f>
        <v>industry-ag-main.html#eff-stds</v>
      </c>
      <c r="R952" s="321" t="str">
        <f>IF(ISBLANK(INDEX('Policy Characteristics'!L:L,MATCH($C952,'Policy Characteristics'!$C:$C,0))),"",INDEX('Policy Characteristics'!L:L,MATCH($C952,'Policy Characteristics'!$C:$C,0)))</f>
        <v>industry-energy-efficiency-standards.html</v>
      </c>
    </row>
    <row r="953" spans="1:18" s="5" customFormat="1" x14ac:dyDescent="0.25">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Industry Energy Efficiency Standards</v>
      </c>
      <c r="C953" s="325" t="str">
        <f t="shared" si="40"/>
        <v>Percentage Improvement in Eqpt Efficiency Standards above BAU</v>
      </c>
      <c r="D953" s="9" t="s">
        <v>3225</v>
      </c>
      <c r="E953" s="50" t="s">
        <v>2455</v>
      </c>
      <c r="F953" s="181" t="s">
        <v>3228</v>
      </c>
      <c r="G953" s="50" t="s">
        <v>2463</v>
      </c>
      <c r="H953" s="51">
        <v>1189</v>
      </c>
      <c r="I953" s="50" t="s">
        <v>45</v>
      </c>
      <c r="J953" s="323" t="str">
        <f>IF(ISBLANK(INDEX('Policy Characteristics'!D:D,MATCH($C953,'Policy Characteristics'!$C:$C,0))),"",INDEX('Policy Characteristics'!D:D,MATCH($C953,'Policy Characteristics'!$C:$C,0)))</f>
        <v>Industry Energy Efficiency Standards</v>
      </c>
      <c r="K953" s="321" t="str">
        <f>IF(ISBLANK(INDEX('Policy Characteristics'!E:E,MATCH($C953,'Policy Characteristics'!$C:$C,0))),"",INDEX('Policy Characteristics'!E:E,MATCH($C953,'Policy Characteristics'!$C:$C,0)))</f>
        <v>indst efficiency standards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0.25</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energy use</v>
      </c>
      <c r="P953" s="321"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21" t="str">
        <f>IF(ISBLANK(INDEX('Policy Characteristics'!K:K,MATCH($C953,'Policy Characteristics'!$C:$C,0))),"",INDEX('Policy Characteristics'!K:K,MATCH($C953,'Policy Characteristics'!$C:$C,0)))</f>
        <v>industry-ag-main.html#eff-stds</v>
      </c>
      <c r="R953" s="321" t="str">
        <f>IF(ISBLANK(INDEX('Policy Characteristics'!L:L,MATCH($C953,'Policy Characteristics'!$C:$C,0))),"",INDEX('Policy Characteristics'!L:L,MATCH($C953,'Policy Characteristics'!$C:$C,0)))</f>
        <v>industry-energy-efficiency-standards.html</v>
      </c>
    </row>
    <row r="954" spans="1:18" s="5" customFormat="1" x14ac:dyDescent="0.25">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Industry Energy Efficiency Standards</v>
      </c>
      <c r="C954" s="325" t="str">
        <f t="shared" si="40"/>
        <v>Percentage Improvement in Eqpt Efficiency Standards above BAU</v>
      </c>
      <c r="D954" s="9" t="s">
        <v>3225</v>
      </c>
      <c r="E954" s="50" t="s">
        <v>2456</v>
      </c>
      <c r="F954" s="181" t="s">
        <v>3228</v>
      </c>
      <c r="G954" s="50" t="s">
        <v>2464</v>
      </c>
      <c r="H954" s="51">
        <v>1190</v>
      </c>
      <c r="I954" s="50" t="s">
        <v>45</v>
      </c>
      <c r="J954" s="323" t="str">
        <f>IF(ISBLANK(INDEX('Policy Characteristics'!D:D,MATCH($C954,'Policy Characteristics'!$C:$C,0))),"",INDEX('Policy Characteristics'!D:D,MATCH($C954,'Policy Characteristics'!$C:$C,0)))</f>
        <v>Industry Energy Efficiency Standards</v>
      </c>
      <c r="K954" s="321" t="str">
        <f>IF(ISBLANK(INDEX('Policy Characteristics'!E:E,MATCH($C954,'Policy Characteristics'!$C:$C,0))),"",INDEX('Policy Characteristics'!E:E,MATCH($C954,'Policy Characteristics'!$C:$C,0)))</f>
        <v>indst efficiency standards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0.25</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energy use</v>
      </c>
      <c r="P954" s="321"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21" t="str">
        <f>IF(ISBLANK(INDEX('Policy Characteristics'!K:K,MATCH($C954,'Policy Characteristics'!$C:$C,0))),"",INDEX('Policy Characteristics'!K:K,MATCH($C954,'Policy Characteristics'!$C:$C,0)))</f>
        <v>industry-ag-main.html#eff-stds</v>
      </c>
      <c r="R954" s="321" t="str">
        <f>IF(ISBLANK(INDEX('Policy Characteristics'!L:L,MATCH($C954,'Policy Characteristics'!$C:$C,0))),"",INDEX('Policy Characteristics'!L:L,MATCH($C954,'Policy Characteristics'!$C:$C,0)))</f>
        <v>industry-energy-efficiency-standards.html</v>
      </c>
    </row>
    <row r="955" spans="1:18" s="5" customFormat="1" x14ac:dyDescent="0.25">
      <c r="A955" s="321" t="str">
        <f>IF(ISBLANK(INDEX('Policy Characteristics'!A:A,MATCH($C955,'Policy Characteristics'!$C:$C,0))),"",INDEX('Policy Characteristics'!A:A,MATCH($C955,'Policy Characteristics'!$C:$C,0)))</f>
        <v>Industry</v>
      </c>
      <c r="B955" s="321" t="str">
        <f>IF(ISBLANK(INDEX('Policy Characteristics'!B:B,MATCH($C955,'Policy Characteristics'!$C:$C,0))),"",INDEX('Policy Characteristics'!B:B,MATCH($C955,'Policy Characteristics'!$C:$C,0)))</f>
        <v>Industry Energy Efficiency Standards</v>
      </c>
      <c r="C955" s="325" t="str">
        <f t="shared" si="40"/>
        <v>Percentage Improvement in Eqpt Efficiency Standards above BAU</v>
      </c>
      <c r="D955" s="9" t="s">
        <v>3225</v>
      </c>
      <c r="E955" s="50" t="s">
        <v>2457</v>
      </c>
      <c r="F955" s="181" t="s">
        <v>3228</v>
      </c>
      <c r="G955" s="50" t="s">
        <v>2461</v>
      </c>
      <c r="H955" s="51">
        <v>1191</v>
      </c>
      <c r="I955" s="50" t="s">
        <v>45</v>
      </c>
      <c r="J955" s="323" t="str">
        <f>IF(ISBLANK(INDEX('Policy Characteristics'!D:D,MATCH($C955,'Policy Characteristics'!$C:$C,0))),"",INDEX('Policy Characteristics'!D:D,MATCH($C955,'Policy Characteristics'!$C:$C,0)))</f>
        <v>Industry Energy Efficiency Standards</v>
      </c>
      <c r="K955" s="321" t="str">
        <f>IF(ISBLANK(INDEX('Policy Characteristics'!E:E,MATCH($C955,'Policy Characteristics'!$C:$C,0))),"",INDEX('Policy Characteristics'!E:E,MATCH($C955,'Policy Characteristics'!$C:$C,0)))</f>
        <v>indst efficiency standards</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0.25</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reduction in energy use</v>
      </c>
      <c r="P955" s="321"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21" t="str">
        <f>IF(ISBLANK(INDEX('Policy Characteristics'!K:K,MATCH($C955,'Policy Characteristics'!$C:$C,0))),"",INDEX('Policy Characteristics'!K:K,MATCH($C955,'Policy Characteristics'!$C:$C,0)))</f>
        <v>industry-ag-main.html#eff-stds</v>
      </c>
      <c r="R955" s="321" t="str">
        <f>IF(ISBLANK(INDEX('Policy Characteristics'!L:L,MATCH($C955,'Policy Characteristics'!$C:$C,0))),"",INDEX('Policy Characteristics'!L:L,MATCH($C955,'Policy Characteristics'!$C:$C,0)))</f>
        <v>industry-energy-efficiency-standards.html</v>
      </c>
    </row>
    <row r="956" spans="1:18" s="5" customFormat="1" x14ac:dyDescent="0.25">
      <c r="A956" s="321" t="str">
        <f>IF(ISBLANK(INDEX('Policy Characteristics'!A:A,MATCH($C956,'Policy Characteristics'!$C:$C,0))),"",INDEX('Policy Characteristics'!A:A,MATCH($C956,'Policy Characteristics'!$C:$C,0)))</f>
        <v>Industry</v>
      </c>
      <c r="B956" s="321" t="str">
        <f>IF(ISBLANK(INDEX('Policy Characteristics'!B:B,MATCH($C956,'Policy Characteristics'!$C:$C,0))),"",INDEX('Policy Characteristics'!B:B,MATCH($C956,'Policy Characteristics'!$C:$C,0)))</f>
        <v>Industry Energy Efficiency Standards</v>
      </c>
      <c r="C956" s="325" t="str">
        <f t="shared" si="40"/>
        <v>Percentage Improvement in Eqpt Efficiency Standards above BAU</v>
      </c>
      <c r="D956" s="9" t="s">
        <v>3225</v>
      </c>
      <c r="E956" s="50" t="s">
        <v>2458</v>
      </c>
      <c r="F956" s="181" t="s">
        <v>3228</v>
      </c>
      <c r="G956" s="50" t="s">
        <v>2462</v>
      </c>
      <c r="H956" s="51">
        <v>1192</v>
      </c>
      <c r="I956" s="50" t="s">
        <v>45</v>
      </c>
      <c r="J956" s="323" t="str">
        <f>IF(ISBLANK(INDEX('Policy Characteristics'!D:D,MATCH($C956,'Policy Characteristics'!$C:$C,0))),"",INDEX('Policy Characteristics'!D:D,MATCH($C956,'Policy Characteristics'!$C:$C,0)))</f>
        <v>Industry Energy Efficiency Standards</v>
      </c>
      <c r="K956" s="321" t="str">
        <f>IF(ISBLANK(INDEX('Policy Characteristics'!E:E,MATCH($C956,'Policy Characteristics'!$C:$C,0))),"",INDEX('Policy Characteristics'!E:E,MATCH($C956,'Policy Characteristics'!$C:$C,0)))</f>
        <v>indst efficiency standards</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0.25</v>
      </c>
      <c r="N956" s="339">
        <f>IF(ISBLANK(INDEX('Policy Characteristics'!H:H,MATCH($C956,'Policy Characteristics'!$C:$C,0))),"",INDEX('Policy Characteristics'!H:H,MATCH($C956,'Policy Characteristics'!$C:$C,0)))</f>
        <v>0.01</v>
      </c>
      <c r="O956" s="321" t="str">
        <f>IF(ISBLANK(INDEX('Policy Characteristics'!I:I,MATCH($C956,'Policy Characteristics'!$C:$C,0))),"",INDEX('Policy Characteristics'!I:I,MATCH($C956,'Policy Characteristics'!$C:$C,0)))</f>
        <v>% reduction in energy use</v>
      </c>
      <c r="P956" s="321"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21" t="str">
        <f>IF(ISBLANK(INDEX('Policy Characteristics'!K:K,MATCH($C956,'Policy Characteristics'!$C:$C,0))),"",INDEX('Policy Characteristics'!K:K,MATCH($C956,'Policy Characteristics'!$C:$C,0)))</f>
        <v>industry-ag-main.html#eff-stds</v>
      </c>
      <c r="R956" s="321" t="str">
        <f>IF(ISBLANK(INDEX('Policy Characteristics'!L:L,MATCH($C956,'Policy Characteristics'!$C:$C,0))),"",INDEX('Policy Characteristics'!L:L,MATCH($C956,'Policy Characteristics'!$C:$C,0)))</f>
        <v>industry-energy-efficiency-standards.html</v>
      </c>
    </row>
    <row r="957" spans="1:18" s="5" customFormat="1" x14ac:dyDescent="0.25">
      <c r="A957" s="321" t="str">
        <f>IF(ISBLANK(INDEX('Policy Characteristics'!A:A,MATCH($C957,'Policy Characteristics'!$C:$C,0))),"",INDEX('Policy Characteristics'!A:A,MATCH($C957,'Policy Characteristics'!$C:$C,0)))</f>
        <v>Industry</v>
      </c>
      <c r="B957" s="321" t="str">
        <f>IF(ISBLANK(INDEX('Policy Characteristics'!B:B,MATCH($C957,'Policy Characteristics'!$C:$C,0))),"",INDEX('Policy Characteristics'!B:B,MATCH($C957,'Policy Characteristics'!$C:$C,0)))</f>
        <v>Industry Energy Efficiency Standards</v>
      </c>
      <c r="C957" s="325" t="str">
        <f t="shared" si="40"/>
        <v>Percentage Improvement in Eqpt Efficiency Standards above BAU</v>
      </c>
      <c r="D957" s="9" t="s">
        <v>3225</v>
      </c>
      <c r="E957" s="50" t="s">
        <v>2459</v>
      </c>
      <c r="F957" s="181" t="s">
        <v>3228</v>
      </c>
      <c r="G957" s="50" t="s">
        <v>2465</v>
      </c>
      <c r="H957" s="51">
        <v>1193</v>
      </c>
      <c r="I957" s="50" t="s">
        <v>45</v>
      </c>
      <c r="J957" s="323" t="str">
        <f>IF(ISBLANK(INDEX('Policy Characteristics'!D:D,MATCH($C957,'Policy Characteristics'!$C:$C,0))),"",INDEX('Policy Characteristics'!D:D,MATCH($C957,'Policy Characteristics'!$C:$C,0)))</f>
        <v>Industry Energy Efficiency Standards</v>
      </c>
      <c r="K957" s="321" t="str">
        <f>IF(ISBLANK(INDEX('Policy Characteristics'!E:E,MATCH($C957,'Policy Characteristics'!$C:$C,0))),"",INDEX('Policy Characteristics'!E:E,MATCH($C957,'Policy Characteristics'!$C:$C,0)))</f>
        <v>indst efficiency standards</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0.25</v>
      </c>
      <c r="N957" s="339">
        <f>IF(ISBLANK(INDEX('Policy Characteristics'!H:H,MATCH($C957,'Policy Characteristics'!$C:$C,0))),"",INDEX('Policy Characteristics'!H:H,MATCH($C957,'Policy Characteristics'!$C:$C,0)))</f>
        <v>0.01</v>
      </c>
      <c r="O957" s="321" t="str">
        <f>IF(ISBLANK(INDEX('Policy Characteristics'!I:I,MATCH($C957,'Policy Characteristics'!$C:$C,0))),"",INDEX('Policy Characteristics'!I:I,MATCH($C957,'Policy Characteristics'!$C:$C,0)))</f>
        <v>% reduction in energy use</v>
      </c>
      <c r="P957" s="321"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21" t="str">
        <f>IF(ISBLANK(INDEX('Policy Characteristics'!K:K,MATCH($C957,'Policy Characteristics'!$C:$C,0))),"",INDEX('Policy Characteristics'!K:K,MATCH($C957,'Policy Characteristics'!$C:$C,0)))</f>
        <v>industry-ag-main.html#eff-stds</v>
      </c>
      <c r="R957" s="321" t="str">
        <f>IF(ISBLANK(INDEX('Policy Characteristics'!L:L,MATCH($C957,'Policy Characteristics'!$C:$C,0))),"",INDEX('Policy Characteristics'!L:L,MATCH($C957,'Policy Characteristics'!$C:$C,0)))</f>
        <v>industry-energy-efficiency-standards.html</v>
      </c>
    </row>
    <row r="958" spans="1:18" s="5" customFormat="1" x14ac:dyDescent="0.25">
      <c r="A958" s="321" t="str">
        <f>IF(ISBLANK(INDEX('Policy Characteristics'!A:A,MATCH($C958,'Policy Characteristics'!$C:$C,0))),"",INDEX('Policy Characteristics'!A:A,MATCH($C958,'Policy Characteristics'!$C:$C,0)))</f>
        <v>Industry</v>
      </c>
      <c r="B958" s="321" t="str">
        <f>IF(ISBLANK(INDEX('Policy Characteristics'!B:B,MATCH($C958,'Policy Characteristics'!$C:$C,0))),"",INDEX('Policy Characteristics'!B:B,MATCH($C958,'Policy Characteristics'!$C:$C,0)))</f>
        <v>Industry Energy Efficiency Standards</v>
      </c>
      <c r="C958" s="325" t="str">
        <f t="shared" si="40"/>
        <v>Percentage Improvement in Eqpt Efficiency Standards above BAU</v>
      </c>
      <c r="D958" s="9" t="s">
        <v>3225</v>
      </c>
      <c r="E958" s="50" t="s">
        <v>2806</v>
      </c>
      <c r="F958" s="181" t="s">
        <v>3228</v>
      </c>
      <c r="G958" s="50" t="s">
        <v>2809</v>
      </c>
      <c r="H958" s="51">
        <v>1194</v>
      </c>
      <c r="I958" s="50" t="s">
        <v>45</v>
      </c>
      <c r="J958" s="323" t="str">
        <f>IF(ISBLANK(INDEX('Policy Characteristics'!D:D,MATCH($C958,'Policy Characteristics'!$C:$C,0))),"",INDEX('Policy Characteristics'!D:D,MATCH($C958,'Policy Characteristics'!$C:$C,0)))</f>
        <v>Industry Energy Efficiency Standards</v>
      </c>
      <c r="K958" s="321" t="str">
        <f>IF(ISBLANK(INDEX('Policy Characteristics'!E:E,MATCH($C958,'Policy Characteristics'!$C:$C,0))),"",INDEX('Policy Characteristics'!E:E,MATCH($C958,'Policy Characteristics'!$C:$C,0)))</f>
        <v>indst efficiency standards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0.25</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reduction in energy use</v>
      </c>
      <c r="P958" s="321"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21" t="str">
        <f>IF(ISBLANK(INDEX('Policy Characteristics'!K:K,MATCH($C958,'Policy Characteristics'!$C:$C,0))),"",INDEX('Policy Characteristics'!K:K,MATCH($C958,'Policy Characteristics'!$C:$C,0)))</f>
        <v>industry-ag-main.html#eff-stds</v>
      </c>
      <c r="R958" s="321" t="str">
        <f>IF(ISBLANK(INDEX('Policy Characteristics'!L:L,MATCH($C958,'Policy Characteristics'!$C:$C,0))),"",INDEX('Policy Characteristics'!L:L,MATCH($C958,'Policy Characteristics'!$C:$C,0)))</f>
        <v>industry-energy-efficiency-standards.html</v>
      </c>
    </row>
    <row r="959" spans="1:18" s="5" customFormat="1" x14ac:dyDescent="0.25">
      <c r="A959" s="321" t="str">
        <f>IF(ISBLANK(INDEX('Policy Characteristics'!A:A,MATCH($C959,'Policy Characteristics'!$C:$C,0))),"",INDEX('Policy Characteristics'!A:A,MATCH($C959,'Policy Characteristics'!$C:$C,0)))</f>
        <v>Industry</v>
      </c>
      <c r="B959" s="321" t="str">
        <f>IF(ISBLANK(INDEX('Policy Characteristics'!B:B,MATCH($C959,'Policy Characteristics'!$C:$C,0))),"",INDEX('Policy Characteristics'!B:B,MATCH($C959,'Policy Characteristics'!$C:$C,0)))</f>
        <v>Industry Energy Efficiency Standards</v>
      </c>
      <c r="C959" s="325" t="str">
        <f t="shared" si="40"/>
        <v>Percentage Improvement in Eqpt Efficiency Standards above BAU</v>
      </c>
      <c r="D959" s="9" t="s">
        <v>3225</v>
      </c>
      <c r="E959" s="50" t="s">
        <v>2807</v>
      </c>
      <c r="F959" s="181" t="s">
        <v>3228</v>
      </c>
      <c r="G959" s="50" t="s">
        <v>2811</v>
      </c>
      <c r="H959" s="51">
        <v>1195</v>
      </c>
      <c r="I959" s="50" t="s">
        <v>45</v>
      </c>
      <c r="J959" s="323" t="str">
        <f>IF(ISBLANK(INDEX('Policy Characteristics'!D:D,MATCH($C959,'Policy Characteristics'!$C:$C,0))),"",INDEX('Policy Characteristics'!D:D,MATCH($C959,'Policy Characteristics'!$C:$C,0)))</f>
        <v>Industry Energy Efficiency Standards</v>
      </c>
      <c r="K959" s="321" t="str">
        <f>IF(ISBLANK(INDEX('Policy Characteristics'!E:E,MATCH($C959,'Policy Characteristics'!$C:$C,0))),"",INDEX('Policy Characteristics'!E:E,MATCH($C959,'Policy Characteristics'!$C:$C,0)))</f>
        <v>indst efficiency standards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0.25</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reduction in energy use</v>
      </c>
      <c r="P959" s="321"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21" t="str">
        <f>IF(ISBLANK(INDEX('Policy Characteristics'!K:K,MATCH($C959,'Policy Characteristics'!$C:$C,0))),"",INDEX('Policy Characteristics'!K:K,MATCH($C959,'Policy Characteristics'!$C:$C,0)))</f>
        <v>industry-ag-main.html#eff-stds</v>
      </c>
      <c r="R959" s="321" t="str">
        <f>IF(ISBLANK(INDEX('Policy Characteristics'!L:L,MATCH($C959,'Policy Characteristics'!$C:$C,0))),"",INDEX('Policy Characteristics'!L:L,MATCH($C959,'Policy Characteristics'!$C:$C,0)))</f>
        <v>industry-energy-efficiency-standards.html</v>
      </c>
    </row>
    <row r="960" spans="1:18" s="5" customFormat="1" x14ac:dyDescent="0.25">
      <c r="A960" s="321" t="str">
        <f>IF(ISBLANK(INDEX('Policy Characteristics'!A:A,MATCH($C960,'Policy Characteristics'!$C:$C,0))),"",INDEX('Policy Characteristics'!A:A,MATCH($C960,'Policy Characteristics'!$C:$C,0)))</f>
        <v>Industry</v>
      </c>
      <c r="B960" s="321" t="str">
        <f>IF(ISBLANK(INDEX('Policy Characteristics'!B:B,MATCH($C960,'Policy Characteristics'!$C:$C,0))),"",INDEX('Policy Characteristics'!B:B,MATCH($C960,'Policy Characteristics'!$C:$C,0)))</f>
        <v>Industry Energy Efficiency Standards</v>
      </c>
      <c r="C960" s="325" t="str">
        <f t="shared" si="40"/>
        <v>Percentage Improvement in Eqpt Efficiency Standards above BAU</v>
      </c>
      <c r="D960" s="9" t="s">
        <v>3225</v>
      </c>
      <c r="E960" s="50" t="s">
        <v>2808</v>
      </c>
      <c r="F960" s="181" t="s">
        <v>3228</v>
      </c>
      <c r="G960" s="50" t="s">
        <v>2812</v>
      </c>
      <c r="H960" s="51">
        <v>1196</v>
      </c>
      <c r="I960" s="50" t="s">
        <v>45</v>
      </c>
      <c r="J960" s="323" t="str">
        <f>IF(ISBLANK(INDEX('Policy Characteristics'!D:D,MATCH($C960,'Policy Characteristics'!$C:$C,0))),"",INDEX('Policy Characteristics'!D:D,MATCH($C960,'Policy Characteristics'!$C:$C,0)))</f>
        <v>Industry Energy Efficiency Standards</v>
      </c>
      <c r="K960" s="321" t="str">
        <f>IF(ISBLANK(INDEX('Policy Characteristics'!E:E,MATCH($C960,'Policy Characteristics'!$C:$C,0))),"",INDEX('Policy Characteristics'!E:E,MATCH($C960,'Policy Characteristics'!$C:$C,0)))</f>
        <v>indst efficiency standards</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0.25</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reduction in energy use</v>
      </c>
      <c r="P960" s="321"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21" t="str">
        <f>IF(ISBLANK(INDEX('Policy Characteristics'!K:K,MATCH($C960,'Policy Characteristics'!$C:$C,0))),"",INDEX('Policy Characteristics'!K:K,MATCH($C960,'Policy Characteristics'!$C:$C,0)))</f>
        <v>industry-ag-main.html#eff-stds</v>
      </c>
      <c r="R960" s="321" t="str">
        <f>IF(ISBLANK(INDEX('Policy Characteristics'!L:L,MATCH($C960,'Policy Characteristics'!$C:$C,0))),"",INDEX('Policy Characteristics'!L:L,MATCH($C960,'Policy Characteristics'!$C:$C,0)))</f>
        <v>industry-energy-efficiency-standards.html</v>
      </c>
    </row>
    <row r="961" spans="1:18" s="5" customFormat="1" x14ac:dyDescent="0.25">
      <c r="A961" s="321" t="str">
        <f>IF(ISBLANK(INDEX('Policy Characteristics'!A:A,MATCH($C961,'Policy Characteristics'!$C:$C,0))),"",INDEX('Policy Characteristics'!A:A,MATCH($C961,'Policy Characteristics'!$C:$C,0)))</f>
        <v>Industry</v>
      </c>
      <c r="B961" s="321" t="str">
        <f>IF(ISBLANK(INDEX('Policy Characteristics'!B:B,MATCH($C961,'Policy Characteristics'!$C:$C,0))),"",INDEX('Policy Characteristics'!B:B,MATCH($C961,'Policy Characteristics'!$C:$C,0)))</f>
        <v>Industry Energy Efficiency Standards</v>
      </c>
      <c r="C961" s="325" t="str">
        <f t="shared" si="40"/>
        <v>Percentage Improvement in Eqpt Efficiency Standards above BAU</v>
      </c>
      <c r="D961" s="9" t="s">
        <v>3225</v>
      </c>
      <c r="E961" s="50" t="s">
        <v>2805</v>
      </c>
      <c r="F961" s="181" t="s">
        <v>3228</v>
      </c>
      <c r="G961" s="50" t="s">
        <v>2810</v>
      </c>
      <c r="H961" s="51">
        <v>1197</v>
      </c>
      <c r="I961" s="50" t="s">
        <v>45</v>
      </c>
      <c r="J961" s="323" t="str">
        <f>IF(ISBLANK(INDEX('Policy Characteristics'!D:D,MATCH($C961,'Policy Characteristics'!$C:$C,0))),"",INDEX('Policy Characteristics'!D:D,MATCH($C961,'Policy Characteristics'!$C:$C,0)))</f>
        <v>Industry Energy Efficiency Standards</v>
      </c>
      <c r="K961" s="321" t="str">
        <f>IF(ISBLANK(INDEX('Policy Characteristics'!E:E,MATCH($C961,'Policy Characteristics'!$C:$C,0))),"",INDEX('Policy Characteristics'!E:E,MATCH($C961,'Policy Characteristics'!$C:$C,0)))</f>
        <v>indst efficiency standards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0.25</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reduction in energy use</v>
      </c>
      <c r="P961" s="321"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21" t="str">
        <f>IF(ISBLANK(INDEX('Policy Characteristics'!K:K,MATCH($C961,'Policy Characteristics'!$C:$C,0))),"",INDEX('Policy Characteristics'!K:K,MATCH($C961,'Policy Characteristics'!$C:$C,0)))</f>
        <v>industry-ag-main.html#eff-stds</v>
      </c>
      <c r="R961" s="321" t="str">
        <f>IF(ISBLANK(INDEX('Policy Characteristics'!L:L,MATCH($C961,'Policy Characteristics'!$C:$C,0))),"",INDEX('Policy Characteristics'!L:L,MATCH($C961,'Policy Characteristics'!$C:$C,0)))</f>
        <v>industry-energy-efficiency-standards.html</v>
      </c>
    </row>
    <row r="962" spans="1:18" s="5" customFormat="1" x14ac:dyDescent="0.25">
      <c r="A962" s="321" t="str">
        <f>IF(ISBLANK(INDEX('Policy Characteristics'!A:A,MATCH($C962,'Policy Characteristics'!$C:$C,0))),"",INDEX('Policy Characteristics'!A:A,MATCH($C962,'Policy Characteristics'!$C:$C,0)))</f>
        <v>Industry</v>
      </c>
      <c r="B962" s="321" t="str">
        <f>IF(ISBLANK(INDEX('Policy Characteristics'!B:B,MATCH($C962,'Policy Characteristics'!$C:$C,0))),"",INDEX('Policy Characteristics'!B:B,MATCH($C962,'Policy Characteristics'!$C:$C,0)))</f>
        <v>Industry Energy Efficiency Standards</v>
      </c>
      <c r="C962" s="325" t="str">
        <f t="shared" si="40"/>
        <v>Percentage Improvement in Eqpt Efficiency Standards above BAU</v>
      </c>
      <c r="D962" s="9" t="s">
        <v>3226</v>
      </c>
      <c r="E962" s="50" t="s">
        <v>2454</v>
      </c>
      <c r="F962" s="181" t="s">
        <v>3187</v>
      </c>
      <c r="G962" s="50" t="s">
        <v>2460</v>
      </c>
      <c r="H962" s="51">
        <v>1198</v>
      </c>
      <c r="I962" s="50" t="s">
        <v>44</v>
      </c>
      <c r="J962" s="323" t="str">
        <f>IF(ISBLANK(INDEX('Policy Characteristics'!D:D,MATCH($C962,'Policy Characteristics'!$C:$C,0))),"",INDEX('Policy Characteristics'!D:D,MATCH($C962,'Policy Characteristics'!$C:$C,0)))</f>
        <v>Industry Energy Efficiency Standards</v>
      </c>
      <c r="K962" s="321" t="str">
        <f>IF(ISBLANK(INDEX('Policy Characteristics'!E:E,MATCH($C962,'Policy Characteristics'!$C:$C,0))),"",INDEX('Policy Characteristics'!E:E,MATCH($C962,'Policy Characteristics'!$C:$C,0)))</f>
        <v>indst efficiency standards</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0.25</v>
      </c>
      <c r="N962" s="339">
        <f>IF(ISBLANK(INDEX('Policy Characteristics'!H:H,MATCH($C962,'Policy Characteristics'!$C:$C,0))),"",INDEX('Policy Characteristics'!H:H,MATCH($C962,'Policy Characteristics'!$C:$C,0)))</f>
        <v>0.01</v>
      </c>
      <c r="O962" s="321" t="str">
        <f>IF(ISBLANK(INDEX('Policy Characteristics'!I:I,MATCH($C962,'Policy Characteristics'!$C:$C,0))),"",INDEX('Policy Characteristics'!I:I,MATCH($C962,'Policy Characteristics'!$C:$C,0)))</f>
        <v>% reduction in energy use</v>
      </c>
      <c r="P962" s="321"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21" t="str">
        <f>IF(ISBLANK(INDEX('Policy Characteristics'!K:K,MATCH($C962,'Policy Characteristics'!$C:$C,0))),"",INDEX('Policy Characteristics'!K:K,MATCH($C962,'Policy Characteristics'!$C:$C,0)))</f>
        <v>industry-ag-main.html#eff-stds</v>
      </c>
      <c r="R962" s="321" t="str">
        <f>IF(ISBLANK(INDEX('Policy Characteristics'!L:L,MATCH($C962,'Policy Characteristics'!$C:$C,0))),"",INDEX('Policy Characteristics'!L:L,MATCH($C962,'Policy Characteristics'!$C:$C,0)))</f>
        <v>industry-energy-efficiency-standards.html</v>
      </c>
    </row>
    <row r="963" spans="1:18" s="5" customFormat="1" x14ac:dyDescent="0.25">
      <c r="A963" s="321" t="str">
        <f>IF(ISBLANK(INDEX('Policy Characteristics'!A:A,MATCH($C963,'Policy Characteristics'!$C:$C,0))),"",INDEX('Policy Characteristics'!A:A,MATCH($C963,'Policy Characteristics'!$C:$C,0)))</f>
        <v>Industry</v>
      </c>
      <c r="B963" s="321" t="str">
        <f>IF(ISBLANK(INDEX('Policy Characteristics'!B:B,MATCH($C963,'Policy Characteristics'!$C:$C,0))),"",INDEX('Policy Characteristics'!B:B,MATCH($C963,'Policy Characteristics'!$C:$C,0)))</f>
        <v>Industry Energy Efficiency Standards</v>
      </c>
      <c r="C963" s="325" t="str">
        <f t="shared" si="40"/>
        <v>Percentage Improvement in Eqpt Efficiency Standards above BAU</v>
      </c>
      <c r="D963" s="9" t="s">
        <v>3226</v>
      </c>
      <c r="E963" s="50" t="s">
        <v>2455</v>
      </c>
      <c r="F963" s="181" t="s">
        <v>3187</v>
      </c>
      <c r="G963" s="50" t="s">
        <v>2463</v>
      </c>
      <c r="H963" s="51">
        <v>1199</v>
      </c>
      <c r="I963" s="50" t="s">
        <v>45</v>
      </c>
      <c r="J963" s="323" t="str">
        <f>IF(ISBLANK(INDEX('Policy Characteristics'!D:D,MATCH($C963,'Policy Characteristics'!$C:$C,0))),"",INDEX('Policy Characteristics'!D:D,MATCH($C963,'Policy Characteristics'!$C:$C,0)))</f>
        <v>Industry Energy Efficiency Standards</v>
      </c>
      <c r="K963" s="321" t="str">
        <f>IF(ISBLANK(INDEX('Policy Characteristics'!E:E,MATCH($C963,'Policy Characteristics'!$C:$C,0))),"",INDEX('Policy Characteristics'!E:E,MATCH($C963,'Policy Characteristics'!$C:$C,0)))</f>
        <v>indst efficiency standards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0.25</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energy use</v>
      </c>
      <c r="P963" s="321"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21" t="str">
        <f>IF(ISBLANK(INDEX('Policy Characteristics'!K:K,MATCH($C963,'Policy Characteristics'!$C:$C,0))),"",INDEX('Policy Characteristics'!K:K,MATCH($C963,'Policy Characteristics'!$C:$C,0)))</f>
        <v>industry-ag-main.html#eff-stds</v>
      </c>
      <c r="R963" s="321" t="str">
        <f>IF(ISBLANK(INDEX('Policy Characteristics'!L:L,MATCH($C963,'Policy Characteristics'!$C:$C,0))),"",INDEX('Policy Characteristics'!L:L,MATCH($C963,'Policy Characteristics'!$C:$C,0)))</f>
        <v>industry-energy-efficiency-standards.html</v>
      </c>
    </row>
    <row r="964" spans="1:18" s="5" customFormat="1" x14ac:dyDescent="0.25">
      <c r="A964" s="321" t="str">
        <f>IF(ISBLANK(INDEX('Policy Characteristics'!A:A,MATCH($C964,'Policy Characteristics'!$C:$C,0))),"",INDEX('Policy Characteristics'!A:A,MATCH($C964,'Policy Characteristics'!$C:$C,0)))</f>
        <v>Industry</v>
      </c>
      <c r="B964" s="321" t="str">
        <f>IF(ISBLANK(INDEX('Policy Characteristics'!B:B,MATCH($C964,'Policy Characteristics'!$C:$C,0))),"",INDEX('Policy Characteristics'!B:B,MATCH($C964,'Policy Characteristics'!$C:$C,0)))</f>
        <v>Industry Energy Efficiency Standards</v>
      </c>
      <c r="C964" s="325" t="str">
        <f t="shared" si="40"/>
        <v>Percentage Improvement in Eqpt Efficiency Standards above BAU</v>
      </c>
      <c r="D964" s="9" t="s">
        <v>3226</v>
      </c>
      <c r="E964" s="50" t="s">
        <v>2456</v>
      </c>
      <c r="F964" s="181" t="s">
        <v>3187</v>
      </c>
      <c r="G964" s="50" t="s">
        <v>2464</v>
      </c>
      <c r="H964" s="51">
        <v>1200</v>
      </c>
      <c r="I964" s="50" t="s">
        <v>44</v>
      </c>
      <c r="J964" s="323" t="str">
        <f>IF(ISBLANK(INDEX('Policy Characteristics'!D:D,MATCH($C964,'Policy Characteristics'!$C:$C,0))),"",INDEX('Policy Characteristics'!D:D,MATCH($C964,'Policy Characteristics'!$C:$C,0)))</f>
        <v>Industry Energy Efficiency Standards</v>
      </c>
      <c r="K964" s="321" t="str">
        <f>IF(ISBLANK(INDEX('Policy Characteristics'!E:E,MATCH($C964,'Policy Characteristics'!$C:$C,0))),"",INDEX('Policy Characteristics'!E:E,MATCH($C964,'Policy Characteristics'!$C:$C,0)))</f>
        <v>indst efficiency standards</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0.25</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reduction in energy use</v>
      </c>
      <c r="P964" s="321"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21" t="str">
        <f>IF(ISBLANK(INDEX('Policy Characteristics'!K:K,MATCH($C964,'Policy Characteristics'!$C:$C,0))),"",INDEX('Policy Characteristics'!K:K,MATCH($C964,'Policy Characteristics'!$C:$C,0)))</f>
        <v>industry-ag-main.html#eff-stds</v>
      </c>
      <c r="R964" s="321" t="str">
        <f>IF(ISBLANK(INDEX('Policy Characteristics'!L:L,MATCH($C964,'Policy Characteristics'!$C:$C,0))),"",INDEX('Policy Characteristics'!L:L,MATCH($C964,'Policy Characteristics'!$C:$C,0)))</f>
        <v>industry-energy-efficiency-standards.html</v>
      </c>
    </row>
    <row r="965" spans="1:18" s="5" customFormat="1" x14ac:dyDescent="0.25">
      <c r="A965" s="321" t="str">
        <f>IF(ISBLANK(INDEX('Policy Characteristics'!A:A,MATCH($C965,'Policy Characteristics'!$C:$C,0))),"",INDEX('Policy Characteristics'!A:A,MATCH($C965,'Policy Characteristics'!$C:$C,0)))</f>
        <v>Industry</v>
      </c>
      <c r="B965" s="321" t="str">
        <f>IF(ISBLANK(INDEX('Policy Characteristics'!B:B,MATCH($C965,'Policy Characteristics'!$C:$C,0))),"",INDEX('Policy Characteristics'!B:B,MATCH($C965,'Policy Characteristics'!$C:$C,0)))</f>
        <v>Industry Energy Efficiency Standards</v>
      </c>
      <c r="C965" s="325" t="str">
        <f t="shared" si="40"/>
        <v>Percentage Improvement in Eqpt Efficiency Standards above BAU</v>
      </c>
      <c r="D965" s="9" t="s">
        <v>3226</v>
      </c>
      <c r="E965" s="50" t="s">
        <v>2457</v>
      </c>
      <c r="F965" s="181" t="s">
        <v>3187</v>
      </c>
      <c r="G965" s="50" t="s">
        <v>2461</v>
      </c>
      <c r="H965" s="51">
        <v>1201</v>
      </c>
      <c r="I965" s="50" t="s">
        <v>45</v>
      </c>
      <c r="J965" s="323" t="str">
        <f>IF(ISBLANK(INDEX('Policy Characteristics'!D:D,MATCH($C965,'Policy Characteristics'!$C:$C,0))),"",INDEX('Policy Characteristics'!D:D,MATCH($C965,'Policy Characteristics'!$C:$C,0)))</f>
        <v>Industry Energy Efficiency Standards</v>
      </c>
      <c r="K965" s="321" t="str">
        <f>IF(ISBLANK(INDEX('Policy Characteristics'!E:E,MATCH($C965,'Policy Characteristics'!$C:$C,0))),"",INDEX('Policy Characteristics'!E:E,MATCH($C965,'Policy Characteristics'!$C:$C,0)))</f>
        <v>indst efficiency standards</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0.25</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reduction in energy use</v>
      </c>
      <c r="P965" s="321"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21" t="str">
        <f>IF(ISBLANK(INDEX('Policy Characteristics'!K:K,MATCH($C965,'Policy Characteristics'!$C:$C,0))),"",INDEX('Policy Characteristics'!K:K,MATCH($C965,'Policy Characteristics'!$C:$C,0)))</f>
        <v>industry-ag-main.html#eff-stds</v>
      </c>
      <c r="R965" s="321" t="str">
        <f>IF(ISBLANK(INDEX('Policy Characteristics'!L:L,MATCH($C965,'Policy Characteristics'!$C:$C,0))),"",INDEX('Policy Characteristics'!L:L,MATCH($C965,'Policy Characteristics'!$C:$C,0)))</f>
        <v>industry-energy-efficiency-standards.html</v>
      </c>
    </row>
    <row r="966" spans="1:18" s="5" customFormat="1" x14ac:dyDescent="0.25">
      <c r="A966" s="321" t="str">
        <f>IF(ISBLANK(INDEX('Policy Characteristics'!A:A,MATCH($C966,'Policy Characteristics'!$C:$C,0))),"",INDEX('Policy Characteristics'!A:A,MATCH($C966,'Policy Characteristics'!$C:$C,0)))</f>
        <v>Industry</v>
      </c>
      <c r="B966" s="321" t="str">
        <f>IF(ISBLANK(INDEX('Policy Characteristics'!B:B,MATCH($C966,'Policy Characteristics'!$C:$C,0))),"",INDEX('Policy Characteristics'!B:B,MATCH($C966,'Policy Characteristics'!$C:$C,0)))</f>
        <v>Industry Energy Efficiency Standards</v>
      </c>
      <c r="C966" s="325" t="str">
        <f t="shared" si="40"/>
        <v>Percentage Improvement in Eqpt Efficiency Standards above BAU</v>
      </c>
      <c r="D966" s="9" t="s">
        <v>3226</v>
      </c>
      <c r="E966" s="50" t="s">
        <v>2458</v>
      </c>
      <c r="F966" s="181" t="s">
        <v>3187</v>
      </c>
      <c r="G966" s="50" t="s">
        <v>2462</v>
      </c>
      <c r="H966" s="51">
        <v>1202</v>
      </c>
      <c r="I966" s="50" t="s">
        <v>44</v>
      </c>
      <c r="J966" s="323" t="str">
        <f>IF(ISBLANK(INDEX('Policy Characteristics'!D:D,MATCH($C966,'Policy Characteristics'!$C:$C,0))),"",INDEX('Policy Characteristics'!D:D,MATCH($C966,'Policy Characteristics'!$C:$C,0)))</f>
        <v>Industry Energy Efficiency Standards</v>
      </c>
      <c r="K966" s="321" t="str">
        <f>IF(ISBLANK(INDEX('Policy Characteristics'!E:E,MATCH($C966,'Policy Characteristics'!$C:$C,0))),"",INDEX('Policy Characteristics'!E:E,MATCH($C966,'Policy Characteristics'!$C:$C,0)))</f>
        <v>indst efficiency standards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0.25</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reduction in energy use</v>
      </c>
      <c r="P966" s="321"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21" t="str">
        <f>IF(ISBLANK(INDEX('Policy Characteristics'!K:K,MATCH($C966,'Policy Characteristics'!$C:$C,0))),"",INDEX('Policy Characteristics'!K:K,MATCH($C966,'Policy Characteristics'!$C:$C,0)))</f>
        <v>industry-ag-main.html#eff-stds</v>
      </c>
      <c r="R966" s="321" t="str">
        <f>IF(ISBLANK(INDEX('Policy Characteristics'!L:L,MATCH($C966,'Policy Characteristics'!$C:$C,0))),"",INDEX('Policy Characteristics'!L:L,MATCH($C966,'Policy Characteristics'!$C:$C,0)))</f>
        <v>industry-energy-efficiency-standards.html</v>
      </c>
    </row>
    <row r="967" spans="1:18" s="5" customFormat="1" x14ac:dyDescent="0.25">
      <c r="A967" s="321" t="str">
        <f>IF(ISBLANK(INDEX('Policy Characteristics'!A:A,MATCH($C967,'Policy Characteristics'!$C:$C,0))),"",INDEX('Policy Characteristics'!A:A,MATCH($C967,'Policy Characteristics'!$C:$C,0)))</f>
        <v>Industry</v>
      </c>
      <c r="B967" s="321" t="str">
        <f>IF(ISBLANK(INDEX('Policy Characteristics'!B:B,MATCH($C967,'Policy Characteristics'!$C:$C,0))),"",INDEX('Policy Characteristics'!B:B,MATCH($C967,'Policy Characteristics'!$C:$C,0)))</f>
        <v>Industry Energy Efficiency Standards</v>
      </c>
      <c r="C967" s="325" t="str">
        <f t="shared" si="40"/>
        <v>Percentage Improvement in Eqpt Efficiency Standards above BAU</v>
      </c>
      <c r="D967" s="9" t="s">
        <v>3226</v>
      </c>
      <c r="E967" s="50" t="s">
        <v>2459</v>
      </c>
      <c r="F967" s="181" t="s">
        <v>3187</v>
      </c>
      <c r="G967" s="50" t="s">
        <v>2465</v>
      </c>
      <c r="H967" s="51">
        <v>1203</v>
      </c>
      <c r="I967" s="50" t="s">
        <v>45</v>
      </c>
      <c r="J967" s="323" t="str">
        <f>IF(ISBLANK(INDEX('Policy Characteristics'!D:D,MATCH($C967,'Policy Characteristics'!$C:$C,0))),"",INDEX('Policy Characteristics'!D:D,MATCH($C967,'Policy Characteristics'!$C:$C,0)))</f>
        <v>Industry Energy Efficiency Standards</v>
      </c>
      <c r="K967" s="321" t="str">
        <f>IF(ISBLANK(INDEX('Policy Characteristics'!E:E,MATCH($C967,'Policy Characteristics'!$C:$C,0))),"",INDEX('Policy Characteristics'!E:E,MATCH($C967,'Policy Characteristics'!$C:$C,0)))</f>
        <v>indst efficiency standards</v>
      </c>
      <c r="L967" s="339">
        <f>IF(ISBLANK(INDEX('Policy Characteristics'!F:F,MATCH($C967,'Policy Characteristics'!$C:$C,0))),"",INDEX('Policy Characteristics'!F:F,MATCH($C967,'Policy Characteristics'!$C:$C,0)))</f>
        <v>0</v>
      </c>
      <c r="M967" s="339">
        <f>IF(ISBLANK(INDEX('Policy Characteristics'!G:G,MATCH($C967,'Policy Characteristics'!$C:$C,0))),"",INDEX('Policy Characteristics'!G:G,MATCH($C967,'Policy Characteristics'!$C:$C,0)))</f>
        <v>0.25</v>
      </c>
      <c r="N967" s="339">
        <f>IF(ISBLANK(INDEX('Policy Characteristics'!H:H,MATCH($C967,'Policy Characteristics'!$C:$C,0))),"",INDEX('Policy Characteristics'!H:H,MATCH($C967,'Policy Characteristics'!$C:$C,0)))</f>
        <v>0.01</v>
      </c>
      <c r="O967" s="321" t="str">
        <f>IF(ISBLANK(INDEX('Policy Characteristics'!I:I,MATCH($C967,'Policy Characteristics'!$C:$C,0))),"",INDEX('Policy Characteristics'!I:I,MATCH($C967,'Policy Characteristics'!$C:$C,0)))</f>
        <v>% reduction in energy use</v>
      </c>
      <c r="P967" s="321"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21" t="str">
        <f>IF(ISBLANK(INDEX('Policy Characteristics'!K:K,MATCH($C967,'Policy Characteristics'!$C:$C,0))),"",INDEX('Policy Characteristics'!K:K,MATCH($C967,'Policy Characteristics'!$C:$C,0)))</f>
        <v>industry-ag-main.html#eff-stds</v>
      </c>
      <c r="R967" s="321" t="str">
        <f>IF(ISBLANK(INDEX('Policy Characteristics'!L:L,MATCH($C967,'Policy Characteristics'!$C:$C,0))),"",INDEX('Policy Characteristics'!L:L,MATCH($C967,'Policy Characteristics'!$C:$C,0)))</f>
        <v>industry-energy-efficiency-standards.html</v>
      </c>
    </row>
    <row r="968" spans="1:18" s="5" customFormat="1" x14ac:dyDescent="0.25">
      <c r="A968" s="321" t="str">
        <f>IF(ISBLANK(INDEX('Policy Characteristics'!A:A,MATCH($C968,'Policy Characteristics'!$C:$C,0))),"",INDEX('Policy Characteristics'!A:A,MATCH($C968,'Policy Characteristics'!$C:$C,0)))</f>
        <v>Industry</v>
      </c>
      <c r="B968" s="321" t="str">
        <f>IF(ISBLANK(INDEX('Policy Characteristics'!B:B,MATCH($C968,'Policy Characteristics'!$C:$C,0))),"",INDEX('Policy Characteristics'!B:B,MATCH($C968,'Policy Characteristics'!$C:$C,0)))</f>
        <v>Industry Energy Efficiency Standards</v>
      </c>
      <c r="C968" s="325" t="str">
        <f t="shared" si="40"/>
        <v>Percentage Improvement in Eqpt Efficiency Standards above BAU</v>
      </c>
      <c r="D968" s="9" t="s">
        <v>3226</v>
      </c>
      <c r="E968" s="50" t="s">
        <v>2806</v>
      </c>
      <c r="F968" s="181" t="s">
        <v>3187</v>
      </c>
      <c r="G968" s="50" t="s">
        <v>2809</v>
      </c>
      <c r="H968" s="51">
        <v>1204</v>
      </c>
      <c r="I968" s="50" t="s">
        <v>45</v>
      </c>
      <c r="J968" s="323" t="str">
        <f>IF(ISBLANK(INDEX('Policy Characteristics'!D:D,MATCH($C968,'Policy Characteristics'!$C:$C,0))),"",INDEX('Policy Characteristics'!D:D,MATCH($C968,'Policy Characteristics'!$C:$C,0)))</f>
        <v>Industry Energy Efficiency Standards</v>
      </c>
      <c r="K968" s="321" t="str">
        <f>IF(ISBLANK(INDEX('Policy Characteristics'!E:E,MATCH($C968,'Policy Characteristics'!$C:$C,0))),"",INDEX('Policy Characteristics'!E:E,MATCH($C968,'Policy Characteristics'!$C:$C,0)))</f>
        <v>indst efficiency standards</v>
      </c>
      <c r="L968" s="339">
        <f>IF(ISBLANK(INDEX('Policy Characteristics'!F:F,MATCH($C968,'Policy Characteristics'!$C:$C,0))),"",INDEX('Policy Characteristics'!F:F,MATCH($C968,'Policy Characteristics'!$C:$C,0)))</f>
        <v>0</v>
      </c>
      <c r="M968" s="339">
        <f>IF(ISBLANK(INDEX('Policy Characteristics'!G:G,MATCH($C968,'Policy Characteristics'!$C:$C,0))),"",INDEX('Policy Characteristics'!G:G,MATCH($C968,'Policy Characteristics'!$C:$C,0)))</f>
        <v>0.25</v>
      </c>
      <c r="N968" s="339">
        <f>IF(ISBLANK(INDEX('Policy Characteristics'!H:H,MATCH($C968,'Policy Characteristics'!$C:$C,0))),"",INDEX('Policy Characteristics'!H:H,MATCH($C968,'Policy Characteristics'!$C:$C,0)))</f>
        <v>0.01</v>
      </c>
      <c r="O968" s="321" t="str">
        <f>IF(ISBLANK(INDEX('Policy Characteristics'!I:I,MATCH($C968,'Policy Characteristics'!$C:$C,0))),"",INDEX('Policy Characteristics'!I:I,MATCH($C968,'Policy Characteristics'!$C:$C,0)))</f>
        <v>% reduction in energy use</v>
      </c>
      <c r="P968" s="321"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21" t="str">
        <f>IF(ISBLANK(INDEX('Policy Characteristics'!K:K,MATCH($C968,'Policy Characteristics'!$C:$C,0))),"",INDEX('Policy Characteristics'!K:K,MATCH($C968,'Policy Characteristics'!$C:$C,0)))</f>
        <v>industry-ag-main.html#eff-stds</v>
      </c>
      <c r="R968" s="321" t="str">
        <f>IF(ISBLANK(INDEX('Policy Characteristics'!L:L,MATCH($C968,'Policy Characteristics'!$C:$C,0))),"",INDEX('Policy Characteristics'!L:L,MATCH($C968,'Policy Characteristics'!$C:$C,0)))</f>
        <v>industry-energy-efficiency-standards.html</v>
      </c>
    </row>
    <row r="969" spans="1:18" s="5" customFormat="1" x14ac:dyDescent="0.25">
      <c r="A969" s="321" t="str">
        <f>IF(ISBLANK(INDEX('Policy Characteristics'!A:A,MATCH($C969,'Policy Characteristics'!$C:$C,0))),"",INDEX('Policy Characteristics'!A:A,MATCH($C969,'Policy Characteristics'!$C:$C,0)))</f>
        <v>Industry</v>
      </c>
      <c r="B969" s="321" t="str">
        <f>IF(ISBLANK(INDEX('Policy Characteristics'!B:B,MATCH($C969,'Policy Characteristics'!$C:$C,0))),"",INDEX('Policy Characteristics'!B:B,MATCH($C969,'Policy Characteristics'!$C:$C,0)))</f>
        <v>Industry Energy Efficiency Standards</v>
      </c>
      <c r="C969" s="325" t="str">
        <f t="shared" si="40"/>
        <v>Percentage Improvement in Eqpt Efficiency Standards above BAU</v>
      </c>
      <c r="D969" s="9" t="s">
        <v>3226</v>
      </c>
      <c r="E969" s="50" t="s">
        <v>2807</v>
      </c>
      <c r="F969" s="181" t="s">
        <v>3187</v>
      </c>
      <c r="G969" s="50" t="s">
        <v>2811</v>
      </c>
      <c r="H969" s="51">
        <v>1205</v>
      </c>
      <c r="I969" s="50" t="s">
        <v>44</v>
      </c>
      <c r="J969" s="323" t="str">
        <f>IF(ISBLANK(INDEX('Policy Characteristics'!D:D,MATCH($C969,'Policy Characteristics'!$C:$C,0))),"",INDEX('Policy Characteristics'!D:D,MATCH($C969,'Policy Characteristics'!$C:$C,0)))</f>
        <v>Industry Energy Efficiency Standards</v>
      </c>
      <c r="K969" s="321" t="str">
        <f>IF(ISBLANK(INDEX('Policy Characteristics'!E:E,MATCH($C969,'Policy Characteristics'!$C:$C,0))),"",INDEX('Policy Characteristics'!E:E,MATCH($C969,'Policy Characteristics'!$C:$C,0)))</f>
        <v>indst efficiency standards</v>
      </c>
      <c r="L969" s="339">
        <f>IF(ISBLANK(INDEX('Policy Characteristics'!F:F,MATCH($C969,'Policy Characteristics'!$C:$C,0))),"",INDEX('Policy Characteristics'!F:F,MATCH($C969,'Policy Characteristics'!$C:$C,0)))</f>
        <v>0</v>
      </c>
      <c r="M969" s="339">
        <f>IF(ISBLANK(INDEX('Policy Characteristics'!G:G,MATCH($C969,'Policy Characteristics'!$C:$C,0))),"",INDEX('Policy Characteristics'!G:G,MATCH($C969,'Policy Characteristics'!$C:$C,0)))</f>
        <v>0.25</v>
      </c>
      <c r="N969" s="339">
        <f>IF(ISBLANK(INDEX('Policy Characteristics'!H:H,MATCH($C969,'Policy Characteristics'!$C:$C,0))),"",INDEX('Policy Characteristics'!H:H,MATCH($C969,'Policy Characteristics'!$C:$C,0)))</f>
        <v>0.01</v>
      </c>
      <c r="O969" s="321" t="str">
        <f>IF(ISBLANK(INDEX('Policy Characteristics'!I:I,MATCH($C969,'Policy Characteristics'!$C:$C,0))),"",INDEX('Policy Characteristics'!I:I,MATCH($C969,'Policy Characteristics'!$C:$C,0)))</f>
        <v>% reduction in energy use</v>
      </c>
      <c r="P969" s="321"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21" t="str">
        <f>IF(ISBLANK(INDEX('Policy Characteristics'!K:K,MATCH($C969,'Policy Characteristics'!$C:$C,0))),"",INDEX('Policy Characteristics'!K:K,MATCH($C969,'Policy Characteristics'!$C:$C,0)))</f>
        <v>industry-ag-main.html#eff-stds</v>
      </c>
      <c r="R969" s="321" t="str">
        <f>IF(ISBLANK(INDEX('Policy Characteristics'!L:L,MATCH($C969,'Policy Characteristics'!$C:$C,0))),"",INDEX('Policy Characteristics'!L:L,MATCH($C969,'Policy Characteristics'!$C:$C,0)))</f>
        <v>industry-energy-efficiency-standards.html</v>
      </c>
    </row>
    <row r="970" spans="1:18" s="5" customFormat="1" x14ac:dyDescent="0.25">
      <c r="A970" s="321" t="str">
        <f>IF(ISBLANK(INDEX('Policy Characteristics'!A:A,MATCH($C970,'Policy Characteristics'!$C:$C,0))),"",INDEX('Policy Characteristics'!A:A,MATCH($C970,'Policy Characteristics'!$C:$C,0)))</f>
        <v>Industry</v>
      </c>
      <c r="B970" s="321" t="str">
        <f>IF(ISBLANK(INDEX('Policy Characteristics'!B:B,MATCH($C970,'Policy Characteristics'!$C:$C,0))),"",INDEX('Policy Characteristics'!B:B,MATCH($C970,'Policy Characteristics'!$C:$C,0)))</f>
        <v>Industry Energy Efficiency Standards</v>
      </c>
      <c r="C970" s="325" t="str">
        <f t="shared" si="40"/>
        <v>Percentage Improvement in Eqpt Efficiency Standards above BAU</v>
      </c>
      <c r="D970" s="9" t="s">
        <v>3226</v>
      </c>
      <c r="E970" s="50" t="s">
        <v>2808</v>
      </c>
      <c r="F970" s="181" t="s">
        <v>3187</v>
      </c>
      <c r="G970" s="50" t="s">
        <v>2812</v>
      </c>
      <c r="H970" s="51">
        <v>1206</v>
      </c>
      <c r="I970" s="50" t="s">
        <v>44</v>
      </c>
      <c r="J970" s="323" t="str">
        <f>IF(ISBLANK(INDEX('Policy Characteristics'!D:D,MATCH($C970,'Policy Characteristics'!$C:$C,0))),"",INDEX('Policy Characteristics'!D:D,MATCH($C970,'Policy Characteristics'!$C:$C,0)))</f>
        <v>Industry Energy Efficiency Standards</v>
      </c>
      <c r="K970" s="321" t="str">
        <f>IF(ISBLANK(INDEX('Policy Characteristics'!E:E,MATCH($C970,'Policy Characteristics'!$C:$C,0))),"",INDEX('Policy Characteristics'!E:E,MATCH($C970,'Policy Characteristics'!$C:$C,0)))</f>
        <v>indst efficiency standards</v>
      </c>
      <c r="L970" s="339">
        <f>IF(ISBLANK(INDEX('Policy Characteristics'!F:F,MATCH($C970,'Policy Characteristics'!$C:$C,0))),"",INDEX('Policy Characteristics'!F:F,MATCH($C970,'Policy Characteristics'!$C:$C,0)))</f>
        <v>0</v>
      </c>
      <c r="M970" s="339">
        <f>IF(ISBLANK(INDEX('Policy Characteristics'!G:G,MATCH($C970,'Policy Characteristics'!$C:$C,0))),"",INDEX('Policy Characteristics'!G:G,MATCH($C970,'Policy Characteristics'!$C:$C,0)))</f>
        <v>0.25</v>
      </c>
      <c r="N970" s="339">
        <f>IF(ISBLANK(INDEX('Policy Characteristics'!H:H,MATCH($C970,'Policy Characteristics'!$C:$C,0))),"",INDEX('Policy Characteristics'!H:H,MATCH($C970,'Policy Characteristics'!$C:$C,0)))</f>
        <v>0.01</v>
      </c>
      <c r="O970" s="321" t="str">
        <f>IF(ISBLANK(INDEX('Policy Characteristics'!I:I,MATCH($C970,'Policy Characteristics'!$C:$C,0))),"",INDEX('Policy Characteristics'!I:I,MATCH($C970,'Policy Characteristics'!$C:$C,0)))</f>
        <v>% reduction in energy use</v>
      </c>
      <c r="P970" s="321"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21" t="str">
        <f>IF(ISBLANK(INDEX('Policy Characteristics'!K:K,MATCH($C970,'Policy Characteristics'!$C:$C,0))),"",INDEX('Policy Characteristics'!K:K,MATCH($C970,'Policy Characteristics'!$C:$C,0)))</f>
        <v>industry-ag-main.html#eff-stds</v>
      </c>
      <c r="R970" s="321" t="str">
        <f>IF(ISBLANK(INDEX('Policy Characteristics'!L:L,MATCH($C970,'Policy Characteristics'!$C:$C,0))),"",INDEX('Policy Characteristics'!L:L,MATCH($C970,'Policy Characteristics'!$C:$C,0)))</f>
        <v>industry-energy-efficiency-standards.html</v>
      </c>
    </row>
    <row r="971" spans="1:18" s="5" customFormat="1" x14ac:dyDescent="0.25">
      <c r="A971" s="321" t="str">
        <f>IF(ISBLANK(INDEX('Policy Characteristics'!A:A,MATCH($C971,'Policy Characteristics'!$C:$C,0))),"",INDEX('Policy Characteristics'!A:A,MATCH($C971,'Policy Characteristics'!$C:$C,0)))</f>
        <v>Industry</v>
      </c>
      <c r="B971" s="321" t="str">
        <f>IF(ISBLANK(INDEX('Policy Characteristics'!B:B,MATCH($C971,'Policy Characteristics'!$C:$C,0))),"",INDEX('Policy Characteristics'!B:B,MATCH($C971,'Policy Characteristics'!$C:$C,0)))</f>
        <v>Industry Energy Efficiency Standards</v>
      </c>
      <c r="C971" s="325" t="str">
        <f t="shared" si="40"/>
        <v>Percentage Improvement in Eqpt Efficiency Standards above BAU</v>
      </c>
      <c r="D971" s="9" t="s">
        <v>3226</v>
      </c>
      <c r="E971" s="50" t="s">
        <v>2805</v>
      </c>
      <c r="F971" s="181" t="s">
        <v>3187</v>
      </c>
      <c r="G971" s="50" t="s">
        <v>2810</v>
      </c>
      <c r="H971" s="51">
        <v>1207</v>
      </c>
      <c r="I971" s="50" t="s">
        <v>45</v>
      </c>
      <c r="J971" s="323" t="str">
        <f>IF(ISBLANK(INDEX('Policy Characteristics'!D:D,MATCH($C971,'Policy Characteristics'!$C:$C,0))),"",INDEX('Policy Characteristics'!D:D,MATCH($C971,'Policy Characteristics'!$C:$C,0)))</f>
        <v>Industry Energy Efficiency Standards</v>
      </c>
      <c r="K971" s="321" t="str">
        <f>IF(ISBLANK(INDEX('Policy Characteristics'!E:E,MATCH($C971,'Policy Characteristics'!$C:$C,0))),"",INDEX('Policy Characteristics'!E:E,MATCH($C971,'Policy Characteristics'!$C:$C,0)))</f>
        <v>indst efficiency standards</v>
      </c>
      <c r="L971" s="339">
        <f>IF(ISBLANK(INDEX('Policy Characteristics'!F:F,MATCH($C971,'Policy Characteristics'!$C:$C,0))),"",INDEX('Policy Characteristics'!F:F,MATCH($C971,'Policy Characteristics'!$C:$C,0)))</f>
        <v>0</v>
      </c>
      <c r="M971" s="339">
        <f>IF(ISBLANK(INDEX('Policy Characteristics'!G:G,MATCH($C971,'Policy Characteristics'!$C:$C,0))),"",INDEX('Policy Characteristics'!G:G,MATCH($C971,'Policy Characteristics'!$C:$C,0)))</f>
        <v>0.25</v>
      </c>
      <c r="N971" s="339">
        <f>IF(ISBLANK(INDEX('Policy Characteristics'!H:H,MATCH($C971,'Policy Characteristics'!$C:$C,0))),"",INDEX('Policy Characteristics'!H:H,MATCH($C971,'Policy Characteristics'!$C:$C,0)))</f>
        <v>0.01</v>
      </c>
      <c r="O971" s="321" t="str">
        <f>IF(ISBLANK(INDEX('Policy Characteristics'!I:I,MATCH($C971,'Policy Characteristics'!$C:$C,0))),"",INDEX('Policy Characteristics'!I:I,MATCH($C971,'Policy Characteristics'!$C:$C,0)))</f>
        <v>% reduction in energy use</v>
      </c>
      <c r="P971" s="321"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21" t="str">
        <f>IF(ISBLANK(INDEX('Policy Characteristics'!K:K,MATCH($C971,'Policy Characteristics'!$C:$C,0))),"",INDEX('Policy Characteristics'!K:K,MATCH($C971,'Policy Characteristics'!$C:$C,0)))</f>
        <v>industry-ag-main.html#eff-stds</v>
      </c>
      <c r="R971" s="321" t="str">
        <f>IF(ISBLANK(INDEX('Policy Characteristics'!L:L,MATCH($C971,'Policy Characteristics'!$C:$C,0))),"",INDEX('Policy Characteristics'!L:L,MATCH($C971,'Policy Characteristics'!$C:$C,0)))</f>
        <v>industry-energy-efficiency-standards.html</v>
      </c>
    </row>
    <row r="972" spans="1:18" s="5" customFormat="1" x14ac:dyDescent="0.25">
      <c r="A972" s="321" t="str">
        <f>IF(ISBLANK(INDEX('Policy Characteristics'!A:A,MATCH($C972,'Policy Characteristics'!$C:$C,0))),"",INDEX('Policy Characteristics'!A:A,MATCH($C972,'Policy Characteristics'!$C:$C,0)))</f>
        <v>Industry</v>
      </c>
      <c r="B972" s="321" t="str">
        <f>IF(ISBLANK(INDEX('Policy Characteristics'!B:B,MATCH($C972,'Policy Characteristics'!$C:$C,0))),"",INDEX('Policy Characteristics'!B:B,MATCH($C972,'Policy Characteristics'!$C:$C,0)))</f>
        <v>Material Efficiency, Longevity, &amp; Re-Use</v>
      </c>
      <c r="C972" s="326" t="s">
        <v>2493</v>
      </c>
      <c r="D972" s="50" t="s">
        <v>3214</v>
      </c>
      <c r="E972" s="50"/>
      <c r="F972" s="9" t="s">
        <v>3177</v>
      </c>
      <c r="G972" s="50"/>
      <c r="H972" s="51">
        <v>429</v>
      </c>
      <c r="I972" s="50" t="s">
        <v>44</v>
      </c>
      <c r="J972" s="323" t="str">
        <f>IF(ISBLANK(INDEX('Policy Characteristics'!D:D,MATCH($C972,'Policy Characteristics'!$C:$C,0))),"",INDEX('Policy Characteristics'!D:D,MATCH($C972,'Policy Characteristics'!$C:$C,0)))</f>
        <v>Material Efficiency, Longevity, &amp; Re-Use</v>
      </c>
      <c r="K972" s="321" t="str">
        <f>IF(ISBLANK(INDEX('Policy Characteristics'!E:E,MATCH($C972,'Policy Characteristics'!$C:$C,0))),"",INDEX('Policy Characteristics'!E:E,MATCH($C972,'Policy Characteristics'!$C:$C,0)))</f>
        <v>indst reduce nonenergy product demand</v>
      </c>
      <c r="L972" s="339">
        <f>IF(ISBLANK(INDEX('Policy Characteristics'!F:F,MATCH($C972,'Policy Characteristics'!$C:$C,0))),"",INDEX('Policy Characteristics'!F:F,MATCH($C972,'Policy Characteristics'!$C:$C,0)))</f>
        <v>0</v>
      </c>
      <c r="M972" s="339">
        <f>IF(ISBLANK(INDEX('Policy Characteristics'!G:G,MATCH($C972,'Policy Characteristics'!$C:$C,0))),"",INDEX('Policy Characteristics'!G:G,MATCH($C972,'Policy Characteristics'!$C:$C,0)))</f>
        <v>1</v>
      </c>
      <c r="N972" s="339">
        <f>IF(ISBLANK(INDEX('Policy Characteristics'!H:H,MATCH($C972,'Policy Characteristics'!$C:$C,0))),"",INDEX('Policy Characteristics'!H:H,MATCH($C972,'Policy Characteristics'!$C:$C,0)))</f>
        <v>0.01</v>
      </c>
      <c r="O972" s="321" t="str">
        <f>IF(ISBLANK(INDEX('Policy Characteristics'!I:I,MATCH($C972,'Policy Characteristics'!$C:$C,0))),"",INDEX('Policy Characteristics'!I:I,MATCH($C972,'Policy Characteristics'!$C:$C,0)))</f>
        <v>% demand reduction</v>
      </c>
      <c r="P972" s="321"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material-efficiency-longevity-reuse.html</v>
      </c>
    </row>
    <row r="973" spans="1:18" s="5" customFormat="1" x14ac:dyDescent="0.25">
      <c r="A973" s="321" t="str">
        <f>IF(ISBLANK(INDEX('Policy Characteristics'!A:A,MATCH($C973,'Policy Characteristics'!$C:$C,0))),"",INDEX('Policy Characteristics'!A:A,MATCH($C973,'Policy Characteristics'!$C:$C,0)))</f>
        <v>Industry</v>
      </c>
      <c r="B973" s="321" t="str">
        <f>IF(ISBLANK(INDEX('Policy Characteristics'!B:B,MATCH($C973,'Policy Characteristics'!$C:$C,0))),"",INDEX('Policy Characteristics'!B:B,MATCH($C973,'Policy Characteristics'!$C:$C,0)))</f>
        <v>Material Efficiency, Longevity, &amp; Re-Use</v>
      </c>
      <c r="C973" s="325" t="str">
        <f t="shared" ref="C973" si="41">C$972</f>
        <v>Percent Reduction in Nonenergy Nonagriculture Industry Product Demand</v>
      </c>
      <c r="D973" s="9" t="s">
        <v>3215</v>
      </c>
      <c r="E973" s="50"/>
      <c r="F973" s="9" t="s">
        <v>2670</v>
      </c>
      <c r="G973" s="50"/>
      <c r="H973" s="51">
        <v>430</v>
      </c>
      <c r="I973" s="50" t="s">
        <v>44</v>
      </c>
      <c r="J973" s="323" t="str">
        <f>IF(ISBLANK(INDEX('Policy Characteristics'!D:D,MATCH($C973,'Policy Characteristics'!$C:$C,0))),"",INDEX('Policy Characteristics'!D:D,MATCH($C973,'Policy Characteristics'!$C:$C,0)))</f>
        <v>Material Efficiency, Longevity, &amp; Re-Use</v>
      </c>
      <c r="K973" s="321" t="str">
        <f>IF(ISBLANK(INDEX('Policy Characteristics'!E:E,MATCH($C973,'Policy Characteristics'!$C:$C,0))),"",INDEX('Policy Characteristics'!E:E,MATCH($C973,'Policy Characteristics'!$C:$C,0)))</f>
        <v>indst reduce nonenergy product demand</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f>IF(ISBLANK(INDEX('Policy Characteristics'!H:H,MATCH($C973,'Policy Characteristics'!$C:$C,0))),"",INDEX('Policy Characteristics'!H:H,MATCH($C973,'Policy Characteristics'!$C:$C,0)))</f>
        <v>0.01</v>
      </c>
      <c r="O973" s="321" t="str">
        <f>IF(ISBLANK(INDEX('Policy Characteristics'!I:I,MATCH($C973,'Policy Characteristics'!$C:$C,0))),"",INDEX('Policy Characteristics'!I:I,MATCH($C973,'Policy Characteristics'!$C:$C,0)))</f>
        <v>% demand reduction</v>
      </c>
      <c r="P973" s="321"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material-efficiency-longevity-reuse.html</v>
      </c>
    </row>
    <row r="974" spans="1:18" s="5" customFormat="1" x14ac:dyDescent="0.25">
      <c r="A974" s="321" t="str">
        <f>IF(ISBLANK(INDEX('Policy Characteristics'!A:A,MATCH($C974,'Policy Characteristics'!$C:$C,0))),"",INDEX('Policy Characteristics'!A:A,MATCH($C974,'Policy Characteristics'!$C:$C,0)))</f>
        <v>Industry</v>
      </c>
      <c r="B974" s="321" t="str">
        <f>IF(ISBLANK(INDEX('Policy Characteristics'!B:B,MATCH($C974,'Policy Characteristics'!$C:$C,0))),"",INDEX('Policy Characteristics'!B:B,MATCH($C974,'Policy Characteristics'!$C:$C,0)))</f>
        <v>Material Efficiency, Longevity, &amp; Re-Use</v>
      </c>
      <c r="C974" s="325" t="str">
        <f t="shared" ref="C974" si="42">C$972</f>
        <v>Percent Reduction in Nonenergy Nonagriculture Industry Product Demand</v>
      </c>
      <c r="D974" s="9" t="s">
        <v>3225</v>
      </c>
      <c r="E974" s="50"/>
      <c r="F974" s="9" t="s">
        <v>3228</v>
      </c>
      <c r="G974" s="50"/>
      <c r="H974" s="51">
        <v>432</v>
      </c>
      <c r="I974" s="50" t="s">
        <v>44</v>
      </c>
      <c r="J974" s="323" t="str">
        <f>IF(ISBLANK(INDEX('Policy Characteristics'!D:D,MATCH($C974,'Policy Characteristics'!$C:$C,0))),"",INDEX('Policy Characteristics'!D:D,MATCH($C974,'Policy Characteristics'!$C:$C,0)))</f>
        <v>Material Efficiency, Longevity, &amp; Re-Use</v>
      </c>
      <c r="K974" s="321" t="str">
        <f>IF(ISBLANK(INDEX('Policy Characteristics'!E:E,MATCH($C974,'Policy Characteristics'!$C:$C,0))),"",INDEX('Policy Characteristics'!E:E,MATCH($C974,'Policy Characteristics'!$C:$C,0)))</f>
        <v>indst reduce nonenergy product demand</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f>IF(ISBLANK(INDEX('Policy Characteristics'!H:H,MATCH($C974,'Policy Characteristics'!$C:$C,0))),"",INDEX('Policy Characteristics'!H:H,MATCH($C974,'Policy Characteristics'!$C:$C,0)))</f>
        <v>0.01</v>
      </c>
      <c r="O974" s="321" t="str">
        <f>IF(ISBLANK(INDEX('Policy Characteristics'!I:I,MATCH($C974,'Policy Characteristics'!$C:$C,0))),"",INDEX('Policy Characteristics'!I:I,MATCH($C974,'Policy Characteristics'!$C:$C,0)))</f>
        <v>% demand reduction</v>
      </c>
      <c r="P974" s="321"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material-efficiency-longevity-reuse.html</v>
      </c>
    </row>
    <row r="975" spans="1:18" x14ac:dyDescent="0.25">
      <c r="A975" s="321" t="str">
        <f>IF(ISBLANK(INDEX('Policy Characteristics'!A:A,MATCH($C975,'Policy Characteristics'!$C:$C,0))),"",INDEX('Policy Characteristics'!A:A,MATCH($C975,'Policy Characteristics'!$C:$C,0)))</f>
        <v>Industry</v>
      </c>
      <c r="B975" s="321" t="str">
        <f>IF(ISBLANK(INDEX('Policy Characteristics'!B:B,MATCH($C975,'Policy Characteristics'!$C:$C,0))),"",INDEX('Policy Characteristics'!B:B,MATCH($C975,'Policy Characteristics'!$C:$C,0)))</f>
        <v>Methane Capture</v>
      </c>
      <c r="C975" s="326" t="s">
        <v>302</v>
      </c>
      <c r="D975" s="50" t="s">
        <v>3204</v>
      </c>
      <c r="E975" s="50"/>
      <c r="F975" s="181" t="s">
        <v>3168</v>
      </c>
      <c r="G975" s="50"/>
      <c r="H975" s="51">
        <v>1458</v>
      </c>
      <c r="I975" s="50" t="s">
        <v>44</v>
      </c>
      <c r="J975" s="323" t="str">
        <f>IF(ISBLANK(INDEX('Policy Characteristics'!D:D,MATCH($C975,'Policy Characteristics'!$C:$C,0))),"",INDEX('Policy Characteristics'!D:D,MATCH($C975,'Policy Characteristics'!$C:$C,0)))</f>
        <v>Methane Capture and Destruction</v>
      </c>
      <c r="K975" s="321" t="str">
        <f>IF(ISBLANK(INDEX('Policy Characteristics'!E:E,MATCH($C975,'Policy Characteristics'!$C:$C,0))),"",INDEX('Policy Characteristics'!E:E,MATCH($C975,'Policy Characteristics'!$C:$C,0)))</f>
        <v>indst methane capture</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f>IF(ISBLANK(INDEX('Policy Characteristics'!H:H,MATCH($C975,'Policy Characteristics'!$C:$C,0))),"",INDEX('Policy Characteristics'!H:H,MATCH($C975,'Policy Characteristics'!$C:$C,0)))</f>
        <v>0.01</v>
      </c>
      <c r="O975" s="321" t="str">
        <f>IF(ISBLANK(INDEX('Policy Characteristics'!I:I,MATCH($C975,'Policy Characteristics'!$C:$C,0))),"",INDEX('Policy Characteristics'!I:I,MATCH($C975,'Policy Characteristics'!$C:$C,0)))</f>
        <v>% of potential achieved</v>
      </c>
      <c r="P975" s="321"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21" t="str">
        <f>IF(ISBLANK(INDEX('Policy Characteristics'!K:K,MATCH($C975,'Policy Characteristics'!$C:$C,0))),"",INDEX('Policy Characteristics'!K:K,MATCH($C975,'Policy Characteristics'!$C:$C,0)))</f>
        <v>industry-ag-main.html#methane-capture</v>
      </c>
      <c r="R975" s="321" t="str">
        <f>IF(ISBLANK(INDEX('Policy Characteristics'!L:L,MATCH($C975,'Policy Characteristics'!$C:$C,0))),"",INDEX('Policy Characteristics'!L:L,MATCH($C975,'Policy Characteristics'!$C:$C,0)))</f>
        <v>methane-capture.html</v>
      </c>
    </row>
    <row r="976" spans="1:18" x14ac:dyDescent="0.25">
      <c r="A976" s="321" t="str">
        <f>IF(ISBLANK(INDEX('Policy Characteristics'!A:A,MATCH($C976,'Policy Characteristics'!$C:$C,0))),"",INDEX('Policy Characteristics'!A:A,MATCH($C976,'Policy Characteristics'!$C:$C,0)))</f>
        <v>Industry</v>
      </c>
      <c r="B976" s="321" t="str">
        <f>IF(ISBLANK(INDEX('Policy Characteristics'!B:B,MATCH($C976,'Policy Characteristics'!$C:$C,0))),"",INDEX('Policy Characteristics'!B:B,MATCH($C976,'Policy Characteristics'!$C:$C,0)))</f>
        <v>Methane Capture</v>
      </c>
      <c r="C976" s="325" t="str">
        <f t="shared" ref="C976:C978" si="43">C$975</f>
        <v>Fraction of Methane Capture Opportunities Achieved</v>
      </c>
      <c r="D976" s="50" t="s">
        <v>3224</v>
      </c>
      <c r="E976" s="50"/>
      <c r="F976" s="181" t="s">
        <v>3186</v>
      </c>
      <c r="G976" s="50"/>
      <c r="H976" s="51">
        <v>1459</v>
      </c>
      <c r="I976" s="50" t="s">
        <v>44</v>
      </c>
      <c r="J976" s="323" t="str">
        <f>IF(ISBLANK(INDEX('Policy Characteristics'!D:D,MATCH($C976,'Policy Characteristics'!$C:$C,0))),"",INDEX('Policy Characteristics'!D:D,MATCH($C976,'Policy Characteristics'!$C:$C,0)))</f>
        <v>Methane Capture and Destruction</v>
      </c>
      <c r="K976" s="321" t="str">
        <f>IF(ISBLANK(INDEX('Policy Characteristics'!E:E,MATCH($C976,'Policy Characteristics'!$C:$C,0))),"",INDEX('Policy Characteristics'!E:E,MATCH($C976,'Policy Characteristics'!$C:$C,0)))</f>
        <v>indst methane capture</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f>IF(ISBLANK(INDEX('Policy Characteristics'!H:H,MATCH($C976,'Policy Characteristics'!$C:$C,0))),"",INDEX('Policy Characteristics'!H:H,MATCH($C976,'Policy Characteristics'!$C:$C,0)))</f>
        <v>0.01</v>
      </c>
      <c r="O976" s="321" t="str">
        <f>IF(ISBLANK(INDEX('Policy Characteristics'!I:I,MATCH($C976,'Policy Characteristics'!$C:$C,0))),"",INDEX('Policy Characteristics'!I:I,MATCH($C976,'Policy Characteristics'!$C:$C,0)))</f>
        <v>% of potential achieved</v>
      </c>
      <c r="P976" s="321"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21" t="str">
        <f>IF(ISBLANK(INDEX('Policy Characteristics'!K:K,MATCH($C976,'Policy Characteristics'!$C:$C,0))),"",INDEX('Policy Characteristics'!K:K,MATCH($C976,'Policy Characteristics'!$C:$C,0)))</f>
        <v>industry-ag-main.html#methane-capture</v>
      </c>
      <c r="R976" s="321" t="str">
        <f>IF(ISBLANK(INDEX('Policy Characteristics'!L:L,MATCH($C976,'Policy Characteristics'!$C:$C,0))),"",INDEX('Policy Characteristics'!L:L,MATCH($C976,'Policy Characteristics'!$C:$C,0)))</f>
        <v>methane-capture.html</v>
      </c>
    </row>
    <row r="977" spans="1:18" x14ac:dyDescent="0.25">
      <c r="A977" s="321" t="str">
        <f>IF(ISBLANK(INDEX('Policy Characteristics'!A:A,MATCH($C977,'Policy Characteristics'!$C:$C,0))),"",INDEX('Policy Characteristics'!A:A,MATCH($C977,'Policy Characteristics'!$C:$C,0)))</f>
        <v>Industry</v>
      </c>
      <c r="B977" s="321" t="str">
        <f>IF(ISBLANK(INDEX('Policy Characteristics'!B:B,MATCH($C977,'Policy Characteristics'!$C:$C,0))),"",INDEX('Policy Characteristics'!B:B,MATCH($C977,'Policy Characteristics'!$C:$C,0)))</f>
        <v>Methane Capture</v>
      </c>
      <c r="C977" s="325" t="str">
        <f t="shared" si="43"/>
        <v>Fraction of Methane Capture Opportunities Achieved</v>
      </c>
      <c r="D977" s="50" t="s">
        <v>3203</v>
      </c>
      <c r="E977" s="50"/>
      <c r="F977" s="181" t="s">
        <v>2865</v>
      </c>
      <c r="G977" s="50"/>
      <c r="H977" s="51">
        <v>513</v>
      </c>
      <c r="I977" s="50" t="s">
        <v>44</v>
      </c>
      <c r="J977" s="323" t="str">
        <f>IF(ISBLANK(INDEX('Policy Characteristics'!D:D,MATCH($C977,'Policy Characteristics'!$C:$C,0))),"",INDEX('Policy Characteristics'!D:D,MATCH($C977,'Policy Characteristics'!$C:$C,0)))</f>
        <v>Methane Capture and Destruction</v>
      </c>
      <c r="K977" s="321" t="str">
        <f>IF(ISBLANK(INDEX('Policy Characteristics'!E:E,MATCH($C977,'Policy Characteristics'!$C:$C,0))),"",INDEX('Policy Characteristics'!E:E,MATCH($C977,'Policy Characteristics'!$C:$C,0)))</f>
        <v>indst methane capture</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f>IF(ISBLANK(INDEX('Policy Characteristics'!H:H,MATCH($C977,'Policy Characteristics'!$C:$C,0))),"",INDEX('Policy Characteristics'!H:H,MATCH($C977,'Policy Characteristics'!$C:$C,0)))</f>
        <v>0.01</v>
      </c>
      <c r="O977" s="321" t="str">
        <f>IF(ISBLANK(INDEX('Policy Characteristics'!I:I,MATCH($C977,'Policy Characteristics'!$C:$C,0))),"",INDEX('Policy Characteristics'!I:I,MATCH($C977,'Policy Characteristics'!$C:$C,0)))</f>
        <v>% of potential achieved</v>
      </c>
      <c r="P977" s="321"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21" t="str">
        <f>IF(ISBLANK(INDEX('Policy Characteristics'!K:K,MATCH($C977,'Policy Characteristics'!$C:$C,0))),"",INDEX('Policy Characteristics'!K:K,MATCH($C977,'Policy Characteristics'!$C:$C,0)))</f>
        <v>industry-ag-main.html#methane-capture</v>
      </c>
      <c r="R977" s="321" t="str">
        <f>IF(ISBLANK(INDEX('Policy Characteristics'!L:L,MATCH($C977,'Policy Characteristics'!$C:$C,0))),"",INDEX('Policy Characteristics'!L:L,MATCH($C977,'Policy Characteristics'!$C:$C,0)))</f>
        <v>methane-capture.html</v>
      </c>
    </row>
    <row r="978" spans="1:18" x14ac:dyDescent="0.25">
      <c r="A978" s="321" t="str">
        <f>IF(ISBLANK(INDEX('Policy Characteristics'!A:A,MATCH($C978,'Policy Characteristics'!$C:$C,0))),"",INDEX('Policy Characteristics'!A:A,MATCH($C978,'Policy Characteristics'!$C:$C,0)))</f>
        <v>Industry</v>
      </c>
      <c r="B978" s="321" t="str">
        <f>IF(ISBLANK(INDEX('Policy Characteristics'!B:B,MATCH($C978,'Policy Characteristics'!$C:$C,0))),"",INDEX('Policy Characteristics'!B:B,MATCH($C978,'Policy Characteristics'!$C:$C,0)))</f>
        <v>Methane Capture</v>
      </c>
      <c r="C978" s="325" t="str">
        <f t="shared" si="43"/>
        <v>Fraction of Methane Capture Opportunities Achieved</v>
      </c>
      <c r="D978" s="50" t="s">
        <v>3225</v>
      </c>
      <c r="E978" s="50"/>
      <c r="F978" s="181" t="s">
        <v>3228</v>
      </c>
      <c r="G978" s="50"/>
      <c r="H978" s="51">
        <v>514</v>
      </c>
      <c r="I978" s="50" t="s">
        <v>44</v>
      </c>
      <c r="J978" s="323" t="str">
        <f>IF(ISBLANK(INDEX('Policy Characteristics'!D:D,MATCH($C978,'Policy Characteristics'!$C:$C,0))),"",INDEX('Policy Characteristics'!D:D,MATCH($C978,'Policy Characteristics'!$C:$C,0)))</f>
        <v>Methane Capture and Destruction</v>
      </c>
      <c r="K978" s="321" t="str">
        <f>IF(ISBLANK(INDEX('Policy Characteristics'!E:E,MATCH($C978,'Policy Characteristics'!$C:$C,0))),"",INDEX('Policy Characteristics'!E:E,MATCH($C978,'Policy Characteristics'!$C:$C,0)))</f>
        <v>indst methane capture</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f>IF(ISBLANK(INDEX('Policy Characteristics'!H:H,MATCH($C978,'Policy Characteristics'!$C:$C,0))),"",INDEX('Policy Characteristics'!H:H,MATCH($C978,'Policy Characteristics'!$C:$C,0)))</f>
        <v>0.01</v>
      </c>
      <c r="O978" s="321" t="str">
        <f>IF(ISBLANK(INDEX('Policy Characteristics'!I:I,MATCH($C978,'Policy Characteristics'!$C:$C,0))),"",INDEX('Policy Characteristics'!I:I,MATCH($C978,'Policy Characteristics'!$C:$C,0)))</f>
        <v>% of potential achieved</v>
      </c>
      <c r="P978" s="321"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21" t="str">
        <f>IF(ISBLANK(INDEX('Policy Characteristics'!K:K,MATCH($C978,'Policy Characteristics'!$C:$C,0))),"",INDEX('Policy Characteristics'!K:K,MATCH($C978,'Policy Characteristics'!$C:$C,0)))</f>
        <v>industry-ag-main.html#methane-capture</v>
      </c>
      <c r="R978" s="321" t="str">
        <f>IF(ISBLANK(INDEX('Policy Characteristics'!L:L,MATCH($C978,'Policy Characteristics'!$C:$C,0))),"",INDEX('Policy Characteristics'!L:L,MATCH($C978,'Policy Characteristics'!$C:$C,0)))</f>
        <v>methane-capture.html</v>
      </c>
    </row>
    <row r="979" spans="1:18" x14ac:dyDescent="0.25">
      <c r="A979" s="321" t="str">
        <f>IF(ISBLANK(INDEX('Policy Characteristics'!A:A,MATCH($C979,'Policy Characteristics'!$C:$C,0))),"",INDEX('Policy Characteristics'!A:A,MATCH($C979,'Policy Characteristics'!$C:$C,0)))</f>
        <v>Industry</v>
      </c>
      <c r="B979" s="321" t="str">
        <f>IF(ISBLANK(INDEX('Policy Characteristics'!B:B,MATCH($C979,'Policy Characteristics'!$C:$C,0))),"",INDEX('Policy Characteristics'!B:B,MATCH($C979,'Policy Characteristics'!$C:$C,0)))</f>
        <v>Methane Destruction</v>
      </c>
      <c r="C979" s="326" t="s">
        <v>303</v>
      </c>
      <c r="D979" s="50" t="s">
        <v>3204</v>
      </c>
      <c r="E979" s="50"/>
      <c r="F979" s="181" t="s">
        <v>3168</v>
      </c>
      <c r="G979" s="50"/>
      <c r="H979" s="51">
        <v>1460</v>
      </c>
      <c r="I979" s="50" t="s">
        <v>44</v>
      </c>
      <c r="J979" s="323" t="str">
        <f>IF(ISBLANK(INDEX('Policy Characteristics'!D:D,MATCH($C979,'Policy Characteristics'!$C:$C,0))),"",INDEX('Policy Characteristics'!D:D,MATCH($C979,'Policy Characteristics'!$C:$C,0)))</f>
        <v>Methane Capture and Destruction</v>
      </c>
      <c r="K979" s="321" t="str">
        <f>IF(ISBLANK(INDEX('Policy Characteristics'!E:E,MATCH($C979,'Policy Characteristics'!$C:$C,0))),"",INDEX('Policy Characteristics'!E:E,MATCH($C979,'Policy Characteristics'!$C:$C,0)))</f>
        <v>indst methane destruction</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f>IF(ISBLANK(INDEX('Policy Characteristics'!H:H,MATCH($C979,'Policy Characteristics'!$C:$C,0))),"",INDEX('Policy Characteristics'!H:H,MATCH($C979,'Policy Characteristics'!$C:$C,0)))</f>
        <v>0.01</v>
      </c>
      <c r="O979" s="321" t="str">
        <f>IF(ISBLANK(INDEX('Policy Characteristics'!I:I,MATCH($C979,'Policy Characteristics'!$C:$C,0))),"",INDEX('Policy Characteristics'!I:I,MATCH($C979,'Policy Characteristics'!$C:$C,0)))</f>
        <v>% of potential achieved</v>
      </c>
      <c r="P979" s="321"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21" t="str">
        <f>IF(ISBLANK(INDEX('Policy Characteristics'!K:K,MATCH($C979,'Policy Characteristics'!$C:$C,0))),"",INDEX('Policy Characteristics'!K:K,MATCH($C979,'Policy Characteristics'!$C:$C,0)))</f>
        <v>industry-ag-main.html#methane-destr</v>
      </c>
      <c r="R979" s="321" t="str">
        <f>IF(ISBLANK(INDEX('Policy Characteristics'!L:L,MATCH($C979,'Policy Characteristics'!$C:$C,0))),"",INDEX('Policy Characteristics'!L:L,MATCH($C979,'Policy Characteristics'!$C:$C,0)))</f>
        <v>methane-destruction.html</v>
      </c>
    </row>
    <row r="980" spans="1:18" x14ac:dyDescent="0.25">
      <c r="A980" s="321" t="str">
        <f>IF(ISBLANK(INDEX('Policy Characteristics'!A:A,MATCH($C980,'Policy Characteristics'!$C:$C,0))),"",INDEX('Policy Characteristics'!A:A,MATCH($C980,'Policy Characteristics'!$C:$C,0)))</f>
        <v>Industry</v>
      </c>
      <c r="B980" s="321" t="str">
        <f>IF(ISBLANK(INDEX('Policy Characteristics'!B:B,MATCH($C980,'Policy Characteristics'!$C:$C,0))),"",INDEX('Policy Characteristics'!B:B,MATCH($C980,'Policy Characteristics'!$C:$C,0)))</f>
        <v>Methane Destruction</v>
      </c>
      <c r="C980" s="325" t="str">
        <f t="shared" ref="C980:C982" si="44">C$979</f>
        <v>Fraction of Methane Destruction Opportunities Achieved</v>
      </c>
      <c r="D980" s="50" t="s">
        <v>3224</v>
      </c>
      <c r="E980" s="50"/>
      <c r="F980" s="181" t="s">
        <v>3186</v>
      </c>
      <c r="G980" s="50"/>
      <c r="H980" s="51">
        <v>1461</v>
      </c>
      <c r="I980" s="50" t="s">
        <v>44</v>
      </c>
      <c r="J980" s="323" t="str">
        <f>IF(ISBLANK(INDEX('Policy Characteristics'!D:D,MATCH($C980,'Policy Characteristics'!$C:$C,0))),"",INDEX('Policy Characteristics'!D:D,MATCH($C980,'Policy Characteristics'!$C:$C,0)))</f>
        <v>Methane Capture and Destruction</v>
      </c>
      <c r="K980" s="321" t="str">
        <f>IF(ISBLANK(INDEX('Policy Characteristics'!E:E,MATCH($C980,'Policy Characteristics'!$C:$C,0))),"",INDEX('Policy Characteristics'!E:E,MATCH($C980,'Policy Characteristics'!$C:$C,0)))</f>
        <v>indst methane destruction</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f>IF(ISBLANK(INDEX('Policy Characteristics'!H:H,MATCH($C980,'Policy Characteristics'!$C:$C,0))),"",INDEX('Policy Characteristics'!H:H,MATCH($C980,'Policy Characteristics'!$C:$C,0)))</f>
        <v>0.01</v>
      </c>
      <c r="O980" s="321" t="str">
        <f>IF(ISBLANK(INDEX('Policy Characteristics'!I:I,MATCH($C980,'Policy Characteristics'!$C:$C,0))),"",INDEX('Policy Characteristics'!I:I,MATCH($C980,'Policy Characteristics'!$C:$C,0)))</f>
        <v>% of potential achieved</v>
      </c>
      <c r="P980" s="321"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21" t="str">
        <f>IF(ISBLANK(INDEX('Policy Characteristics'!K:K,MATCH($C980,'Policy Characteristics'!$C:$C,0))),"",INDEX('Policy Characteristics'!K:K,MATCH($C980,'Policy Characteristics'!$C:$C,0)))</f>
        <v>industry-ag-main.html#methane-destr</v>
      </c>
      <c r="R980" s="321" t="str">
        <f>IF(ISBLANK(INDEX('Policy Characteristics'!L:L,MATCH($C980,'Policy Characteristics'!$C:$C,0))),"",INDEX('Policy Characteristics'!L:L,MATCH($C980,'Policy Characteristics'!$C:$C,0)))</f>
        <v>methane-destruction.html</v>
      </c>
    </row>
    <row r="981" spans="1:18" x14ac:dyDescent="0.25">
      <c r="A981" s="321" t="str">
        <f>IF(ISBLANK(INDEX('Policy Characteristics'!A:A,MATCH($C981,'Policy Characteristics'!$C:$C,0))),"",INDEX('Policy Characteristics'!A:A,MATCH($C981,'Policy Characteristics'!$C:$C,0)))</f>
        <v>Industry</v>
      </c>
      <c r="B981" s="321" t="str">
        <f>IF(ISBLANK(INDEX('Policy Characteristics'!B:B,MATCH($C981,'Policy Characteristics'!$C:$C,0))),"",INDEX('Policy Characteristics'!B:B,MATCH($C981,'Policy Characteristics'!$C:$C,0)))</f>
        <v>Methane Destruction</v>
      </c>
      <c r="C981" s="325" t="str">
        <f t="shared" si="44"/>
        <v>Fraction of Methane Destruction Opportunities Achieved</v>
      </c>
      <c r="D981" s="50" t="s">
        <v>3203</v>
      </c>
      <c r="E981" s="50"/>
      <c r="F981" s="181" t="s">
        <v>2865</v>
      </c>
      <c r="G981" s="50"/>
      <c r="H981" s="51">
        <v>515</v>
      </c>
      <c r="I981" s="50" t="s">
        <v>44</v>
      </c>
      <c r="J981" s="323" t="str">
        <f>IF(ISBLANK(INDEX('Policy Characteristics'!D:D,MATCH($C981,'Policy Characteristics'!$C:$C,0))),"",INDEX('Policy Characteristics'!D:D,MATCH($C981,'Policy Characteristics'!$C:$C,0)))</f>
        <v>Methane Capture and Destruction</v>
      </c>
      <c r="K981" s="321" t="str">
        <f>IF(ISBLANK(INDEX('Policy Characteristics'!E:E,MATCH($C981,'Policy Characteristics'!$C:$C,0))),"",INDEX('Policy Characteristics'!E:E,MATCH($C981,'Policy Characteristics'!$C:$C,0)))</f>
        <v>indst methane destruction</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f>IF(ISBLANK(INDEX('Policy Characteristics'!H:H,MATCH($C981,'Policy Characteristics'!$C:$C,0))),"",INDEX('Policy Characteristics'!H:H,MATCH($C981,'Policy Characteristics'!$C:$C,0)))</f>
        <v>0.01</v>
      </c>
      <c r="O981" s="321" t="str">
        <f>IF(ISBLANK(INDEX('Policy Characteristics'!I:I,MATCH($C981,'Policy Characteristics'!$C:$C,0))),"",INDEX('Policy Characteristics'!I:I,MATCH($C981,'Policy Characteristics'!$C:$C,0)))</f>
        <v>% of potential achieved</v>
      </c>
      <c r="P981" s="321"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21" t="str">
        <f>IF(ISBLANK(INDEX('Policy Characteristics'!K:K,MATCH($C981,'Policy Characteristics'!$C:$C,0))),"",INDEX('Policy Characteristics'!K:K,MATCH($C981,'Policy Characteristics'!$C:$C,0)))</f>
        <v>industry-ag-main.html#methane-destr</v>
      </c>
      <c r="R981" s="321" t="str">
        <f>IF(ISBLANK(INDEX('Policy Characteristics'!L:L,MATCH($C981,'Policy Characteristics'!$C:$C,0))),"",INDEX('Policy Characteristics'!L:L,MATCH($C981,'Policy Characteristics'!$C:$C,0)))</f>
        <v>methane-destruction.html</v>
      </c>
    </row>
    <row r="982" spans="1:18" x14ac:dyDescent="0.25">
      <c r="A982" s="321" t="str">
        <f>IF(ISBLANK(INDEX('Policy Characteristics'!A:A,MATCH($C982,'Policy Characteristics'!$C:$C,0))),"",INDEX('Policy Characteristics'!A:A,MATCH($C982,'Policy Characteristics'!$C:$C,0)))</f>
        <v>Industry</v>
      </c>
      <c r="B982" s="321" t="str">
        <f>IF(ISBLANK(INDEX('Policy Characteristics'!B:B,MATCH($C982,'Policy Characteristics'!$C:$C,0))),"",INDEX('Policy Characteristics'!B:B,MATCH($C982,'Policy Characteristics'!$C:$C,0)))</f>
        <v>Methane Destruction</v>
      </c>
      <c r="C982" s="325" t="str">
        <f t="shared" si="44"/>
        <v>Fraction of Methane Destruction Opportunities Achieved</v>
      </c>
      <c r="D982" s="50" t="s">
        <v>3225</v>
      </c>
      <c r="E982" s="50"/>
      <c r="F982" s="181" t="s">
        <v>3228</v>
      </c>
      <c r="G982" s="50"/>
      <c r="H982" s="51">
        <v>516</v>
      </c>
      <c r="I982" s="50" t="s">
        <v>44</v>
      </c>
      <c r="J982" s="323" t="str">
        <f>IF(ISBLANK(INDEX('Policy Characteristics'!D:D,MATCH($C982,'Policy Characteristics'!$C:$C,0))),"",INDEX('Policy Characteristics'!D:D,MATCH($C982,'Policy Characteristics'!$C:$C,0)))</f>
        <v>Methane Capture and Destruction</v>
      </c>
      <c r="K982" s="321" t="str">
        <f>IF(ISBLANK(INDEX('Policy Characteristics'!E:E,MATCH($C982,'Policy Characteristics'!$C:$C,0))),"",INDEX('Policy Characteristics'!E:E,MATCH($C982,'Policy Characteristics'!$C:$C,0)))</f>
        <v>indst methane destruction</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f>IF(ISBLANK(INDEX('Policy Characteristics'!H:H,MATCH($C982,'Policy Characteristics'!$C:$C,0))),"",INDEX('Policy Characteristics'!H:H,MATCH($C982,'Policy Characteristics'!$C:$C,0)))</f>
        <v>0.01</v>
      </c>
      <c r="O982" s="321" t="str">
        <f>IF(ISBLANK(INDEX('Policy Characteristics'!I:I,MATCH($C982,'Policy Characteristics'!$C:$C,0))),"",INDEX('Policy Characteristics'!I:I,MATCH($C982,'Policy Characteristics'!$C:$C,0)))</f>
        <v>% of potential achieved</v>
      </c>
      <c r="P982" s="321"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21" t="str">
        <f>IF(ISBLANK(INDEX('Policy Characteristics'!K:K,MATCH($C982,'Policy Characteristics'!$C:$C,0))),"",INDEX('Policy Characteristics'!K:K,MATCH($C982,'Policy Characteristics'!$C:$C,0)))</f>
        <v>industry-ag-main.html#methane-destr</v>
      </c>
      <c r="R982" s="321" t="str">
        <f>IF(ISBLANK(INDEX('Policy Characteristics'!L:L,MATCH($C982,'Policy Characteristics'!$C:$C,0))),"",INDEX('Policy Characteristics'!L:L,MATCH($C982,'Policy Characteristics'!$C:$C,0)))</f>
        <v>methane-destruction.html</v>
      </c>
    </row>
    <row r="983" spans="1:18" x14ac:dyDescent="0.25">
      <c r="A983" s="321" t="str">
        <f>IF(ISBLANK(INDEX('Policy Characteristics'!A:A,MATCH($C983,'Policy Characteristics'!$C:$C,0))),"",INDEX('Policy Characteristics'!A:A,MATCH($C983,'Policy Characteristics'!$C:$C,0)))</f>
        <v>Industry</v>
      </c>
      <c r="B983" s="342" t="str">
        <f>IF(ISBLANK(INDEX('Policy Characteristics'!B:B,MATCH($C983,'Policy Characteristics'!$C:$C,0))),"",INDEX('Policy Characteristics'!B:B,MATCH($C983,'Policy Characteristics'!$C:$C,0)))</f>
        <v>N2O Abatement</v>
      </c>
      <c r="C983" s="4" t="s">
        <v>3392</v>
      </c>
      <c r="D983" s="50"/>
      <c r="E983" s="50"/>
      <c r="F983" s="181"/>
      <c r="G983" s="50"/>
      <c r="H983" s="51">
        <v>1562</v>
      </c>
      <c r="I983" s="50" t="s">
        <v>44</v>
      </c>
      <c r="J983" s="323" t="str">
        <f>IF(ISBLANK(INDEX('Policy Characteristics'!D:D,MATCH($C983,'Policy Characteristics'!$C:$C,0))),"",INDEX('Policy Characteristics'!D:D,MATCH($C983,'Policy Characteristics'!$C:$C,0)))</f>
        <v>N2O Abatement</v>
      </c>
      <c r="K983" s="321" t="str">
        <f>IF(ISBLANK(INDEX('Policy Characteristics'!E:E,MATCH($C983,'Policy Characteristics'!$C:$C,0))),"",INDEX('Policy Characteristics'!E:E,MATCH($C983,'Policy Characteristics'!$C:$C,0)))</f>
        <v>indst N2O abatement</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f>IF(ISBLANK(INDEX('Policy Characteristics'!H:H,MATCH($C983,'Policy Characteristics'!$C:$C,0))),"",INDEX('Policy Characteristics'!H:H,MATCH($C983,'Policy Characteristics'!$C:$C,0)))</f>
        <v>0.01</v>
      </c>
      <c r="O983" s="321" t="str">
        <f>IF(ISBLANK(INDEX('Policy Characteristics'!I:I,MATCH($C983,'Policy Characteristics'!$C:$C,0))),"",INDEX('Policy Characteristics'!I:I,MATCH($C983,'Policy Characteristics'!$C:$C,0)))</f>
        <v>% of potential achieved</v>
      </c>
      <c r="P983" s="321"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x14ac:dyDescent="0.25">
      <c r="A984" s="321" t="str">
        <f>IF(ISBLANK(INDEX('Policy Characteristics'!A:A,MATCH($C984,'Policy Characteristics'!$C:$C,0))),"",INDEX('Policy Characteristics'!A:A,MATCH($C984,'Policy Characteristics'!$C:$C,0)))</f>
        <v>Industry</v>
      </c>
      <c r="B984" s="321" t="str">
        <f>IF(ISBLANK(INDEX('Policy Characteristics'!B:B,MATCH($C984,'Policy Characteristics'!$C:$C,0))),"",INDEX('Policy Characteristics'!B:B,MATCH($C984,'Policy Characteristics'!$C:$C,0)))</f>
        <v>Reduce Fossil Fuel Exports</v>
      </c>
      <c r="C984" s="326" t="s">
        <v>2556</v>
      </c>
      <c r="D984" s="9" t="s">
        <v>474</v>
      </c>
      <c r="E984" s="50"/>
      <c r="F984" s="9" t="s">
        <v>471</v>
      </c>
      <c r="G984" s="50"/>
      <c r="H984" s="51">
        <v>451</v>
      </c>
      <c r="I984" s="50" t="s">
        <v>44</v>
      </c>
      <c r="J984" s="323" t="str">
        <f>IF(ISBLANK(INDEX('Policy Characteristics'!D:D,MATCH($C984,'Policy Characteristics'!$C:$C,0))),"",INDEX('Policy Characteristics'!D:D,MATCH($C984,'Policy Characteristics'!$C:$C,0)))</f>
        <v>Percent Reduction in Fossil Fuel Exports</v>
      </c>
      <c r="K984" s="321" t="str">
        <f>IF(ISBLANK(INDEX('Policy Characteristics'!E:E,MATCH($C984,'Policy Characteristics'!$C:$C,0))),"",INDEX('Policy Characteristics'!E:E,MATCH($C984,'Policy Characteristics'!$C:$C,0)))</f>
        <v>indst reduce fossil fuel exports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f>IF(ISBLANK(INDEX('Policy Characteristics'!H:H,MATCH($C984,'Policy Characteristics'!$C:$C,0))),"",INDEX('Policy Characteristics'!H:H,MATCH($C984,'Policy Characteristics'!$C:$C,0)))</f>
        <v>0.01</v>
      </c>
      <c r="O984" s="321" t="str">
        <f>IF(ISBLANK(INDEX('Policy Characteristics'!I:I,MATCH($C984,'Policy Characteristics'!$C:$C,0))),"",INDEX('Policy Characteristics'!I:I,MATCH($C984,'Policy Characteristics'!$C:$C,0)))</f>
        <v>% reduction in exports</v>
      </c>
      <c r="P984" s="321"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reduce-fuel-exports.html</v>
      </c>
    </row>
    <row r="985" spans="1:18" x14ac:dyDescent="0.25">
      <c r="A985" s="321" t="str">
        <f>IF(ISBLANK(INDEX('Policy Characteristics'!A:A,MATCH($C985,'Policy Characteristics'!$C:$C,0))),"",INDEX('Policy Characteristics'!A:A,MATCH($C985,'Policy Characteristics'!$C:$C,0)))</f>
        <v>Industry</v>
      </c>
      <c r="B985" s="321" t="str">
        <f>IF(ISBLANK(INDEX('Policy Characteristics'!B:B,MATCH($C985,'Policy Characteristics'!$C:$C,0))),"",INDEX('Policy Characteristics'!B:B,MATCH($C985,'Policy Characteristics'!$C:$C,0)))</f>
        <v>Reduce Fossil Fuel Exports</v>
      </c>
      <c r="C985" s="325" t="str">
        <f t="shared" ref="C985:C992" si="45">C$984</f>
        <v>Percent Reduction in Fossil Fuel Exports</v>
      </c>
      <c r="D985" s="9" t="s">
        <v>47</v>
      </c>
      <c r="E985" s="50"/>
      <c r="F985" s="9" t="s">
        <v>88</v>
      </c>
      <c r="G985" s="50"/>
      <c r="H985" s="51">
        <v>452</v>
      </c>
      <c r="I985" s="50" t="s">
        <v>44</v>
      </c>
      <c r="J985" s="323" t="str">
        <f>IF(ISBLANK(INDEX('Policy Characteristics'!D:D,MATCH($C985,'Policy Characteristics'!$C:$C,0))),"",INDEX('Policy Characteristics'!D:D,MATCH($C985,'Policy Characteristics'!$C:$C,0)))</f>
        <v>Percent Reduction in Fossil Fuel Exports</v>
      </c>
      <c r="K985" s="321" t="str">
        <f>IF(ISBLANK(INDEX('Policy Characteristics'!E:E,MATCH($C985,'Policy Characteristics'!$C:$C,0))),"",INDEX('Policy Characteristics'!E:E,MATCH($C985,'Policy Characteristics'!$C:$C,0)))</f>
        <v>indst reduce fossil fuel exports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f>IF(ISBLANK(INDEX('Policy Characteristics'!H:H,MATCH($C985,'Policy Characteristics'!$C:$C,0))),"",INDEX('Policy Characteristics'!H:H,MATCH($C985,'Policy Characteristics'!$C:$C,0)))</f>
        <v>0.01</v>
      </c>
      <c r="O985" s="321" t="str">
        <f>IF(ISBLANK(INDEX('Policy Characteristics'!I:I,MATCH($C985,'Policy Characteristics'!$C:$C,0))),"",INDEX('Policy Characteristics'!I:I,MATCH($C985,'Policy Characteristics'!$C:$C,0)))</f>
        <v>% reduction in exports</v>
      </c>
      <c r="P985" s="321"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reduce-fuel-exports.html</v>
      </c>
    </row>
    <row r="986" spans="1:18" x14ac:dyDescent="0.25">
      <c r="A986" s="321" t="str">
        <f>IF(ISBLANK(INDEX('Policy Characteristics'!A:A,MATCH($C986,'Policy Characteristics'!$C:$C,0))),"",INDEX('Policy Characteristics'!A:A,MATCH($C986,'Policy Characteristics'!$C:$C,0)))</f>
        <v>Industry</v>
      </c>
      <c r="B986" s="321" t="str">
        <f>IF(ISBLANK(INDEX('Policy Characteristics'!B:B,MATCH($C986,'Policy Characteristics'!$C:$C,0))),"",INDEX('Policy Characteristics'!B:B,MATCH($C986,'Policy Characteristics'!$C:$C,0)))</f>
        <v>Reduce Fossil Fuel Exports</v>
      </c>
      <c r="C986" s="325" t="str">
        <f t="shared" si="45"/>
        <v>Percent Reduction in Fossil Fuel Exports</v>
      </c>
      <c r="D986" s="9" t="s">
        <v>54</v>
      </c>
      <c r="E986" s="50"/>
      <c r="F986" s="9" t="s">
        <v>96</v>
      </c>
      <c r="G986" s="50"/>
      <c r="H986" s="51">
        <v>453</v>
      </c>
      <c r="I986" s="50" t="s">
        <v>44</v>
      </c>
      <c r="J986" s="323" t="str">
        <f>IF(ISBLANK(INDEX('Policy Characteristics'!D:D,MATCH($C986,'Policy Characteristics'!$C:$C,0))),"",INDEX('Policy Characteristics'!D:D,MATCH($C986,'Policy Characteristics'!$C:$C,0)))</f>
        <v>Percent Reduction in Fossil Fuel Exports</v>
      </c>
      <c r="K986" s="321" t="str">
        <f>IF(ISBLANK(INDEX('Policy Characteristics'!E:E,MATCH($C986,'Policy Characteristics'!$C:$C,0))),"",INDEX('Policy Characteristics'!E:E,MATCH($C986,'Policy Characteristics'!$C:$C,0)))</f>
        <v>indst reduce fossil fuel exports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f>IF(ISBLANK(INDEX('Policy Characteristics'!H:H,MATCH($C986,'Policy Characteristics'!$C:$C,0))),"",INDEX('Policy Characteristics'!H:H,MATCH($C986,'Policy Characteristics'!$C:$C,0)))</f>
        <v>0.01</v>
      </c>
      <c r="O986" s="321" t="str">
        <f>IF(ISBLANK(INDEX('Policy Characteristics'!I:I,MATCH($C986,'Policy Characteristics'!$C:$C,0))),"",INDEX('Policy Characteristics'!I:I,MATCH($C986,'Policy Characteristics'!$C:$C,0)))</f>
        <v>% reduction in exports</v>
      </c>
      <c r="P986" s="321"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reduce-fuel-exports.html</v>
      </c>
    </row>
    <row r="987" spans="1:18" x14ac:dyDescent="0.25">
      <c r="A987" s="321" t="str">
        <f>IF(ISBLANK(INDEX('Policy Characteristics'!A:A,MATCH($C987,'Policy Characteristics'!$C:$C,0))),"",INDEX('Policy Characteristics'!A:A,MATCH($C987,'Policy Characteristics'!$C:$C,0)))</f>
        <v>Industry</v>
      </c>
      <c r="B987" s="321" t="str">
        <f>IF(ISBLANK(INDEX('Policy Characteristics'!B:B,MATCH($C987,'Policy Characteristics'!$C:$C,0))),"",INDEX('Policy Characteristics'!B:B,MATCH($C987,'Policy Characteristics'!$C:$C,0)))</f>
        <v>Reduce Fossil Fuel Exports</v>
      </c>
      <c r="C987" s="325" t="str">
        <f t="shared" si="45"/>
        <v>Percent Reduction in Fossil Fuel Exports</v>
      </c>
      <c r="D987" s="9" t="s">
        <v>55</v>
      </c>
      <c r="E987" s="50"/>
      <c r="F987" s="9" t="s">
        <v>97</v>
      </c>
      <c r="G987" s="50"/>
      <c r="H987" s="51">
        <v>454</v>
      </c>
      <c r="I987" s="50" t="s">
        <v>44</v>
      </c>
      <c r="J987" s="323" t="str">
        <f>IF(ISBLANK(INDEX('Policy Characteristics'!D:D,MATCH($C987,'Policy Characteristics'!$C:$C,0))),"",INDEX('Policy Characteristics'!D:D,MATCH($C987,'Policy Characteristics'!$C:$C,0)))</f>
        <v>Percent Reduction in Fossil Fuel Exports</v>
      </c>
      <c r="K987" s="321" t="str">
        <f>IF(ISBLANK(INDEX('Policy Characteristics'!E:E,MATCH($C987,'Policy Characteristics'!$C:$C,0))),"",INDEX('Policy Characteristics'!E:E,MATCH($C987,'Policy Characteristics'!$C:$C,0)))</f>
        <v>indst reduce fossil fuel exports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f>IF(ISBLANK(INDEX('Policy Characteristics'!H:H,MATCH($C987,'Policy Characteristics'!$C:$C,0))),"",INDEX('Policy Characteristics'!H:H,MATCH($C987,'Policy Characteristics'!$C:$C,0)))</f>
        <v>0.01</v>
      </c>
      <c r="O987" s="321" t="str">
        <f>IF(ISBLANK(INDEX('Policy Characteristics'!I:I,MATCH($C987,'Policy Characteristics'!$C:$C,0))),"",INDEX('Policy Characteristics'!I:I,MATCH($C987,'Policy Characteristics'!$C:$C,0)))</f>
        <v>% reduction in exports</v>
      </c>
      <c r="P987" s="321"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reduce-fuel-exports.html</v>
      </c>
    </row>
    <row r="988" spans="1:18" x14ac:dyDescent="0.25">
      <c r="A988" s="321" t="str">
        <f>IF(ISBLANK(INDEX('Policy Characteristics'!A:A,MATCH($C988,'Policy Characteristics'!$C:$C,0))),"",INDEX('Policy Characteristics'!A:A,MATCH($C988,'Policy Characteristics'!$C:$C,0)))</f>
        <v>Industry</v>
      </c>
      <c r="B988" s="321" t="str">
        <f>IF(ISBLANK(INDEX('Policy Characteristics'!B:B,MATCH($C988,'Policy Characteristics'!$C:$C,0))),"",INDEX('Policy Characteristics'!B:B,MATCH($C988,'Policy Characteristics'!$C:$C,0)))</f>
        <v>Reduce Fossil Fuel Exports</v>
      </c>
      <c r="C988" s="325" t="str">
        <f t="shared" si="45"/>
        <v>Percent Reduction in Fossil Fuel Exports</v>
      </c>
      <c r="D988" s="9" t="s">
        <v>2537</v>
      </c>
      <c r="E988" s="50"/>
      <c r="F988" s="9" t="s">
        <v>2538</v>
      </c>
      <c r="G988" s="50"/>
      <c r="H988" s="51">
        <v>455</v>
      </c>
      <c r="I988" s="50" t="s">
        <v>44</v>
      </c>
      <c r="J988" s="323" t="str">
        <f>IF(ISBLANK(INDEX('Policy Characteristics'!D:D,MATCH($C988,'Policy Characteristics'!$C:$C,0))),"",INDEX('Policy Characteristics'!D:D,MATCH($C988,'Policy Characteristics'!$C:$C,0)))</f>
        <v>Percent Reduction in Fossil Fuel Exports</v>
      </c>
      <c r="K988" s="321" t="str">
        <f>IF(ISBLANK(INDEX('Policy Characteristics'!E:E,MATCH($C988,'Policy Characteristics'!$C:$C,0))),"",INDEX('Policy Characteristics'!E:E,MATCH($C988,'Policy Characteristics'!$C:$C,0)))</f>
        <v>indst reduce fossil fuel exports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f>IF(ISBLANK(INDEX('Policy Characteristics'!H:H,MATCH($C988,'Policy Characteristics'!$C:$C,0))),"",INDEX('Policy Characteristics'!H:H,MATCH($C988,'Policy Characteristics'!$C:$C,0)))</f>
        <v>0.01</v>
      </c>
      <c r="O988" s="321" t="str">
        <f>IF(ISBLANK(INDEX('Policy Characteristics'!I:I,MATCH($C988,'Policy Characteristics'!$C:$C,0))),"",INDEX('Policy Characteristics'!I:I,MATCH($C988,'Policy Characteristics'!$C:$C,0)))</f>
        <v>% reduction in exports</v>
      </c>
      <c r="P988" s="321"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reduce-fuel-exports.html</v>
      </c>
    </row>
    <row r="989" spans="1:18" x14ac:dyDescent="0.25">
      <c r="A989" s="321" t="str">
        <f>IF(ISBLANK(INDEX('Policy Characteristics'!A:A,MATCH($C989,'Policy Characteristics'!$C:$C,0))),"",INDEX('Policy Characteristics'!A:A,MATCH($C989,'Policy Characteristics'!$C:$C,0)))</f>
        <v>Industry</v>
      </c>
      <c r="B989" s="321" t="str">
        <f>IF(ISBLANK(INDEX('Policy Characteristics'!B:B,MATCH($C989,'Policy Characteristics'!$C:$C,0))),"",INDEX('Policy Characteristics'!B:B,MATCH($C989,'Policy Characteristics'!$C:$C,0)))</f>
        <v>Reduce Fossil Fuel Exports</v>
      </c>
      <c r="C989" s="325" t="str">
        <f t="shared" si="45"/>
        <v>Percent Reduction in Fossil Fuel Exports</v>
      </c>
      <c r="D989" s="9" t="s">
        <v>467</v>
      </c>
      <c r="E989" s="50"/>
      <c r="F989" s="9" t="s">
        <v>468</v>
      </c>
      <c r="G989" s="50"/>
      <c r="H989" s="51">
        <v>456</v>
      </c>
      <c r="I989" s="9" t="s">
        <v>45</v>
      </c>
      <c r="J989" s="323" t="str">
        <f>IF(ISBLANK(INDEX('Policy Characteristics'!D:D,MATCH($C989,'Policy Characteristics'!$C:$C,0))),"",INDEX('Policy Characteristics'!D:D,MATCH($C989,'Policy Characteristics'!$C:$C,0)))</f>
        <v>Percent Reduction in Fossil Fuel Exports</v>
      </c>
      <c r="K989" s="321" t="str">
        <f>IF(ISBLANK(INDEX('Policy Characteristics'!E:E,MATCH($C989,'Policy Characteristics'!$C:$C,0))),"",INDEX('Policy Characteristics'!E:E,MATCH($C989,'Policy Characteristics'!$C:$C,0)))</f>
        <v>indst reduce fossil fuel exports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f>IF(ISBLANK(INDEX('Policy Characteristics'!H:H,MATCH($C989,'Policy Characteristics'!$C:$C,0))),"",INDEX('Policy Characteristics'!H:H,MATCH($C989,'Policy Characteristics'!$C:$C,0)))</f>
        <v>0.01</v>
      </c>
      <c r="O989" s="321" t="str">
        <f>IF(ISBLANK(INDEX('Policy Characteristics'!I:I,MATCH($C989,'Policy Characteristics'!$C:$C,0))),"",INDEX('Policy Characteristics'!I:I,MATCH($C989,'Policy Characteristics'!$C:$C,0)))</f>
        <v>% reduction in exports</v>
      </c>
      <c r="P989" s="321"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reduce-fuel-exports.html</v>
      </c>
    </row>
    <row r="990" spans="1:18" x14ac:dyDescent="0.25">
      <c r="A990" s="321" t="str">
        <f>IF(ISBLANK(INDEX('Policy Characteristics'!A:A,MATCH($C990,'Policy Characteristics'!$C:$C,0))),"",INDEX('Policy Characteristics'!A:A,MATCH($C990,'Policy Characteristics'!$C:$C,0)))</f>
        <v>Industry</v>
      </c>
      <c r="B990" s="321" t="str">
        <f>IF(ISBLANK(INDEX('Policy Characteristics'!B:B,MATCH($C990,'Policy Characteristics'!$C:$C,0))),"",INDEX('Policy Characteristics'!B:B,MATCH($C990,'Policy Characteristics'!$C:$C,0)))</f>
        <v>Reduce Fossil Fuel Exports</v>
      </c>
      <c r="C990" s="325" t="str">
        <f t="shared" si="45"/>
        <v>Percent Reduction in Fossil Fuel Exports</v>
      </c>
      <c r="D990" s="9" t="s">
        <v>2529</v>
      </c>
      <c r="E990" s="50"/>
      <c r="F990" s="9" t="s">
        <v>2533</v>
      </c>
      <c r="G990" s="50"/>
      <c r="H990" s="51">
        <v>457</v>
      </c>
      <c r="I990" s="50" t="s">
        <v>44</v>
      </c>
      <c r="J990" s="323" t="str">
        <f>IF(ISBLANK(INDEX('Policy Characteristics'!D:D,MATCH($C990,'Policy Characteristics'!$C:$C,0))),"",INDEX('Policy Characteristics'!D:D,MATCH($C990,'Policy Characteristics'!$C:$C,0)))</f>
        <v>Percent Reduction in Fossil Fuel Exports</v>
      </c>
      <c r="K990" s="321" t="str">
        <f>IF(ISBLANK(INDEX('Policy Characteristics'!E:E,MATCH($C990,'Policy Characteristics'!$C:$C,0))),"",INDEX('Policy Characteristics'!E:E,MATCH($C990,'Policy Characteristics'!$C:$C,0)))</f>
        <v>indst reduce fossil fuel exports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f>IF(ISBLANK(INDEX('Policy Characteristics'!H:H,MATCH($C990,'Policy Characteristics'!$C:$C,0))),"",INDEX('Policy Characteristics'!H:H,MATCH($C990,'Policy Characteristics'!$C:$C,0)))</f>
        <v>0.01</v>
      </c>
      <c r="O990" s="321" t="str">
        <f>IF(ISBLANK(INDEX('Policy Characteristics'!I:I,MATCH($C990,'Policy Characteristics'!$C:$C,0))),"",INDEX('Policy Characteristics'!I:I,MATCH($C990,'Policy Characteristics'!$C:$C,0)))</f>
        <v>% reduction in exports</v>
      </c>
      <c r="P990" s="321"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reduce-fuel-exports.html</v>
      </c>
    </row>
    <row r="991" spans="1:18" x14ac:dyDescent="0.25">
      <c r="A991" s="321" t="str">
        <f>IF(ISBLANK(INDEX('Policy Characteristics'!A:A,MATCH($C991,'Policy Characteristics'!$C:$C,0))),"",INDEX('Policy Characteristics'!A:A,MATCH($C991,'Policy Characteristics'!$C:$C,0)))</f>
        <v>Industry</v>
      </c>
      <c r="B991" s="321" t="str">
        <f>IF(ISBLANK(INDEX('Policy Characteristics'!B:B,MATCH($C991,'Policy Characteristics'!$C:$C,0))),"",INDEX('Policy Characteristics'!B:B,MATCH($C991,'Policy Characteristics'!$C:$C,0)))</f>
        <v>Reduce Fossil Fuel Exports</v>
      </c>
      <c r="C991" s="325" t="str">
        <f t="shared" si="45"/>
        <v>Percent Reduction in Fossil Fuel Exports</v>
      </c>
      <c r="D991" s="9" t="s">
        <v>2539</v>
      </c>
      <c r="E991" s="50"/>
      <c r="F991" s="9" t="s">
        <v>2540</v>
      </c>
      <c r="G991" s="50"/>
      <c r="H991" s="51">
        <v>458</v>
      </c>
      <c r="I991" s="50" t="s">
        <v>44</v>
      </c>
      <c r="J991" s="323" t="str">
        <f>IF(ISBLANK(INDEX('Policy Characteristics'!D:D,MATCH($C991,'Policy Characteristics'!$C:$C,0))),"",INDEX('Policy Characteristics'!D:D,MATCH($C991,'Policy Characteristics'!$C:$C,0)))</f>
        <v>Percent Reduction in Fossil Fuel Exports</v>
      </c>
      <c r="K991" s="321" t="str">
        <f>IF(ISBLANK(INDEX('Policy Characteristics'!E:E,MATCH($C991,'Policy Characteristics'!$C:$C,0))),"",INDEX('Policy Characteristics'!E:E,MATCH($C991,'Policy Characteristics'!$C:$C,0)))</f>
        <v>indst reduce fossil fuel exports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f>IF(ISBLANK(INDEX('Policy Characteristics'!H:H,MATCH($C991,'Policy Characteristics'!$C:$C,0))),"",INDEX('Policy Characteristics'!H:H,MATCH($C991,'Policy Characteristics'!$C:$C,0)))</f>
        <v>0.01</v>
      </c>
      <c r="O991" s="321" t="str">
        <f>IF(ISBLANK(INDEX('Policy Characteristics'!I:I,MATCH($C991,'Policy Characteristics'!$C:$C,0))),"",INDEX('Policy Characteristics'!I:I,MATCH($C991,'Policy Characteristics'!$C:$C,0)))</f>
        <v>% reduction in exports</v>
      </c>
      <c r="P991" s="321"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reduce-fuel-exports.html</v>
      </c>
    </row>
    <row r="992" spans="1:18" x14ac:dyDescent="0.25">
      <c r="A992" s="321" t="str">
        <f>IF(ISBLANK(INDEX('Policy Characteristics'!A:A,MATCH($C992,'Policy Characteristics'!$C:$C,0))),"",INDEX('Policy Characteristics'!A:A,MATCH($C992,'Policy Characteristics'!$C:$C,0)))</f>
        <v>Industry</v>
      </c>
      <c r="B992" s="321" t="str">
        <f>IF(ISBLANK(INDEX('Policy Characteristics'!B:B,MATCH($C992,'Policy Characteristics'!$C:$C,0))),"",INDEX('Policy Characteristics'!B:B,MATCH($C992,'Policy Characteristics'!$C:$C,0)))</f>
        <v>Reduce Fossil Fuel Exports</v>
      </c>
      <c r="C992" s="325" t="str">
        <f t="shared" si="45"/>
        <v>Percent Reduction in Fossil Fuel Exports</v>
      </c>
      <c r="D992" s="9" t="s">
        <v>2530</v>
      </c>
      <c r="E992" s="50"/>
      <c r="F992" s="9" t="s">
        <v>2534</v>
      </c>
      <c r="G992" s="50"/>
      <c r="H992" s="51">
        <v>459</v>
      </c>
      <c r="I992" s="50" t="s">
        <v>44</v>
      </c>
      <c r="J992" s="323" t="str">
        <f>IF(ISBLANK(INDEX('Policy Characteristics'!D:D,MATCH($C992,'Policy Characteristics'!$C:$C,0))),"",INDEX('Policy Characteristics'!D:D,MATCH($C992,'Policy Characteristics'!$C:$C,0)))</f>
        <v>Percent Reduction in Fossil Fuel Exports</v>
      </c>
      <c r="K992" s="321" t="str">
        <f>IF(ISBLANK(INDEX('Policy Characteristics'!E:E,MATCH($C992,'Policy Characteristics'!$C:$C,0))),"",INDEX('Policy Characteristics'!E:E,MATCH($C992,'Policy Characteristics'!$C:$C,0)))</f>
        <v>indst reduce fossil fuel exports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f>IF(ISBLANK(INDEX('Policy Characteristics'!H:H,MATCH($C992,'Policy Characteristics'!$C:$C,0))),"",INDEX('Policy Characteristics'!H:H,MATCH($C992,'Policy Characteristics'!$C:$C,0)))</f>
        <v>0.01</v>
      </c>
      <c r="O992" s="321" t="str">
        <f>IF(ISBLANK(INDEX('Policy Characteristics'!I:I,MATCH($C992,'Policy Characteristics'!$C:$C,0))),"",INDEX('Policy Characteristics'!I:I,MATCH($C992,'Policy Characteristics'!$C:$C,0)))</f>
        <v>% reduction in exports</v>
      </c>
      <c r="P992" s="321"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reduce-fuel-exports.html</v>
      </c>
    </row>
    <row r="993" spans="1:18" x14ac:dyDescent="0.25">
      <c r="A993" s="321" t="str">
        <f>IF(ISBLANK(INDEX('Policy Characteristics'!A:A,MATCH($C993,'Policy Characteristics'!$C:$C,0))),"",INDEX('Policy Characteristics'!A:A,MATCH($C993,'Policy Characteristics'!$C:$C,0)))</f>
        <v>Agriculture, Land Use, and Forestry</v>
      </c>
      <c r="B993" s="321" t="str">
        <f>IF(ISBLANK(INDEX('Policy Characteristics'!B:B,MATCH($C993,'Policy Characteristics'!$C:$C,0))),"",INDEX('Policy Characteristics'!B:B,MATCH($C993,'Policy Characteristics'!$C:$C,0)))</f>
        <v>Afforestation and Reforestation</v>
      </c>
      <c r="C993" s="326" t="s">
        <v>453</v>
      </c>
      <c r="D993" s="50"/>
      <c r="E993" s="50"/>
      <c r="F993" s="50"/>
      <c r="G993" s="50"/>
      <c r="H993" s="51">
        <v>60</v>
      </c>
      <c r="I993" s="50" t="s">
        <v>44</v>
      </c>
      <c r="J993" s="323" t="str">
        <f>IF(ISBLANK(INDEX('Policy Characteristics'!D:D,MATCH($C993,'Policy Characteristics'!$C:$C,0))),"",INDEX('Policy Characteristics'!D:D,MATCH($C993,'Policy Characteristics'!$C:$C,0)))</f>
        <v>Afforestation and Reforestation</v>
      </c>
      <c r="K993" s="321" t="str">
        <f>IF(ISBLANK(INDEX('Policy Characteristics'!E:E,MATCH($C993,'Policy Characteristics'!$C:$C,0))),"",INDEX('Policy Characteristics'!E:E,MATCH($C993,'Policy Characteristics'!$C:$C,0)))</f>
        <v>land afforestation and reforestation</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f>IF(ISBLANK(INDEX('Policy Characteristics'!H:H,MATCH($C993,'Policy Characteristics'!$C:$C,0))),"",INDEX('Policy Characteristics'!H:H,MATCH($C993,'Policy Characteristics'!$C:$C,0)))</f>
        <v>0.01</v>
      </c>
      <c r="O993" s="321" t="str">
        <f>IF(ISBLANK(INDEX('Policy Characteristics'!I:I,MATCH($C993,'Policy Characteristics'!$C:$C,0))),"",INDEX('Policy Characteristics'!I:I,MATCH($C993,'Policy Characteristics'!$C:$C,0)))</f>
        <v>% of potential achieved</v>
      </c>
      <c r="P993" s="321"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c r="Q993" s="321" t="str">
        <f>IF(ISBLANK(INDEX('Policy Characteristics'!K:K,MATCH($C993,'Policy Characteristics'!$C:$C,0))),"",INDEX('Policy Characteristics'!K:K,MATCH($C993,'Policy Characteristics'!$C:$C,0)))</f>
        <v>lulucf.html#aff-ref</v>
      </c>
      <c r="R993" s="321" t="str">
        <f>IF(ISBLANK(INDEX('Policy Characteristics'!L:L,MATCH($C993,'Policy Characteristics'!$C:$C,0))),"",INDEX('Policy Characteristics'!L:L,MATCH($C993,'Policy Characteristics'!$C:$C,0)))</f>
        <v>afforestation-and-reforestation.html</v>
      </c>
    </row>
    <row r="994" spans="1:18" x14ac:dyDescent="0.25">
      <c r="A994" s="321" t="str">
        <f>IF(ISBLANK(INDEX('Policy Characteristics'!A:A,MATCH($C994,'Policy Characteristics'!$C:$C,0))),"",INDEX('Policy Characteristics'!A:A,MATCH($C994,'Policy Characteristics'!$C:$C,0)))</f>
        <v>Agriculture, Land Use, and Forestry</v>
      </c>
      <c r="B994" s="321" t="str">
        <f>IF(ISBLANK(INDEX('Policy Characteristics'!B:B,MATCH($C994,'Policy Characteristics'!$C:$C,0))),"",INDEX('Policy Characteristics'!B:B,MATCH($C994,'Policy Characteristics'!$C:$C,0)))</f>
        <v>Avoid Deforestation</v>
      </c>
      <c r="C994" s="326" t="s">
        <v>462</v>
      </c>
      <c r="D994" s="50"/>
      <c r="E994" s="50"/>
      <c r="F994" s="50"/>
      <c r="G994" s="50"/>
      <c r="H994" s="51">
        <v>705</v>
      </c>
      <c r="I994" s="9" t="s">
        <v>44</v>
      </c>
      <c r="J994" s="323" t="str">
        <f>IF(ISBLANK(INDEX('Policy Characteristics'!D:D,MATCH($C994,'Policy Characteristics'!$C:$C,0))),"",INDEX('Policy Characteristics'!D:D,MATCH($C994,'Policy Characteristics'!$C:$C,0)))</f>
        <v>Avoid Deforestation</v>
      </c>
      <c r="K994" s="321" t="str">
        <f>IF(ISBLANK(INDEX('Policy Characteristics'!E:E,MATCH($C994,'Policy Characteristics'!$C:$C,0))),"",INDEX('Policy Characteristics'!E:E,MATCH($C994,'Policy Characteristics'!$C:$C,0)))</f>
        <v>land avoid deforestation</v>
      </c>
      <c r="L994" s="339">
        <f>IF(ISBLANK(INDEX('Policy Characteristics'!F:F,MATCH($C994,'Policy Characteristics'!$C:$C,0))),"",INDEX('Policy Characteristics'!F:F,MATCH($C994,'Policy Characteristics'!$C:$C,0)))</f>
        <v>0</v>
      </c>
      <c r="M994" s="339">
        <f>IF(ISBLANK(INDEX('Policy Characteristics'!G:G,MATCH($C994,'Policy Characteristics'!$C:$C,0))),"",INDEX('Policy Characteristics'!G:G,MATCH($C994,'Policy Characteristics'!$C:$C,0)))</f>
        <v>1</v>
      </c>
      <c r="N994" s="339">
        <f>IF(ISBLANK(INDEX('Policy Characteristics'!H:H,MATCH($C994,'Policy Characteristics'!$C:$C,0))),"",INDEX('Policy Characteristics'!H:H,MATCH($C994,'Policy Characteristics'!$C:$C,0)))</f>
        <v>0.01</v>
      </c>
      <c r="O994" s="321" t="str">
        <f>IF(ISBLANK(INDEX('Policy Characteristics'!I:I,MATCH($C994,'Policy Characteristics'!$C:$C,0))),"",INDEX('Policy Characteristics'!I:I,MATCH($C994,'Policy Characteristics'!$C:$C,0)))</f>
        <v>% of potential achieved</v>
      </c>
      <c r="P994" s="321"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21" t="str">
        <f>IF(ISBLANK(INDEX('Policy Characteristics'!K:K,MATCH($C994,'Policy Characteristics'!$C:$C,0))),"",INDEX('Policy Characteristics'!K:K,MATCH($C994,'Policy Characteristics'!$C:$C,0)))</f>
        <v>lulucf.html#avoid-def</v>
      </c>
      <c r="R994" s="321" t="str">
        <f>IF(ISBLANK(INDEX('Policy Characteristics'!L:L,MATCH($C994,'Policy Characteristics'!$C:$C,0))),"",INDEX('Policy Characteristics'!L:L,MATCH($C994,'Policy Characteristics'!$C:$C,0)))</f>
        <v>avoid-deforestation.html</v>
      </c>
    </row>
    <row r="995" spans="1:18" x14ac:dyDescent="0.25">
      <c r="A995" s="321" t="str">
        <f>IF(ISBLANK(INDEX('Policy Characteristics'!A:A,MATCH($C995,'Policy Characteristics'!$C:$C,0))),"",INDEX('Policy Characteristics'!A:A,MATCH($C995,'Policy Characteristics'!$C:$C,0)))</f>
        <v>Agriculture, Land Use, and Forestry</v>
      </c>
      <c r="B995" s="321" t="str">
        <f>IF(ISBLANK(INDEX('Policy Characteristics'!B:B,MATCH($C995,'Policy Characteristics'!$C:$C,0))),"",INDEX('Policy Characteristics'!B:B,MATCH($C995,'Policy Characteristics'!$C:$C,0)))</f>
        <v>Forest Restoration</v>
      </c>
      <c r="C995" s="326" t="s">
        <v>459</v>
      </c>
      <c r="D995" s="50"/>
      <c r="E995" s="50"/>
      <c r="F995" s="50"/>
      <c r="G995" s="50"/>
      <c r="H995" s="51">
        <v>177</v>
      </c>
      <c r="I995" s="9" t="s">
        <v>45</v>
      </c>
      <c r="J995" s="323" t="str">
        <f>IF(ISBLANK(INDEX('Policy Characteristics'!D:D,MATCH($C995,'Policy Characteristics'!$C:$C,0))),"",INDEX('Policy Characteristics'!D:D,MATCH($C995,'Policy Characteristics'!$C:$C,0)))</f>
        <v>Forest Restoration</v>
      </c>
      <c r="K995" s="321" t="str">
        <f>IF(ISBLANK(INDEX('Policy Characteristics'!E:E,MATCH($C995,'Policy Characteristics'!$C:$C,0))),"",INDEX('Policy Characteristics'!E:E,MATCH($C995,'Policy Characteristics'!$C:$C,0)))</f>
        <v>land forest restoration</v>
      </c>
      <c r="L995" s="339">
        <f>IF(ISBLANK(INDEX('Policy Characteristics'!F:F,MATCH($C995,'Policy Characteristics'!$C:$C,0))),"",INDEX('Policy Characteristics'!F:F,MATCH($C995,'Policy Characteristics'!$C:$C,0)))</f>
        <v>0</v>
      </c>
      <c r="M995" s="339">
        <f>IF(ISBLANK(INDEX('Policy Characteristics'!G:G,MATCH($C995,'Policy Characteristics'!$C:$C,0))),"",INDEX('Policy Characteristics'!G:G,MATCH($C995,'Policy Characteristics'!$C:$C,0)))</f>
        <v>1</v>
      </c>
      <c r="N995" s="339">
        <f>IF(ISBLANK(INDEX('Policy Characteristics'!H:H,MATCH($C995,'Policy Characteristics'!$C:$C,0))),"",INDEX('Policy Characteristics'!H:H,MATCH($C995,'Policy Characteristics'!$C:$C,0)))</f>
        <v>0.01</v>
      </c>
      <c r="O995" s="321" t="str">
        <f>IF(ISBLANK(INDEX('Policy Characteristics'!I:I,MATCH($C995,'Policy Characteristics'!$C:$C,0))),"",INDEX('Policy Characteristics'!I:I,MATCH($C995,'Policy Characteristics'!$C:$C,0)))</f>
        <v>% of potential achieved</v>
      </c>
      <c r="P995" s="321" t="str">
        <f>IF(ISBLANK(INDEX('Policy Characteristics'!J:J,MATCH($C995,'Policy Characteristics'!$C:$C,0))),"",INDEX('Policy Characteristics'!J:J,MATCH($C995,'Policy Characteristics'!$C:$C,0)))</f>
        <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forest-restoration.html</v>
      </c>
    </row>
    <row r="996" spans="1:18" x14ac:dyDescent="0.25">
      <c r="A996" s="321" t="str">
        <f>IF(ISBLANK(INDEX('Policy Characteristics'!A:A,MATCH($C996,'Policy Characteristics'!$C:$C,0))),"",INDEX('Policy Characteristics'!A:A,MATCH($C996,'Policy Characteristics'!$C:$C,0)))</f>
        <v>Agriculture, Land Use, and Forestry</v>
      </c>
      <c r="B996" s="321" t="str">
        <f>IF(ISBLANK(INDEX('Policy Characteristics'!B:B,MATCH($C996,'Policy Characteristics'!$C:$C,0))),"",INDEX('Policy Characteristics'!B:B,MATCH($C996,'Policy Characteristics'!$C:$C,0)))</f>
        <v>Forest Set-Asides</v>
      </c>
      <c r="C996" s="326" t="s">
        <v>454</v>
      </c>
      <c r="D996" s="50"/>
      <c r="E996" s="50"/>
      <c r="F996" s="50"/>
      <c r="G996" s="50"/>
      <c r="H996" s="51">
        <v>61</v>
      </c>
      <c r="I996" s="50" t="s">
        <v>44</v>
      </c>
      <c r="J996" s="323" t="str">
        <f>IF(ISBLANK(INDEX('Policy Characteristics'!D:D,MATCH($C996,'Policy Characteristics'!$C:$C,0))),"",INDEX('Policy Characteristics'!D:D,MATCH($C996,'Policy Characteristics'!$C:$C,0)))</f>
        <v>Forest Set-Asides</v>
      </c>
      <c r="K996" s="321" t="str">
        <f>IF(ISBLANK(INDEX('Policy Characteristics'!E:E,MATCH($C996,'Policy Characteristics'!$C:$C,0))),"",INDEX('Policy Characteristics'!E:E,MATCH($C996,'Policy Characteristics'!$C:$C,0)))</f>
        <v>land forest set asides</v>
      </c>
      <c r="L996" s="339">
        <f>IF(ISBLANK(INDEX('Policy Characteristics'!F:F,MATCH($C996,'Policy Characteristics'!$C:$C,0))),"",INDEX('Policy Characteristics'!F:F,MATCH($C996,'Policy Characteristics'!$C:$C,0)))</f>
        <v>0</v>
      </c>
      <c r="M996" s="339">
        <f>IF(ISBLANK(INDEX('Policy Characteristics'!G:G,MATCH($C996,'Policy Characteristics'!$C:$C,0))),"",INDEX('Policy Characteristics'!G:G,MATCH($C996,'Policy Characteristics'!$C:$C,0)))</f>
        <v>1</v>
      </c>
      <c r="N996" s="339">
        <f>IF(ISBLANK(INDEX('Policy Characteristics'!H:H,MATCH($C996,'Policy Characteristics'!$C:$C,0))),"",INDEX('Policy Characteristics'!H:H,MATCH($C996,'Policy Characteristics'!$C:$C,0)))</f>
        <v>0.01</v>
      </c>
      <c r="O996" s="321" t="str">
        <f>IF(ISBLANK(INDEX('Policy Characteristics'!I:I,MATCH($C996,'Policy Characteristics'!$C:$C,0))),"",INDEX('Policy Characteristics'!I:I,MATCH($C996,'Policy Characteristics'!$C:$C,0)))</f>
        <v>% of potential achieved</v>
      </c>
      <c r="P996" s="321"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21" t="str">
        <f>IF(ISBLANK(INDEX('Policy Characteristics'!K:K,MATCH($C996,'Policy Characteristics'!$C:$C,0))),"",INDEX('Policy Characteristics'!K:K,MATCH($C996,'Policy Characteristics'!$C:$C,0)))</f>
        <v>lulucf.html#set-asides</v>
      </c>
      <c r="R996" s="321" t="str">
        <f>IF(ISBLANK(INDEX('Policy Characteristics'!L:L,MATCH($C996,'Policy Characteristics'!$C:$C,0))),"",INDEX('Policy Characteristics'!L:L,MATCH($C996,'Policy Characteristics'!$C:$C,0)))</f>
        <v>forest-set-asides.html</v>
      </c>
    </row>
    <row r="997" spans="1:18" x14ac:dyDescent="0.25">
      <c r="A997" s="321" t="str">
        <f>IF(ISBLANK(INDEX('Policy Characteristics'!A:A,MATCH($C997,'Policy Characteristics'!$C:$C,0))),"",INDEX('Policy Characteristics'!A:A,MATCH($C997,'Policy Characteristics'!$C:$C,0)))</f>
        <v>Agriculture, Land Use, and Forestry</v>
      </c>
      <c r="B997" s="321" t="str">
        <f>IF(ISBLANK(INDEX('Policy Characteristics'!B:B,MATCH($C997,'Policy Characteristics'!$C:$C,0))),"",INDEX('Policy Characteristics'!B:B,MATCH($C997,'Policy Characteristics'!$C:$C,0)))</f>
        <v>Cropland and Rice Measures</v>
      </c>
      <c r="C997" s="326" t="s">
        <v>2877</v>
      </c>
      <c r="D997" s="50"/>
      <c r="E997" s="50"/>
      <c r="F997" s="50"/>
      <c r="G997" s="50"/>
      <c r="H997" s="51">
        <v>62</v>
      </c>
      <c r="I997" s="50" t="s">
        <v>44</v>
      </c>
      <c r="J997" s="323" t="str">
        <f>IF(ISBLANK(INDEX('Policy Characteristics'!D:D,MATCH($C997,'Policy Characteristics'!$C:$C,0))),"",INDEX('Policy Characteristics'!D:D,MATCH($C997,'Policy Characteristics'!$C:$C,0)))</f>
        <v>Cropland and Rice Measures</v>
      </c>
      <c r="K997" s="321" t="str">
        <f>IF(ISBLANK(INDEX('Policy Characteristics'!E:E,MATCH($C997,'Policy Characteristics'!$C:$C,0))),"",INDEX('Policy Characteristics'!E:E,MATCH($C997,'Policy Characteristics'!$C:$C,0)))</f>
        <v>indst cropland and rice measures</v>
      </c>
      <c r="L997" s="339">
        <f>IF(ISBLANK(INDEX('Policy Characteristics'!F:F,MATCH($C997,'Policy Characteristics'!$C:$C,0))),"",INDEX('Policy Characteristics'!F:F,MATCH($C997,'Policy Characteristics'!$C:$C,0)))</f>
        <v>0</v>
      </c>
      <c r="M997" s="339">
        <f>IF(ISBLANK(INDEX('Policy Characteristics'!G:G,MATCH($C997,'Policy Characteristics'!$C:$C,0))),"",INDEX('Policy Characteristics'!G:G,MATCH($C997,'Policy Characteristics'!$C:$C,0)))</f>
        <v>1</v>
      </c>
      <c r="N997" s="339">
        <f>IF(ISBLANK(INDEX('Policy Characteristics'!H:H,MATCH($C997,'Policy Characteristics'!$C:$C,0))),"",INDEX('Policy Characteristics'!H:H,MATCH($C997,'Policy Characteristics'!$C:$C,0)))</f>
        <v>0.01</v>
      </c>
      <c r="O997" s="321" t="str">
        <f>IF(ISBLANK(INDEX('Policy Characteristics'!I:I,MATCH($C997,'Policy Characteristics'!$C:$C,0))),"",INDEX('Policy Characteristics'!I:I,MATCH($C997,'Policy Characteristics'!$C:$C,0)))</f>
        <v>% of potential achieved</v>
      </c>
      <c r="P997" s="321"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21" t="str">
        <f>IF(ISBLANK(INDEX('Policy Characteristics'!K:K,MATCH($C997,'Policy Characteristics'!$C:$C,0))),"",INDEX('Policy Characteristics'!K:K,MATCH($C997,'Policy Characteristics'!$C:$C,0)))</f>
        <v>industry-ag-main.html#cropland</v>
      </c>
      <c r="R997" s="321" t="str">
        <f>IF(ISBLANK(INDEX('Policy Characteristics'!L:L,MATCH($C997,'Policy Characteristics'!$C:$C,0))),"",INDEX('Policy Characteristics'!L:L,MATCH($C997,'Policy Characteristics'!$C:$C,0)))</f>
        <v>cropland-management.html</v>
      </c>
    </row>
    <row r="998" spans="1:18" x14ac:dyDescent="0.25">
      <c r="A998" s="321" t="str">
        <f>IF(ISBLANK(INDEX('Policy Characteristics'!A:A,MATCH($C998,'Policy Characteristics'!$C:$C,0))),"",INDEX('Policy Characteristics'!A:A,MATCH($C998,'Policy Characteristics'!$C:$C,0)))</f>
        <v>Agriculture, Land Use, and Forestry</v>
      </c>
      <c r="B998" s="321" t="str">
        <f>IF(ISBLANK(INDEX('Policy Characteristics'!B:B,MATCH($C998,'Policy Characteristics'!$C:$C,0))),"",INDEX('Policy Characteristics'!B:B,MATCH($C998,'Policy Characteristics'!$C:$C,0)))</f>
        <v>Improved Forest Management</v>
      </c>
      <c r="C998" s="326" t="s">
        <v>455</v>
      </c>
      <c r="D998" s="50"/>
      <c r="E998" s="50"/>
      <c r="F998" s="50"/>
      <c r="G998" s="50"/>
      <c r="H998" s="51">
        <v>63</v>
      </c>
      <c r="I998" s="50" t="s">
        <v>44</v>
      </c>
      <c r="J998" s="323" t="str">
        <f>IF(ISBLANK(INDEX('Policy Characteristics'!D:D,MATCH($C998,'Policy Characteristics'!$C:$C,0))),"",INDEX('Policy Characteristics'!D:D,MATCH($C998,'Policy Characteristics'!$C:$C,0)))</f>
        <v>Improved Forest Management</v>
      </c>
      <c r="K998" s="321" t="str">
        <f>IF(ISBLANK(INDEX('Policy Characteristics'!E:E,MATCH($C998,'Policy Characteristics'!$C:$C,0))),"",INDEX('Policy Characteristics'!E:E,MATCH($C998,'Policy Characteristics'!$C:$C,0)))</f>
        <v>land forest management</v>
      </c>
      <c r="L998" s="339">
        <f>IF(ISBLANK(INDEX('Policy Characteristics'!F:F,MATCH($C998,'Policy Characteristics'!$C:$C,0))),"",INDEX('Policy Characteristics'!F:F,MATCH($C998,'Policy Characteristics'!$C:$C,0)))</f>
        <v>0</v>
      </c>
      <c r="M998" s="339">
        <f>IF(ISBLANK(INDEX('Policy Characteristics'!G:G,MATCH($C998,'Policy Characteristics'!$C:$C,0))),"",INDEX('Policy Characteristics'!G:G,MATCH($C998,'Policy Characteristics'!$C:$C,0)))</f>
        <v>1</v>
      </c>
      <c r="N998" s="339">
        <f>IF(ISBLANK(INDEX('Policy Characteristics'!H:H,MATCH($C998,'Policy Characteristics'!$C:$C,0))),"",INDEX('Policy Characteristics'!H:H,MATCH($C998,'Policy Characteristics'!$C:$C,0)))</f>
        <v>0.01</v>
      </c>
      <c r="O998" s="321" t="str">
        <f>IF(ISBLANK(INDEX('Policy Characteristics'!I:I,MATCH($C998,'Policy Characteristics'!$C:$C,0))),"",INDEX('Policy Characteristics'!I:I,MATCH($C998,'Policy Characteristics'!$C:$C,0)))</f>
        <v>% of potential achieved</v>
      </c>
      <c r="P998" s="321"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21" t="str">
        <f>IF(ISBLANK(INDEX('Policy Characteristics'!K:K,MATCH($C998,'Policy Characteristics'!$C:$C,0))),"",INDEX('Policy Characteristics'!K:K,MATCH($C998,'Policy Characteristics'!$C:$C,0)))</f>
        <v>lulucf.html#forest-mgmt</v>
      </c>
      <c r="R998" s="321" t="str">
        <f>IF(ISBLANK(INDEX('Policy Characteristics'!L:L,MATCH($C998,'Policy Characteristics'!$C:$C,0))),"",INDEX('Policy Characteristics'!L:L,MATCH($C998,'Policy Characteristics'!$C:$C,0)))</f>
        <v>improved-forest-management.html</v>
      </c>
    </row>
    <row r="999" spans="1:18" x14ac:dyDescent="0.25">
      <c r="A999" s="321" t="str">
        <f>IF(ISBLANK(INDEX('Policy Characteristics'!A:A,MATCH($C999,'Policy Characteristics'!$C:$C,0))),"",INDEX('Policy Characteristics'!A:A,MATCH($C999,'Policy Characteristics'!$C:$C,0)))</f>
        <v>Agriculture, Land Use, and Forestry</v>
      </c>
      <c r="B999" s="321" t="str">
        <f>IF(ISBLANK(INDEX('Policy Characteristics'!B:B,MATCH($C999,'Policy Characteristics'!$C:$C,0))),"",INDEX('Policy Characteristics'!B:B,MATCH($C999,'Policy Characteristics'!$C:$C,0)))</f>
        <v>Livestock Measures</v>
      </c>
      <c r="C999" s="326" t="s">
        <v>2911</v>
      </c>
      <c r="D999" s="50"/>
      <c r="E999" s="50"/>
      <c r="F999" s="50"/>
      <c r="G999" s="50"/>
      <c r="H999" s="51">
        <v>64</v>
      </c>
      <c r="I999" s="50" t="s">
        <v>44</v>
      </c>
      <c r="J999" s="323" t="str">
        <f>IF(ISBLANK(INDEX('Policy Characteristics'!D:D,MATCH($C999,'Policy Characteristics'!$C:$C,0))),"",INDEX('Policy Characteristics'!D:D,MATCH($C999,'Policy Characteristics'!$C:$C,0)))</f>
        <v>Livestock Measures</v>
      </c>
      <c r="K999" s="321" t="str">
        <f>IF(ISBLANK(INDEX('Policy Characteristics'!E:E,MATCH($C999,'Policy Characteristics'!$C:$C,0))),"",INDEX('Policy Characteristics'!E:E,MATCH($C999,'Policy Characteristics'!$C:$C,0)))</f>
        <v>indst livestock measures</v>
      </c>
      <c r="L999" s="339">
        <f>IF(ISBLANK(INDEX('Policy Characteristics'!F:F,MATCH($C999,'Policy Characteristics'!$C:$C,0))),"",INDEX('Policy Characteristics'!F:F,MATCH($C999,'Policy Characteristics'!$C:$C,0)))</f>
        <v>0</v>
      </c>
      <c r="M999" s="339">
        <f>IF(ISBLANK(INDEX('Policy Characteristics'!G:G,MATCH($C999,'Policy Characteristics'!$C:$C,0))),"",INDEX('Policy Characteristics'!G:G,MATCH($C999,'Policy Characteristics'!$C:$C,0)))</f>
        <v>1</v>
      </c>
      <c r="N999" s="339">
        <f>IF(ISBLANK(INDEX('Policy Characteristics'!H:H,MATCH($C999,'Policy Characteristics'!$C:$C,0))),"",INDEX('Policy Characteristics'!H:H,MATCH($C999,'Policy Characteristics'!$C:$C,0)))</f>
        <v>0.01</v>
      </c>
      <c r="O999" s="321" t="str">
        <f>IF(ISBLANK(INDEX('Policy Characteristics'!I:I,MATCH($C999,'Policy Characteristics'!$C:$C,0))),"",INDEX('Policy Characteristics'!I:I,MATCH($C999,'Policy Characteristics'!$C:$C,0)))</f>
        <v>% of potential achieved</v>
      </c>
      <c r="P999" s="321"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21" t="str">
        <f>IF(ISBLANK(INDEX('Policy Characteristics'!K:K,MATCH($C999,'Policy Characteristics'!$C:$C,0))),"",INDEX('Policy Characteristics'!K:K,MATCH($C999,'Policy Characteristics'!$C:$C,0)))</f>
        <v>industry-ag-main.html#livestock</v>
      </c>
      <c r="R999" s="321" t="str">
        <f>IF(ISBLANK(INDEX('Policy Characteristics'!L:L,MATCH($C999,'Policy Characteristics'!$C:$C,0))),"",INDEX('Policy Characteristics'!L:L,MATCH($C999,'Policy Characteristics'!$C:$C,0)))</f>
        <v>livestock-measures.html</v>
      </c>
    </row>
    <row r="1000" spans="1:18" x14ac:dyDescent="0.25">
      <c r="A1000" s="321" t="str">
        <f>IF(ISBLANK(INDEX('Policy Characteristics'!A:A,MATCH($C1000,'Policy Characteristics'!$C:$C,0))),"",INDEX('Policy Characteristics'!A:A,MATCH($C1000,'Policy Characteristics'!$C:$C,0)))</f>
        <v>Agriculture, Land Use, and Forestry</v>
      </c>
      <c r="B1000" s="321" t="str">
        <f>IF(ISBLANK(INDEX('Policy Characteristics'!B:B,MATCH($C1000,'Policy Characteristics'!$C:$C,0))),"",INDEX('Policy Characteristics'!B:B,MATCH($C1000,'Policy Characteristics'!$C:$C,0)))</f>
        <v>Peatland Restoration</v>
      </c>
      <c r="C1000" s="326" t="s">
        <v>457</v>
      </c>
      <c r="D1000" s="50"/>
      <c r="E1000" s="50"/>
      <c r="F1000" s="50"/>
      <c r="G1000" s="50"/>
      <c r="H1000" s="51">
        <v>178</v>
      </c>
      <c r="I1000" s="50" t="s">
        <v>45</v>
      </c>
      <c r="J1000" s="323" t="str">
        <f>IF(ISBLANK(INDEX('Policy Characteristics'!D:D,MATCH($C1000,'Policy Characteristics'!$C:$C,0))),"",INDEX('Policy Characteristics'!D:D,MATCH($C1000,'Policy Characteristics'!$C:$C,0)))</f>
        <v>Peatland Restoration</v>
      </c>
      <c r="K1000" s="321" t="str">
        <f>IF(ISBLANK(INDEX('Policy Characteristics'!E:E,MATCH($C1000,'Policy Characteristics'!$C:$C,0))),"",INDEX('Policy Characteristics'!E:E,MATCH($C1000,'Policy Characteristics'!$C:$C,0)))</f>
        <v>land peatland restoration</v>
      </c>
      <c r="L1000" s="339">
        <f>IF(ISBLANK(INDEX('Policy Characteristics'!F:F,MATCH($C1000,'Policy Characteristics'!$C:$C,0))),"",INDEX('Policy Characteristics'!F:F,MATCH($C1000,'Policy Characteristics'!$C:$C,0)))</f>
        <v>0</v>
      </c>
      <c r="M1000" s="339">
        <f>IF(ISBLANK(INDEX('Policy Characteristics'!G:G,MATCH($C1000,'Policy Characteristics'!$C:$C,0))),"",INDEX('Policy Characteristics'!G:G,MATCH($C1000,'Policy Characteristics'!$C:$C,0)))</f>
        <v>1</v>
      </c>
      <c r="N1000" s="339">
        <f>IF(ISBLANK(INDEX('Policy Characteristics'!H:H,MATCH($C1000,'Policy Characteristics'!$C:$C,0))),"",INDEX('Policy Characteristics'!H:H,MATCH($C1000,'Policy Characteristics'!$C:$C,0)))</f>
        <v>0.01</v>
      </c>
      <c r="O1000" s="321" t="str">
        <f>IF(ISBLANK(INDEX('Policy Characteristics'!I:I,MATCH($C1000,'Policy Characteristics'!$C:$C,0))),"",INDEX('Policy Characteristics'!I:I,MATCH($C1000,'Policy Characteristics'!$C:$C,0)))</f>
        <v>% of potential achieved</v>
      </c>
      <c r="P1000" s="321" t="str">
        <f>IF(ISBLANK(INDEX('Policy Characteristics'!J:J,MATCH($C1000,'Policy Characteristics'!$C:$C,0))),"",INDEX('Policy Characteristics'!J:J,MATCH($C1000,'Policy Characteristics'!$C:$C,0)))</f>
        <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peatland-restoration.html</v>
      </c>
    </row>
    <row r="1001" spans="1:18" x14ac:dyDescent="0.25">
      <c r="A1001" s="321" t="str">
        <f>IF(ISBLANK(INDEX('Policy Characteristics'!A:A,MATCH($C1001,'Policy Characteristics'!$C:$C,0))),"",INDEX('Policy Characteristics'!A:A,MATCH($C1001,'Policy Characteristics'!$C:$C,0)))</f>
        <v>Agriculture, Land Use, and Forestry</v>
      </c>
      <c r="B1001" s="321" t="str">
        <f>IF(ISBLANK(INDEX('Policy Characteristics'!B:B,MATCH($C1001,'Policy Characteristics'!$C:$C,0))),"",INDEX('Policy Characteristics'!B:B,MATCH($C1001,'Policy Characteristics'!$C:$C,0)))</f>
        <v>Shift to Non-Animal Products</v>
      </c>
      <c r="C1001" s="326" t="s">
        <v>2499</v>
      </c>
      <c r="D1001" s="50"/>
      <c r="E1001" s="50"/>
      <c r="F1001" s="50"/>
      <c r="G1001" s="50"/>
      <c r="H1001" s="51">
        <v>434</v>
      </c>
      <c r="I1001" s="50" t="s">
        <v>44</v>
      </c>
      <c r="J1001" s="323" t="str">
        <f>IF(ISBLANK(INDEX('Policy Characteristics'!D:D,MATCH($C1001,'Policy Characteristics'!$C:$C,0))),"",INDEX('Policy Characteristics'!D:D,MATCH($C1001,'Policy Characteristics'!$C:$C,0)))</f>
        <v>Shift to Non-Animal Products</v>
      </c>
      <c r="K1001" s="321" t="str">
        <f>IF(ISBLANK(INDEX('Policy Characteristics'!E:E,MATCH($C1001,'Policy Characteristics'!$C:$C,0))),"",INDEX('Policy Characteristics'!E:E,MATCH($C1001,'Policy Characteristics'!$C:$C,0)))</f>
        <v>indst shift to nonanimal products</v>
      </c>
      <c r="L1001" s="339">
        <f>IF(ISBLANK(INDEX('Policy Characteristics'!F:F,MATCH($C1001,'Policy Characteristics'!$C:$C,0))),"",INDEX('Policy Characteristics'!F:F,MATCH($C1001,'Policy Characteristics'!$C:$C,0)))</f>
        <v>0</v>
      </c>
      <c r="M1001" s="339">
        <f>IF(ISBLANK(INDEX('Policy Characteristics'!G:G,MATCH($C1001,'Policy Characteristics'!$C:$C,0))),"",INDEX('Policy Characteristics'!G:G,MATCH($C1001,'Policy Characteristics'!$C:$C,0)))</f>
        <v>1</v>
      </c>
      <c r="N1001" s="339">
        <f>IF(ISBLANK(INDEX('Policy Characteristics'!H:H,MATCH($C1001,'Policy Characteristics'!$C:$C,0))),"",INDEX('Policy Characteristics'!H:H,MATCH($C1001,'Policy Characteristics'!$C:$C,0)))</f>
        <v>0.01</v>
      </c>
      <c r="O1001" s="321" t="str">
        <f>IF(ISBLANK(INDEX('Policy Characteristics'!I:I,MATCH($C1001,'Policy Characteristics'!$C:$C,0))),"",INDEX('Policy Characteristics'!I:I,MATCH($C1001,'Policy Characteristics'!$C:$C,0)))</f>
        <v>% reduction in animal products</v>
      </c>
      <c r="P1001" s="321"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shift-to-non-animal-products.html</v>
      </c>
    </row>
    <row r="1002" spans="1:18" s="2" customFormat="1" x14ac:dyDescent="0.25">
      <c r="A1002" s="321" t="str">
        <f>IF(ISBLANK(INDEX('Policy Characteristics'!A:A,MATCH($C1002,'Policy Characteristics'!$C:$C,0))),"",INDEX('Policy Characteristics'!A:A,MATCH($C1002,'Policy Characteristics'!$C:$C,0)))</f>
        <v>District Heat and Hydrogen</v>
      </c>
      <c r="B1002" s="321" t="str">
        <f>IF(ISBLANK(INDEX('Policy Characteristics'!B:B,MATCH($C1002,'Policy Characteristics'!$C:$C,0))),"",INDEX('Policy Characteristics'!B:B,MATCH($C1002,'Policy Characteristics'!$C:$C,0)))</f>
        <v>Use CHP for District Heat</v>
      </c>
      <c r="C1002" s="324" t="s">
        <v>304</v>
      </c>
      <c r="D1002" s="9"/>
      <c r="E1002" s="9"/>
      <c r="F1002" s="9"/>
      <c r="G1002" s="9"/>
      <c r="H1002" s="51">
        <v>68</v>
      </c>
      <c r="I1002" s="9" t="s">
        <v>44</v>
      </c>
      <c r="J1002" s="323" t="str">
        <f>IF(ISBLANK(INDEX('Policy Characteristics'!D:D,MATCH($C1002,'Policy Characteristics'!$C:$C,0))),"",INDEX('Policy Characteristics'!D:D,MATCH($C1002,'Policy Characteristics'!$C:$C,0)))</f>
        <v>District Heat CHP</v>
      </c>
      <c r="K1002" s="321" t="str">
        <f>IF(ISBLANK(INDEX('Policy Characteristics'!E:E,MATCH($C1002,'Policy Characteristics'!$C:$C,0))),"",INDEX('Policy Characteristics'!E:E,MATCH($C1002,'Policy Characteristics'!$C:$C,0)))</f>
        <v>heat convert heat to CHP</v>
      </c>
      <c r="L1002" s="339">
        <f>IF(ISBLANK(INDEX('Policy Characteristics'!F:F,MATCH($C1002,'Policy Characteristics'!$C:$C,0))),"",INDEX('Policy Characteristics'!F:F,MATCH($C1002,'Policy Characteristics'!$C:$C,0)))</f>
        <v>0</v>
      </c>
      <c r="M1002" s="339">
        <f>IF(ISBLANK(INDEX('Policy Characteristics'!G:G,MATCH($C1002,'Policy Characteristics'!$C:$C,0))),"",INDEX('Policy Characteristics'!G:G,MATCH($C1002,'Policy Characteristics'!$C:$C,0)))</f>
        <v>1</v>
      </c>
      <c r="N1002" s="339">
        <f>IF(ISBLANK(INDEX('Policy Characteristics'!H:H,MATCH($C1002,'Policy Characteristics'!$C:$C,0))),"",INDEX('Policy Characteristics'!H:H,MATCH($C1002,'Policy Characteristics'!$C:$C,0)))</f>
        <v>0.01</v>
      </c>
      <c r="O1002" s="321" t="str">
        <f>IF(ISBLANK(INDEX('Policy Characteristics'!I:I,MATCH($C1002,'Policy Characteristics'!$C:$C,0))),"",INDEX('Policy Characteristics'!I:I,MATCH($C1002,'Policy Characteristics'!$C:$C,0)))</f>
        <v>% non-CHP heat converted</v>
      </c>
      <c r="P1002" s="321"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21" t="str">
        <f>IF(ISBLANK(INDEX('Policy Characteristics'!K:K,MATCH($C1002,'Policy Characteristics'!$C:$C,0))),"",INDEX('Policy Characteristics'!K:K,MATCH($C1002,'Policy Characteristics'!$C:$C,0)))</f>
        <v>district-heating.html#chp</v>
      </c>
      <c r="R1002" s="321" t="str">
        <f>IF(ISBLANK(INDEX('Policy Characteristics'!L:L,MATCH($C1002,'Policy Characteristics'!$C:$C,0))),"",INDEX('Policy Characteristics'!L:L,MATCH($C1002,'Policy Characteristics'!$C:$C,0)))</f>
        <v>convert-non-chp-heat-production.html</v>
      </c>
    </row>
    <row r="1003" spans="1:18" s="2" customFormat="1" x14ac:dyDescent="0.25">
      <c r="A1003" s="321" t="str">
        <f>IF(ISBLANK(INDEX('Policy Characteristics'!A:A,MATCH($C1003,'Policy Characteristics'!$C:$C,0))),"",INDEX('Policy Characteristics'!A:A,MATCH($C1003,'Policy Characteristics'!$C:$C,0)))</f>
        <v>District Heat and Hydrogen</v>
      </c>
      <c r="B1003" s="321" t="str">
        <f>IF(ISBLANK(INDEX('Policy Characteristics'!B:B,MATCH($C1003,'Policy Characteristics'!$C:$C,0))),"",INDEX('Policy Characteristics'!B:B,MATCH($C1003,'Policy Characteristics'!$C:$C,0)))</f>
        <v>Produce District Heat with Hydrogen</v>
      </c>
      <c r="C1003" s="324" t="s">
        <v>2839</v>
      </c>
      <c r="D1003" s="9"/>
      <c r="E1003" s="9"/>
      <c r="F1003" s="9"/>
      <c r="G1003" s="9"/>
      <c r="H1003" s="51">
        <v>176</v>
      </c>
      <c r="I1003" s="9" t="s">
        <v>44</v>
      </c>
      <c r="J1003" s="323" t="str">
        <f>IF(ISBLANK(INDEX('Policy Characteristics'!D:D,MATCH($C1003,'Policy Characteristics'!$C:$C,0))),"",INDEX('Policy Characteristics'!D:D,MATCH($C1003,'Policy Characteristics'!$C:$C,0)))</f>
        <v>District Heat Fuel Switching</v>
      </c>
      <c r="K1003" s="321" t="str">
        <f>IF(ISBLANK(INDEX('Policy Characteristics'!E:E,MATCH($C1003,'Policy Characteristics'!$C:$C,0))),"",INDEX('Policy Characteristics'!E:E,MATCH($C1003,'Policy Characteristics'!$C:$C,0)))</f>
        <v>heat fuel type shifting</v>
      </c>
      <c r="L1003" s="339">
        <f>IF(ISBLANK(INDEX('Policy Characteristics'!F:F,MATCH($C1003,'Policy Characteristics'!$C:$C,0))),"",INDEX('Policy Characteristics'!F:F,MATCH($C1003,'Policy Characteristics'!$C:$C,0)))</f>
        <v>0</v>
      </c>
      <c r="M1003" s="339">
        <f>IF(ISBLANK(INDEX('Policy Characteristics'!G:G,MATCH($C1003,'Policy Characteristics'!$C:$C,0))),"",INDEX('Policy Characteristics'!G:G,MATCH($C1003,'Policy Characteristics'!$C:$C,0)))</f>
        <v>1</v>
      </c>
      <c r="N1003" s="339">
        <f>IF(ISBLANK(INDEX('Policy Characteristics'!H:H,MATCH($C1003,'Policy Characteristics'!$C:$C,0))),"",INDEX('Policy Characteristics'!H:H,MATCH($C1003,'Policy Characteristics'!$C:$C,0)))</f>
        <v>0.01</v>
      </c>
      <c r="O1003" s="321" t="str">
        <f>IF(ISBLANK(INDEX('Policy Characteristics'!I:I,MATCH($C1003,'Policy Characteristics'!$C:$C,0))),"",INDEX('Policy Characteristics'!I:I,MATCH($C1003,'Policy Characteristics'!$C:$C,0)))</f>
        <v>% of fuel use</v>
      </c>
      <c r="P1003" s="321"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21" t="str">
        <f>IF(ISBLANK(INDEX('Policy Characteristics'!K:K,MATCH($C1003,'Policy Characteristics'!$C:$C,0))),"",INDEX('Policy Characteristics'!K:K,MATCH($C1003,'Policy Characteristics'!$C:$C,0)))</f>
        <v>district-heating.html#convert-coal</v>
      </c>
      <c r="R1003" s="321" t="str">
        <f>IF(ISBLANK(INDEX('Policy Characteristics'!L:L,MATCH($C1003,'Policy Characteristics'!$C:$C,0))),"",INDEX('Policy Characteristics'!L:L,MATCH($C1003,'Policy Characteristics'!$C:$C,0)))</f>
        <v>district-heat-fuel-switching.html</v>
      </c>
    </row>
    <row r="1004" spans="1:18" s="2" customFormat="1" x14ac:dyDescent="0.25">
      <c r="A1004" s="321" t="str">
        <f>IF(ISBLANK(INDEX('Policy Characteristics'!A:A,MATCH($C1004,'Policy Characteristics'!$C:$C,0))),"",INDEX('Policy Characteristics'!A:A,MATCH($C1004,'Policy Characteristics'!$C:$C,0)))</f>
        <v>District Heat and Hydrogen</v>
      </c>
      <c r="B1004" s="321" t="str">
        <f>IF(ISBLANK(INDEX('Policy Characteristics'!B:B,MATCH($C1004,'Policy Characteristics'!$C:$C,0))),"",INDEX('Policy Characteristics'!B:B,MATCH($C1004,'Policy Characteristics'!$C:$C,0)))</f>
        <v>Shift Hydrogen Production to Electrolysis</v>
      </c>
      <c r="C1004" s="324" t="s">
        <v>2543</v>
      </c>
      <c r="D1004" s="9"/>
      <c r="E1004" s="9"/>
      <c r="F1004" s="9"/>
      <c r="G1004" s="9"/>
      <c r="H1004" s="51">
        <v>450</v>
      </c>
      <c r="I1004" s="9" t="s">
        <v>44</v>
      </c>
      <c r="J1004" s="323" t="str">
        <f>IF(ISBLANK(INDEX('Policy Characteristics'!D:D,MATCH($C1004,'Policy Characteristics'!$C:$C,0))),"",INDEX('Policy Characteristics'!D:D,MATCH($C1004,'Policy Characteristics'!$C:$C,0)))</f>
        <v>Hydrogen Electrolysis</v>
      </c>
      <c r="K1004" s="321" t="str">
        <f>IF(ISBLANK(INDEX('Policy Characteristics'!E:E,MATCH($C1004,'Policy Characteristics'!$C:$C,0))),"",INDEX('Policy Characteristics'!E:E,MATCH($C1004,'Policy Characteristics'!$C:$C,0)))</f>
        <v>hydgn shift production pathways</v>
      </c>
      <c r="L1004" s="339">
        <f>IF(ISBLANK(INDEX('Policy Characteristics'!F:F,MATCH($C1004,'Policy Characteristics'!$C:$C,0))),"",INDEX('Policy Characteristics'!F:F,MATCH($C1004,'Policy Characteristics'!$C:$C,0)))</f>
        <v>0</v>
      </c>
      <c r="M1004" s="339">
        <f>IF(ISBLANK(INDEX('Policy Characteristics'!G:G,MATCH($C1004,'Policy Characteristics'!$C:$C,0))),"",INDEX('Policy Characteristics'!G:G,MATCH($C1004,'Policy Characteristics'!$C:$C,0)))</f>
        <v>1</v>
      </c>
      <c r="N1004" s="339">
        <f>IF(ISBLANK(INDEX('Policy Characteristics'!H:H,MATCH($C1004,'Policy Characteristics'!$C:$C,0))),"",INDEX('Policy Characteristics'!H:H,MATCH($C1004,'Policy Characteristics'!$C:$C,0)))</f>
        <v>0.01</v>
      </c>
      <c r="O1004" s="321" t="str">
        <f>IF(ISBLANK(INDEX('Policy Characteristics'!I:I,MATCH($C1004,'Policy Characteristics'!$C:$C,0))),"",INDEX('Policy Characteristics'!I:I,MATCH($C1004,'Policy Characteristics'!$C:$C,0)))</f>
        <v>% of hydrogen production</v>
      </c>
      <c r="P1004" s="321"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switch-hydrogen-production-pathway.html</v>
      </c>
    </row>
    <row r="1005" spans="1:18" s="5" customFormat="1" x14ac:dyDescent="0.25">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Carbon Price</v>
      </c>
      <c r="C1005" s="326" t="s">
        <v>2468</v>
      </c>
      <c r="D1005" s="50" t="s">
        <v>354</v>
      </c>
      <c r="E1005" s="50"/>
      <c r="F1005" s="50" t="s">
        <v>358</v>
      </c>
      <c r="G1005" s="50"/>
      <c r="H1005" s="51">
        <v>171</v>
      </c>
      <c r="I1005" s="50" t="s">
        <v>44</v>
      </c>
      <c r="J1005" s="323" t="str">
        <f>IF(ISBLANK(INDEX('Policy Characteristics'!D:D,MATCH($C1005,'Policy Characteristics'!$C:$C,0))),"",INDEX('Policy Characteristics'!D:D,MATCH($C1005,'Policy Characteristics'!$C:$C,0)))</f>
        <v>Carbon Price</v>
      </c>
      <c r="K1005" s="321" t="str">
        <f>IF(ISBLANK(INDEX('Policy Characteristics'!E:E,MATCH($C1005,'Policy Characteristics'!$C:$C,0))),"",INDEX('Policy Characteristics'!E:E,MATCH($C1005,'Policy Characteristics'!$C:$C,0)))</f>
        <v>cross carbon tax</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300</v>
      </c>
      <c r="N1005" s="321">
        <f>IF(ISBLANK(INDEX('Policy Characteristics'!H:H,MATCH($C1005,'Policy Characteristics'!$C:$C,0))),"",INDEX('Policy Characteristics'!H:H,MATCH($C1005,'Policy Characteristics'!$C:$C,0)))</f>
        <v>5</v>
      </c>
      <c r="O1005" s="321" t="str">
        <f>IF(ISBLANK(INDEX('Policy Characteristics'!I:I,MATCH($C1005,'Policy Characteristics'!$C:$C,0))),"",INDEX('Policy Characteristics'!I:I,MATCH($C1005,'Policy Characteristics'!$C:$C,0)))</f>
        <v>$/metric ton CO2e</v>
      </c>
      <c r="P1005" s="321"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21" t="str">
        <f>IF(ISBLANK(INDEX('Policy Characteristics'!K:K,MATCH($C1005,'Policy Characteristics'!$C:$C,0))),"",INDEX('Policy Characteristics'!K:K,MATCH($C1005,'Policy Characteristics'!$C:$C,0)))</f>
        <v>fuels.html#carbon-tax</v>
      </c>
      <c r="R1005" s="321" t="str">
        <f>IF(ISBLANK(INDEX('Policy Characteristics'!L:L,MATCH($C1005,'Policy Characteristics'!$C:$C,0))),"",INDEX('Policy Characteristics'!L:L,MATCH($C1005,'Policy Characteristics'!$C:$C,0)))</f>
        <v>carbon-tax.html</v>
      </c>
    </row>
    <row r="1006" spans="1:18" s="5" customFormat="1" x14ac:dyDescent="0.25">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Carbon Price</v>
      </c>
      <c r="C1006" s="325" t="str">
        <f t="shared" ref="C1006" si="46">C$1005</f>
        <v>Additional Carbon Tax Rate</v>
      </c>
      <c r="D1006" s="50" t="s">
        <v>362</v>
      </c>
      <c r="E1006" s="50"/>
      <c r="F1006" s="50" t="s">
        <v>363</v>
      </c>
      <c r="G1006" s="50"/>
      <c r="H1006" s="51">
        <v>172</v>
      </c>
      <c r="I1006" s="50" t="s">
        <v>44</v>
      </c>
      <c r="J1006" s="323" t="str">
        <f>IF(ISBLANK(INDEX('Policy Characteristics'!D:D,MATCH($C1006,'Policy Characteristics'!$C:$C,0))),"",INDEX('Policy Characteristics'!D:D,MATCH($C1006,'Policy Characteristics'!$C:$C,0)))</f>
        <v>Carbon Price</v>
      </c>
      <c r="K1006" s="321" t="str">
        <f>IF(ISBLANK(INDEX('Policy Characteristics'!E:E,MATCH($C1006,'Policy Characteristics'!$C:$C,0))),"",INDEX('Policy Characteristics'!E:E,MATCH($C1006,'Policy Characteristics'!$C:$C,0)))</f>
        <v>cross carbon tax</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300</v>
      </c>
      <c r="N1006" s="321">
        <f>IF(ISBLANK(INDEX('Policy Characteristics'!H:H,MATCH($C1006,'Policy Characteristics'!$C:$C,0))),"",INDEX('Policy Characteristics'!H:H,MATCH($C1006,'Policy Characteristics'!$C:$C,0)))</f>
        <v>5</v>
      </c>
      <c r="O1006" s="321" t="str">
        <f>IF(ISBLANK(INDEX('Policy Characteristics'!I:I,MATCH($C1006,'Policy Characteristics'!$C:$C,0))),"",INDEX('Policy Characteristics'!I:I,MATCH($C1006,'Policy Characteristics'!$C:$C,0)))</f>
        <v>$/metric ton CO2e</v>
      </c>
      <c r="P1006" s="321"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21" t="str">
        <f>IF(ISBLANK(INDEX('Policy Characteristics'!K:K,MATCH($C1006,'Policy Characteristics'!$C:$C,0))),"",INDEX('Policy Characteristics'!K:K,MATCH($C1006,'Policy Characteristics'!$C:$C,0)))</f>
        <v>fuels.html#carbon-tax</v>
      </c>
      <c r="R1006" s="321" t="str">
        <f>IF(ISBLANK(INDEX('Policy Characteristics'!L:L,MATCH($C1006,'Policy Characteristics'!$C:$C,0))),"",INDEX('Policy Characteristics'!L:L,MATCH($C1006,'Policy Characteristics'!$C:$C,0)))</f>
        <v>carbon-tax.html</v>
      </c>
    </row>
    <row r="1007" spans="1:18" s="5" customFormat="1" x14ac:dyDescent="0.25">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Carbon Price</v>
      </c>
      <c r="C1007" s="325" t="str">
        <f t="shared" ref="C1007:C1010" si="47">C$1005</f>
        <v>Additional Carbon Tax Rate</v>
      </c>
      <c r="D1007" s="50" t="s">
        <v>356</v>
      </c>
      <c r="E1007" s="50"/>
      <c r="F1007" s="50" t="s">
        <v>360</v>
      </c>
      <c r="G1007" s="50"/>
      <c r="H1007" s="51">
        <v>173</v>
      </c>
      <c r="I1007" s="50" t="s">
        <v>44</v>
      </c>
      <c r="J1007" s="323" t="str">
        <f>IF(ISBLANK(INDEX('Policy Characteristics'!D:D,MATCH($C1007,'Policy Characteristics'!$C:$C,0))),"",INDEX('Policy Characteristics'!D:D,MATCH($C1007,'Policy Characteristics'!$C:$C,0)))</f>
        <v>Carbon Price</v>
      </c>
      <c r="K1007" s="321" t="str">
        <f>IF(ISBLANK(INDEX('Policy Characteristics'!E:E,MATCH($C1007,'Policy Characteristics'!$C:$C,0))),"",INDEX('Policy Characteristics'!E:E,MATCH($C1007,'Policy Characteristics'!$C:$C,0)))</f>
        <v>cross carbon tax</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300</v>
      </c>
      <c r="N1007" s="321">
        <f>IF(ISBLANK(INDEX('Policy Characteristics'!H:H,MATCH($C1007,'Policy Characteristics'!$C:$C,0))),"",INDEX('Policy Characteristics'!H:H,MATCH($C1007,'Policy Characteristics'!$C:$C,0)))</f>
        <v>5</v>
      </c>
      <c r="O1007" s="321" t="str">
        <f>IF(ISBLANK(INDEX('Policy Characteristics'!I:I,MATCH($C1007,'Policy Characteristics'!$C:$C,0))),"",INDEX('Policy Characteristics'!I:I,MATCH($C1007,'Policy Characteristics'!$C:$C,0)))</f>
        <v>$/metric ton CO2e</v>
      </c>
      <c r="P1007" s="321"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21" t="str">
        <f>IF(ISBLANK(INDEX('Policy Characteristics'!K:K,MATCH($C1007,'Policy Characteristics'!$C:$C,0))),"",INDEX('Policy Characteristics'!K:K,MATCH($C1007,'Policy Characteristics'!$C:$C,0)))</f>
        <v>fuels.html#carbon-tax</v>
      </c>
      <c r="R1007" s="321" t="str">
        <f>IF(ISBLANK(INDEX('Policy Characteristics'!L:L,MATCH($C1007,'Policy Characteristics'!$C:$C,0))),"",INDEX('Policy Characteristics'!L:L,MATCH($C1007,'Policy Characteristics'!$C:$C,0)))</f>
        <v>carbon-tax.html</v>
      </c>
    </row>
    <row r="1008" spans="1:18" s="5" customFormat="1" x14ac:dyDescent="0.25">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Carbon Price</v>
      </c>
      <c r="C1008" s="325" t="str">
        <f t="shared" si="47"/>
        <v>Additional Carbon Tax Rate</v>
      </c>
      <c r="D1008" s="50" t="s">
        <v>357</v>
      </c>
      <c r="E1008" s="50"/>
      <c r="F1008" s="50" t="s">
        <v>361</v>
      </c>
      <c r="G1008" s="50"/>
      <c r="H1008" s="51">
        <v>174</v>
      </c>
      <c r="I1008" s="50" t="s">
        <v>44</v>
      </c>
      <c r="J1008" s="323" t="str">
        <f>IF(ISBLANK(INDEX('Policy Characteristics'!D:D,MATCH($C1008,'Policy Characteristics'!$C:$C,0))),"",INDEX('Policy Characteristics'!D:D,MATCH($C1008,'Policy Characteristics'!$C:$C,0)))</f>
        <v>Carbon Price</v>
      </c>
      <c r="K1008" s="321" t="str">
        <f>IF(ISBLANK(INDEX('Policy Characteristics'!E:E,MATCH($C1008,'Policy Characteristics'!$C:$C,0))),"",INDEX('Policy Characteristics'!E:E,MATCH($C1008,'Policy Characteristics'!$C:$C,0)))</f>
        <v>cross carbon tax</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300</v>
      </c>
      <c r="N1008" s="321">
        <f>IF(ISBLANK(INDEX('Policy Characteristics'!H:H,MATCH($C1008,'Policy Characteristics'!$C:$C,0))),"",INDEX('Policy Characteristics'!H:H,MATCH($C1008,'Policy Characteristics'!$C:$C,0)))</f>
        <v>5</v>
      </c>
      <c r="O1008" s="321" t="str">
        <f>IF(ISBLANK(INDEX('Policy Characteristics'!I:I,MATCH($C1008,'Policy Characteristics'!$C:$C,0))),"",INDEX('Policy Characteristics'!I:I,MATCH($C1008,'Policy Characteristics'!$C:$C,0)))</f>
        <v>$/metric ton CO2e</v>
      </c>
      <c r="P1008" s="321"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21" t="str">
        <f>IF(ISBLANK(INDEX('Policy Characteristics'!K:K,MATCH($C1008,'Policy Characteristics'!$C:$C,0))),"",INDEX('Policy Characteristics'!K:K,MATCH($C1008,'Policy Characteristics'!$C:$C,0)))</f>
        <v>fuels.html#carbon-tax</v>
      </c>
      <c r="R1008" s="321" t="str">
        <f>IF(ISBLANK(INDEX('Policy Characteristics'!L:L,MATCH($C1008,'Policy Characteristics'!$C:$C,0))),"",INDEX('Policy Characteristics'!L:L,MATCH($C1008,'Policy Characteristics'!$C:$C,0)))</f>
        <v>carbon-tax.html</v>
      </c>
    </row>
    <row r="1009" spans="1:18" s="5" customFormat="1" x14ac:dyDescent="0.25">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Carbon Price</v>
      </c>
      <c r="C1009" s="325" t="str">
        <f t="shared" si="47"/>
        <v>Additional Carbon Tax Rate</v>
      </c>
      <c r="D1009" s="50" t="s">
        <v>355</v>
      </c>
      <c r="E1009" s="50"/>
      <c r="F1009" s="50" t="s">
        <v>359</v>
      </c>
      <c r="G1009" s="50"/>
      <c r="H1009" s="51">
        <v>175</v>
      </c>
      <c r="I1009" s="50" t="s">
        <v>44</v>
      </c>
      <c r="J1009" s="323" t="str">
        <f>IF(ISBLANK(INDEX('Policy Characteristics'!D:D,MATCH($C1009,'Policy Characteristics'!$C:$C,0))),"",INDEX('Policy Characteristics'!D:D,MATCH($C1009,'Policy Characteristics'!$C:$C,0)))</f>
        <v>Carbon Price</v>
      </c>
      <c r="K1009" s="321" t="str">
        <f>IF(ISBLANK(INDEX('Policy Characteristics'!E:E,MATCH($C1009,'Policy Characteristics'!$C:$C,0))),"",INDEX('Policy Characteristics'!E:E,MATCH($C1009,'Policy Characteristics'!$C:$C,0)))</f>
        <v>cross carbon tax</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300</v>
      </c>
      <c r="N1009" s="321">
        <f>IF(ISBLANK(INDEX('Policy Characteristics'!H:H,MATCH($C1009,'Policy Characteristics'!$C:$C,0))),"",INDEX('Policy Characteristics'!H:H,MATCH($C1009,'Policy Characteristics'!$C:$C,0)))</f>
        <v>5</v>
      </c>
      <c r="O1009" s="321" t="str">
        <f>IF(ISBLANK(INDEX('Policy Characteristics'!I:I,MATCH($C1009,'Policy Characteristics'!$C:$C,0))),"",INDEX('Policy Characteristics'!I:I,MATCH($C1009,'Policy Characteristics'!$C:$C,0)))</f>
        <v>$/metric ton CO2e</v>
      </c>
      <c r="P1009" s="321"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21" t="str">
        <f>IF(ISBLANK(INDEX('Policy Characteristics'!K:K,MATCH($C1009,'Policy Characteristics'!$C:$C,0))),"",INDEX('Policy Characteristics'!K:K,MATCH($C1009,'Policy Characteristics'!$C:$C,0)))</f>
        <v>fuels.html#carbon-tax</v>
      </c>
      <c r="R1009" s="321" t="str">
        <f>IF(ISBLANK(INDEX('Policy Characteristics'!L:L,MATCH($C1009,'Policy Characteristics'!$C:$C,0))),"",INDEX('Policy Characteristics'!L:L,MATCH($C1009,'Policy Characteristics'!$C:$C,0)))</f>
        <v>carbon-tax.html</v>
      </c>
    </row>
    <row r="1010" spans="1:18" s="5" customFormat="1" x14ac:dyDescent="0.25">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Carbon Price</v>
      </c>
      <c r="C1010" s="325" t="str">
        <f t="shared" si="47"/>
        <v>Additional Carbon Tax Rate</v>
      </c>
      <c r="D1010" s="50" t="s">
        <v>2562</v>
      </c>
      <c r="E1010" s="50"/>
      <c r="F1010" s="50" t="s">
        <v>2992</v>
      </c>
      <c r="G1010" s="50"/>
      <c r="H1010" s="51">
        <v>544</v>
      </c>
      <c r="I1010" s="50" t="s">
        <v>44</v>
      </c>
      <c r="J1010" s="323" t="str">
        <f>IF(ISBLANK(INDEX('Policy Characteristics'!D:D,MATCH($C1010,'Policy Characteristics'!$C:$C,0))),"",INDEX('Policy Characteristics'!D:D,MATCH($C1010,'Policy Characteristics'!$C:$C,0)))</f>
        <v>Carbon Price</v>
      </c>
      <c r="K1010" s="321" t="str">
        <f>IF(ISBLANK(INDEX('Policy Characteristics'!E:E,MATCH($C1010,'Policy Characteristics'!$C:$C,0))),"",INDEX('Policy Characteristics'!E:E,MATCH($C1010,'Policy Characteristics'!$C:$C,0)))</f>
        <v>cross carbon tax</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300</v>
      </c>
      <c r="N1010" s="321">
        <f>IF(ISBLANK(INDEX('Policy Characteristics'!H:H,MATCH($C1010,'Policy Characteristics'!$C:$C,0))),"",INDEX('Policy Characteristics'!H:H,MATCH($C1010,'Policy Characteristics'!$C:$C,0)))</f>
        <v>5</v>
      </c>
      <c r="O1010" s="321" t="str">
        <f>IF(ISBLANK(INDEX('Policy Characteristics'!I:I,MATCH($C1010,'Policy Characteristics'!$C:$C,0))),"",INDEX('Policy Characteristics'!I:I,MATCH($C1010,'Policy Characteristics'!$C:$C,0)))</f>
        <v>$/metric ton CO2e</v>
      </c>
      <c r="P1010" s="321"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21" t="str">
        <f>IF(ISBLANK(INDEX('Policy Characteristics'!K:K,MATCH($C1010,'Policy Characteristics'!$C:$C,0))),"",INDEX('Policy Characteristics'!K:K,MATCH($C1010,'Policy Characteristics'!$C:$C,0)))</f>
        <v>fuels.html#carbon-tax</v>
      </c>
      <c r="R1010" s="321" t="str">
        <f>IF(ISBLANK(INDEX('Policy Characteristics'!L:L,MATCH($C1010,'Policy Characteristics'!$C:$C,0))),"",INDEX('Policy Characteristics'!L:L,MATCH($C1010,'Policy Characteristics'!$C:$C,0)))</f>
        <v>carbon-tax.html</v>
      </c>
    </row>
    <row r="1011" spans="1:18" s="5" customFormat="1" x14ac:dyDescent="0.25">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End Existing Subsidies</v>
      </c>
      <c r="C1011" s="326" t="s">
        <v>144</v>
      </c>
      <c r="D1011" s="50" t="s">
        <v>53</v>
      </c>
      <c r="E1011" s="50"/>
      <c r="F1011" s="50" t="s">
        <v>94</v>
      </c>
      <c r="G1011" s="50"/>
      <c r="H1011" s="51">
        <v>706</v>
      </c>
      <c r="I1011" s="9" t="s">
        <v>45</v>
      </c>
      <c r="J1011" s="323" t="str">
        <f>IF(ISBLANK(INDEX('Policy Characteristics'!D:D,MATCH($C1011,'Policy Characteristics'!$C:$C,0))),"",INDEX('Policy Characteristics'!D:D,MATCH($C1011,'Policy Characteristics'!$C:$C,0)))</f>
        <v>End Existing Subsidies</v>
      </c>
      <c r="K1011" s="321" t="str">
        <f>IF(ISBLANK(INDEX('Policy Characteristics'!E:E,MATCH($C1011,'Policy Characteristics'!$C:$C,0))),"",INDEX('Policy Characteristics'!E:E,MATCH($C1011,'Policy Characteristics'!$C:$C,0)))</f>
        <v>cross reduce BAU subsidies</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reduction in BAU subsidies</v>
      </c>
      <c r="P1011" s="321"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21" t="str">
        <f>IF(ISBLANK(INDEX('Policy Characteristics'!K:K,MATCH($C1011,'Policy Characteristics'!$C:$C,0))),"",INDEX('Policy Characteristics'!K:K,MATCH($C1011,'Policy Characteristics'!$C:$C,0)))</f>
        <v>fuels.html#end-subsidies</v>
      </c>
      <c r="R1011" s="321" t="str">
        <f>IF(ISBLANK(INDEX('Policy Characteristics'!L:L,MATCH($C1011,'Policy Characteristics'!$C:$C,0))),"",INDEX('Policy Characteristics'!L:L,MATCH($C1011,'Policy Characteristics'!$C:$C,0)))</f>
        <v>end-existing-subsidies.html</v>
      </c>
    </row>
    <row r="1012" spans="1:18" s="5" customFormat="1" x14ac:dyDescent="0.25">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End Existing Subsidies</v>
      </c>
      <c r="C1012" s="325" t="str">
        <f t="shared" ref="C1012:C1027" si="48">C$1011</f>
        <v>Percent Reduction in BAU Subsidies</v>
      </c>
      <c r="D1012" s="9" t="s">
        <v>474</v>
      </c>
      <c r="E1012" s="50"/>
      <c r="F1012" s="9" t="s">
        <v>471</v>
      </c>
      <c r="G1012" s="50"/>
      <c r="H1012" s="51">
        <v>69</v>
      </c>
      <c r="I1012" s="9" t="s">
        <v>44</v>
      </c>
      <c r="J1012" s="323" t="str">
        <f>IF(ISBLANK(INDEX('Policy Characteristics'!D:D,MATCH($C1012,'Policy Characteristics'!$C:$C,0))),"",INDEX('Policy Characteristics'!D:D,MATCH($C1012,'Policy Characteristics'!$C:$C,0)))</f>
        <v>End Existing Subsidies</v>
      </c>
      <c r="K1012" s="321" t="str">
        <f>IF(ISBLANK(INDEX('Policy Characteristics'!E:E,MATCH($C1012,'Policy Characteristics'!$C:$C,0))),"",INDEX('Policy Characteristics'!E:E,MATCH($C1012,'Policy Characteristics'!$C:$C,0)))</f>
        <v>cross reduce BAU subsidies</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reduction in BAU subsidies</v>
      </c>
      <c r="P1012" s="321"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21" t="str">
        <f>IF(ISBLANK(INDEX('Policy Characteristics'!K:K,MATCH($C1012,'Policy Characteristics'!$C:$C,0))),"",INDEX('Policy Characteristics'!K:K,MATCH($C1012,'Policy Characteristics'!$C:$C,0)))</f>
        <v>fuels.html#end-subsidies</v>
      </c>
      <c r="R1012" s="321" t="str">
        <f>IF(ISBLANK(INDEX('Policy Characteristics'!L:L,MATCH($C1012,'Policy Characteristics'!$C:$C,0))),"",INDEX('Policy Characteristics'!L:L,MATCH($C1012,'Policy Characteristics'!$C:$C,0)))</f>
        <v>end-existing-subsidies.html</v>
      </c>
    </row>
    <row r="1013" spans="1:18" s="5" customFormat="1" x14ac:dyDescent="0.25">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End Existing Subsidies</v>
      </c>
      <c r="C1013" s="325" t="str">
        <f t="shared" si="48"/>
        <v>Percent Reduction in BAU Subsidies</v>
      </c>
      <c r="D1013" s="9" t="s">
        <v>47</v>
      </c>
      <c r="E1013" s="50"/>
      <c r="F1013" s="9" t="s">
        <v>88</v>
      </c>
      <c r="G1013" s="50"/>
      <c r="H1013" s="51">
        <v>70</v>
      </c>
      <c r="I1013" s="9" t="s">
        <v>44</v>
      </c>
      <c r="J1013" s="323" t="str">
        <f>IF(ISBLANK(INDEX('Policy Characteristics'!D:D,MATCH($C1013,'Policy Characteristics'!$C:$C,0))),"",INDEX('Policy Characteristics'!D:D,MATCH($C1013,'Policy Characteristics'!$C:$C,0)))</f>
        <v>End Existing Subsidies</v>
      </c>
      <c r="K1013" s="321" t="str">
        <f>IF(ISBLANK(INDEX('Policy Characteristics'!E:E,MATCH($C1013,'Policy Characteristics'!$C:$C,0))),"",INDEX('Policy Characteristics'!E:E,MATCH($C1013,'Policy Characteristics'!$C:$C,0)))</f>
        <v>cross reduce BAU subsidies</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reduction in BAU subsidies</v>
      </c>
      <c r="P1013" s="321"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21" t="str">
        <f>IF(ISBLANK(INDEX('Policy Characteristics'!K:K,MATCH($C1013,'Policy Characteristics'!$C:$C,0))),"",INDEX('Policy Characteristics'!K:K,MATCH($C1013,'Policy Characteristics'!$C:$C,0)))</f>
        <v>fuels.html#end-subsidies</v>
      </c>
      <c r="R1013" s="321" t="str">
        <f>IF(ISBLANK(INDEX('Policy Characteristics'!L:L,MATCH($C1013,'Policy Characteristics'!$C:$C,0))),"",INDEX('Policy Characteristics'!L:L,MATCH($C1013,'Policy Characteristics'!$C:$C,0)))</f>
        <v>end-existing-subsidies.html</v>
      </c>
    </row>
    <row r="1014" spans="1:18" s="5" customFormat="1" x14ac:dyDescent="0.25">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End Existing Subsidies</v>
      </c>
      <c r="C1014" s="325" t="str">
        <f t="shared" si="48"/>
        <v>Percent Reduction in BAU Subsidies</v>
      </c>
      <c r="D1014" s="9" t="s">
        <v>48</v>
      </c>
      <c r="E1014" s="50"/>
      <c r="F1014" s="9" t="s">
        <v>89</v>
      </c>
      <c r="G1014" s="50"/>
      <c r="H1014" s="51">
        <v>71</v>
      </c>
      <c r="I1014" s="9" t="s">
        <v>44</v>
      </c>
      <c r="J1014" s="323" t="str">
        <f>IF(ISBLANK(INDEX('Policy Characteristics'!D:D,MATCH($C1014,'Policy Characteristics'!$C:$C,0))),"",INDEX('Policy Characteristics'!D:D,MATCH($C1014,'Policy Characteristics'!$C:$C,0)))</f>
        <v>End Existing Subsidies</v>
      </c>
      <c r="K1014" s="321" t="str">
        <f>IF(ISBLANK(INDEX('Policy Characteristics'!E:E,MATCH($C1014,'Policy Characteristics'!$C:$C,0))),"",INDEX('Policy Characteristics'!E:E,MATCH($C1014,'Policy Characteristics'!$C:$C,0)))</f>
        <v>cross reduce BAU subsidies</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reduction in BAU subsidies</v>
      </c>
      <c r="P1014" s="321"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21" t="str">
        <f>IF(ISBLANK(INDEX('Policy Characteristics'!K:K,MATCH($C1014,'Policy Characteristics'!$C:$C,0))),"",INDEX('Policy Characteristics'!K:K,MATCH($C1014,'Policy Characteristics'!$C:$C,0)))</f>
        <v>fuels.html#end-subsidies</v>
      </c>
      <c r="R1014" s="321" t="str">
        <f>IF(ISBLANK(INDEX('Policy Characteristics'!L:L,MATCH($C1014,'Policy Characteristics'!$C:$C,0))),"",INDEX('Policy Characteristics'!L:L,MATCH($C1014,'Policy Characteristics'!$C:$C,0)))</f>
        <v>end-existing-subsidies.html</v>
      </c>
    </row>
    <row r="1015" spans="1:18" s="5" customFormat="1" x14ac:dyDescent="0.25">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End Existing Subsidies</v>
      </c>
      <c r="C1015" s="325" t="str">
        <f t="shared" si="48"/>
        <v>Percent Reduction in BAU Subsidies</v>
      </c>
      <c r="D1015" s="9" t="s">
        <v>49</v>
      </c>
      <c r="E1015" s="50"/>
      <c r="F1015" s="9" t="s">
        <v>90</v>
      </c>
      <c r="G1015" s="50"/>
      <c r="H1015" s="51">
        <v>72</v>
      </c>
      <c r="I1015" s="9" t="s">
        <v>45</v>
      </c>
      <c r="J1015" s="323" t="str">
        <f>IF(ISBLANK(INDEX('Policy Characteristics'!D:D,MATCH($C1015,'Policy Characteristics'!$C:$C,0))),"",INDEX('Policy Characteristics'!D:D,MATCH($C1015,'Policy Characteristics'!$C:$C,0)))</f>
        <v>End Existing Subsidies</v>
      </c>
      <c r="K1015" s="321" t="str">
        <f>IF(ISBLANK(INDEX('Policy Characteristics'!E:E,MATCH($C1015,'Policy Characteristics'!$C:$C,0))),"",INDEX('Policy Characteristics'!E:E,MATCH($C1015,'Policy Characteristics'!$C:$C,0)))</f>
        <v>cross reduce BAU subsidies</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reduction in BAU subsidies</v>
      </c>
      <c r="P1015" s="321"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21" t="str">
        <f>IF(ISBLANK(INDEX('Policy Characteristics'!K:K,MATCH($C1015,'Policy Characteristics'!$C:$C,0))),"",INDEX('Policy Characteristics'!K:K,MATCH($C1015,'Policy Characteristics'!$C:$C,0)))</f>
        <v>fuels.html#end-subsidies</v>
      </c>
      <c r="R1015" s="321" t="str">
        <f>IF(ISBLANK(INDEX('Policy Characteristics'!L:L,MATCH($C1015,'Policy Characteristics'!$C:$C,0))),"",INDEX('Policy Characteristics'!L:L,MATCH($C1015,'Policy Characteristics'!$C:$C,0)))</f>
        <v>end-existing-subsidies.html</v>
      </c>
    </row>
    <row r="1016" spans="1:18" s="5" customFormat="1" x14ac:dyDescent="0.25">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End Existing Subsidies</v>
      </c>
      <c r="C1016" s="325" t="str">
        <f t="shared" si="48"/>
        <v>Percent Reduction in BAU Subsidies</v>
      </c>
      <c r="D1016" s="9" t="s">
        <v>50</v>
      </c>
      <c r="E1016" s="50"/>
      <c r="F1016" s="9" t="s">
        <v>476</v>
      </c>
      <c r="G1016" s="50"/>
      <c r="H1016" s="51">
        <v>73</v>
      </c>
      <c r="I1016" s="9" t="s">
        <v>45</v>
      </c>
      <c r="J1016" s="323" t="str">
        <f>IF(ISBLANK(INDEX('Policy Characteristics'!D:D,MATCH($C1016,'Policy Characteristics'!$C:$C,0))),"",INDEX('Policy Characteristics'!D:D,MATCH($C1016,'Policy Characteristics'!$C:$C,0)))</f>
        <v>End Existing Subsidies</v>
      </c>
      <c r="K1016" s="321" t="str">
        <f>IF(ISBLANK(INDEX('Policy Characteristics'!E:E,MATCH($C1016,'Policy Characteristics'!$C:$C,0))),"",INDEX('Policy Characteristics'!E:E,MATCH($C1016,'Policy Characteristics'!$C:$C,0)))</f>
        <v>cross reduce BAU subsidies</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reduction in BAU subsidies</v>
      </c>
      <c r="P1016" s="321"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21" t="str">
        <f>IF(ISBLANK(INDEX('Policy Characteristics'!K:K,MATCH($C1016,'Policy Characteristics'!$C:$C,0))),"",INDEX('Policy Characteristics'!K:K,MATCH($C1016,'Policy Characteristics'!$C:$C,0)))</f>
        <v>fuels.html#end-subsidies</v>
      </c>
      <c r="R1016" s="321" t="str">
        <f>IF(ISBLANK(INDEX('Policy Characteristics'!L:L,MATCH($C1016,'Policy Characteristics'!$C:$C,0))),"",INDEX('Policy Characteristics'!L:L,MATCH($C1016,'Policy Characteristics'!$C:$C,0)))</f>
        <v>end-existing-subsidies.html</v>
      </c>
    </row>
    <row r="1017" spans="1:18" s="5" customFormat="1" x14ac:dyDescent="0.25">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End Existing Subsidies</v>
      </c>
      <c r="C1017" s="325" t="str">
        <f t="shared" si="48"/>
        <v>Percent Reduction in BAU Subsidies</v>
      </c>
      <c r="D1017" s="9" t="s">
        <v>51</v>
      </c>
      <c r="E1017" s="50"/>
      <c r="F1017" s="9" t="s">
        <v>95</v>
      </c>
      <c r="G1017" s="50"/>
      <c r="H1017" s="51">
        <v>74</v>
      </c>
      <c r="I1017" s="9" t="s">
        <v>44</v>
      </c>
      <c r="J1017" s="323" t="str">
        <f>IF(ISBLANK(INDEX('Policy Characteristics'!D:D,MATCH($C1017,'Policy Characteristics'!$C:$C,0))),"",INDEX('Policy Characteristics'!D:D,MATCH($C1017,'Policy Characteristics'!$C:$C,0)))</f>
        <v>End Existing Subsidies</v>
      </c>
      <c r="K1017" s="321" t="str">
        <f>IF(ISBLANK(INDEX('Policy Characteristics'!E:E,MATCH($C1017,'Policy Characteristics'!$C:$C,0))),"",INDEX('Policy Characteristics'!E:E,MATCH($C1017,'Policy Characteristics'!$C:$C,0)))</f>
        <v>cross reduce BAU subsidies</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reduction in BAU subsidies</v>
      </c>
      <c r="P1017" s="321"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21" t="str">
        <f>IF(ISBLANK(INDEX('Policy Characteristics'!K:K,MATCH($C1017,'Policy Characteristics'!$C:$C,0))),"",INDEX('Policy Characteristics'!K:K,MATCH($C1017,'Policy Characteristics'!$C:$C,0)))</f>
        <v>fuels.html#end-subsidies</v>
      </c>
      <c r="R1017" s="321" t="str">
        <f>IF(ISBLANK(INDEX('Policy Characteristics'!L:L,MATCH($C1017,'Policy Characteristics'!$C:$C,0))),"",INDEX('Policy Characteristics'!L:L,MATCH($C1017,'Policy Characteristics'!$C:$C,0)))</f>
        <v>end-existing-subsidies.html</v>
      </c>
    </row>
    <row r="1018" spans="1:18" s="5" customFormat="1" x14ac:dyDescent="0.25">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End Existing Subsidies</v>
      </c>
      <c r="C1018" s="325" t="str">
        <f t="shared" si="48"/>
        <v>Percent Reduction in BAU Subsidies</v>
      </c>
      <c r="D1018" s="9" t="s">
        <v>52</v>
      </c>
      <c r="E1018" s="50"/>
      <c r="F1018" s="9" t="s">
        <v>93</v>
      </c>
      <c r="G1018" s="50"/>
      <c r="H1018" s="51">
        <v>707</v>
      </c>
      <c r="I1018" s="9" t="s">
        <v>45</v>
      </c>
      <c r="J1018" s="323" t="str">
        <f>IF(ISBLANK(INDEX('Policy Characteristics'!D:D,MATCH($C1018,'Policy Characteristics'!$C:$C,0))),"",INDEX('Policy Characteristics'!D:D,MATCH($C1018,'Policy Characteristics'!$C:$C,0)))</f>
        <v>End Existing Subsidies</v>
      </c>
      <c r="K1018" s="321" t="str">
        <f>IF(ISBLANK(INDEX('Policy Characteristics'!E:E,MATCH($C1018,'Policy Characteristics'!$C:$C,0))),"",INDEX('Policy Characteristics'!E:E,MATCH($C1018,'Policy Characteristics'!$C:$C,0)))</f>
        <v>cross reduce BAU subsidies</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reduction in BAU subsidies</v>
      </c>
      <c r="P1018" s="321"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21" t="str">
        <f>IF(ISBLANK(INDEX('Policy Characteristics'!K:K,MATCH($C1018,'Policy Characteristics'!$C:$C,0))),"",INDEX('Policy Characteristics'!K:K,MATCH($C1018,'Policy Characteristics'!$C:$C,0)))</f>
        <v>fuels.html#end-subsidies</v>
      </c>
      <c r="R1018" s="321" t="str">
        <f>IF(ISBLANK(INDEX('Policy Characteristics'!L:L,MATCH($C1018,'Policy Characteristics'!$C:$C,0))),"",INDEX('Policy Characteristics'!L:L,MATCH($C1018,'Policy Characteristics'!$C:$C,0)))</f>
        <v>end-existing-subsidies.html</v>
      </c>
    </row>
    <row r="1019" spans="1:18" s="5" customFormat="1" x14ac:dyDescent="0.25">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End Existing Subsidies</v>
      </c>
      <c r="C1019" s="325" t="str">
        <f t="shared" si="48"/>
        <v>Percent Reduction in BAU Subsidies</v>
      </c>
      <c r="D1019" s="9" t="s">
        <v>54</v>
      </c>
      <c r="E1019" s="50"/>
      <c r="F1019" s="9" t="s">
        <v>96</v>
      </c>
      <c r="G1019" s="50"/>
      <c r="H1019" s="51">
        <v>75</v>
      </c>
      <c r="I1019" s="9" t="s">
        <v>44</v>
      </c>
      <c r="J1019" s="323" t="str">
        <f>IF(ISBLANK(INDEX('Policy Characteristics'!D:D,MATCH($C1019,'Policy Characteristics'!$C:$C,0))),"",INDEX('Policy Characteristics'!D:D,MATCH($C1019,'Policy Characteristics'!$C:$C,0)))</f>
        <v>End Existing Subsidies</v>
      </c>
      <c r="K1019" s="321" t="str">
        <f>IF(ISBLANK(INDEX('Policy Characteristics'!E:E,MATCH($C1019,'Policy Characteristics'!$C:$C,0))),"",INDEX('Policy Characteristics'!E:E,MATCH($C1019,'Policy Characteristics'!$C:$C,0)))</f>
        <v>cross reduce BAU subsidies</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reduction in BAU subsidies</v>
      </c>
      <c r="P1019" s="321"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21" t="str">
        <f>IF(ISBLANK(INDEX('Policy Characteristics'!K:K,MATCH($C1019,'Policy Characteristics'!$C:$C,0))),"",INDEX('Policy Characteristics'!K:K,MATCH($C1019,'Policy Characteristics'!$C:$C,0)))</f>
        <v>fuels.html#end-subsidies</v>
      </c>
      <c r="R1019" s="321" t="str">
        <f>IF(ISBLANK(INDEX('Policy Characteristics'!L:L,MATCH($C1019,'Policy Characteristics'!$C:$C,0))),"",INDEX('Policy Characteristics'!L:L,MATCH($C1019,'Policy Characteristics'!$C:$C,0)))</f>
        <v>end-existing-subsidies.html</v>
      </c>
    </row>
    <row r="1020" spans="1:18" s="5" customFormat="1" x14ac:dyDescent="0.25">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End Existing Subsidies</v>
      </c>
      <c r="C1020" s="325" t="str">
        <f t="shared" si="48"/>
        <v>Percent Reduction in BAU Subsidies</v>
      </c>
      <c r="D1020" s="9" t="s">
        <v>55</v>
      </c>
      <c r="E1020" s="50"/>
      <c r="F1020" s="9" t="s">
        <v>97</v>
      </c>
      <c r="G1020" s="50"/>
      <c r="H1020" s="51">
        <v>76</v>
      </c>
      <c r="I1020" s="9" t="s">
        <v>44</v>
      </c>
      <c r="J1020" s="323" t="str">
        <f>IF(ISBLANK(INDEX('Policy Characteristics'!D:D,MATCH($C1020,'Policy Characteristics'!$C:$C,0))),"",INDEX('Policy Characteristics'!D:D,MATCH($C1020,'Policy Characteristics'!$C:$C,0)))</f>
        <v>End Existing Subsidies</v>
      </c>
      <c r="K1020" s="321" t="str">
        <f>IF(ISBLANK(INDEX('Policy Characteristics'!E:E,MATCH($C1020,'Policy Characteristics'!$C:$C,0))),"",INDEX('Policy Characteristics'!E:E,MATCH($C1020,'Policy Characteristics'!$C:$C,0)))</f>
        <v>cross reduce BAU subsidies</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reduction in BAU subsidies</v>
      </c>
      <c r="P1020" s="321"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21" t="str">
        <f>IF(ISBLANK(INDEX('Policy Characteristics'!K:K,MATCH($C1020,'Policy Characteristics'!$C:$C,0))),"",INDEX('Policy Characteristics'!K:K,MATCH($C1020,'Policy Characteristics'!$C:$C,0)))</f>
        <v>fuels.html#end-subsidies</v>
      </c>
      <c r="R1020" s="321" t="str">
        <f>IF(ISBLANK(INDEX('Policy Characteristics'!L:L,MATCH($C1020,'Policy Characteristics'!$C:$C,0))),"",INDEX('Policy Characteristics'!L:L,MATCH($C1020,'Policy Characteristics'!$C:$C,0)))</f>
        <v>end-existing-subsidies.html</v>
      </c>
    </row>
    <row r="1021" spans="1:18" s="5" customFormat="1" x14ac:dyDescent="0.25">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End Existing Subsidies</v>
      </c>
      <c r="C1021" s="325" t="str">
        <f t="shared" si="48"/>
        <v>Percent Reduction in BAU Subsidies</v>
      </c>
      <c r="D1021" s="9" t="s">
        <v>56</v>
      </c>
      <c r="E1021" s="50"/>
      <c r="F1021" s="9" t="s">
        <v>98</v>
      </c>
      <c r="G1021" s="50"/>
      <c r="H1021" s="51">
        <v>708</v>
      </c>
      <c r="I1021" s="9" t="s">
        <v>45</v>
      </c>
      <c r="J1021" s="323" t="str">
        <f>IF(ISBLANK(INDEX('Policy Characteristics'!D:D,MATCH($C1021,'Policy Characteristics'!$C:$C,0))),"",INDEX('Policy Characteristics'!D:D,MATCH($C1021,'Policy Characteristics'!$C:$C,0)))</f>
        <v>End Existing Subsidies</v>
      </c>
      <c r="K1021" s="321" t="str">
        <f>IF(ISBLANK(INDEX('Policy Characteristics'!E:E,MATCH($C1021,'Policy Characteristics'!$C:$C,0))),"",INDEX('Policy Characteristics'!E:E,MATCH($C1021,'Policy Characteristics'!$C:$C,0)))</f>
        <v>cross reduce BAU subsidies</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reduction in BAU subsidies</v>
      </c>
      <c r="P1021" s="321"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21" t="str">
        <f>IF(ISBLANK(INDEX('Policy Characteristics'!K:K,MATCH($C1021,'Policy Characteristics'!$C:$C,0))),"",INDEX('Policy Characteristics'!K:K,MATCH($C1021,'Policy Characteristics'!$C:$C,0)))</f>
        <v>fuels.html#end-subsidies</v>
      </c>
      <c r="R1021" s="321" t="str">
        <f>IF(ISBLANK(INDEX('Policy Characteristics'!L:L,MATCH($C1021,'Policy Characteristics'!$C:$C,0))),"",INDEX('Policy Characteristics'!L:L,MATCH($C1021,'Policy Characteristics'!$C:$C,0)))</f>
        <v>end-existing-subsidies.html</v>
      </c>
    </row>
    <row r="1022" spans="1:18" s="5" customFormat="1" x14ac:dyDescent="0.25">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End Existing Subsidies</v>
      </c>
      <c r="C1022" s="325" t="str">
        <f t="shared" si="48"/>
        <v>Percent Reduction in BAU Subsidies</v>
      </c>
      <c r="D1022" s="9" t="s">
        <v>57</v>
      </c>
      <c r="E1022" s="50"/>
      <c r="F1022" s="9" t="s">
        <v>99</v>
      </c>
      <c r="G1022" s="50"/>
      <c r="H1022" s="51">
        <v>709</v>
      </c>
      <c r="I1022" s="9" t="s">
        <v>45</v>
      </c>
      <c r="J1022" s="323" t="str">
        <f>IF(ISBLANK(INDEX('Policy Characteristics'!D:D,MATCH($C1022,'Policy Characteristics'!$C:$C,0))),"",INDEX('Policy Characteristics'!D:D,MATCH($C1022,'Policy Characteristics'!$C:$C,0)))</f>
        <v>End Existing Subsidies</v>
      </c>
      <c r="K1022" s="321" t="str">
        <f>IF(ISBLANK(INDEX('Policy Characteristics'!E:E,MATCH($C1022,'Policy Characteristics'!$C:$C,0))),"",INDEX('Policy Characteristics'!E:E,MATCH($C1022,'Policy Characteristics'!$C:$C,0)))</f>
        <v>cross reduce BAU subsidies</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reduction in BAU subsidies</v>
      </c>
      <c r="P1022" s="321"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21" t="str">
        <f>IF(ISBLANK(INDEX('Policy Characteristics'!K:K,MATCH($C1022,'Policy Characteristics'!$C:$C,0))),"",INDEX('Policy Characteristics'!K:K,MATCH($C1022,'Policy Characteristics'!$C:$C,0)))</f>
        <v>fuels.html#end-subsidies</v>
      </c>
      <c r="R1022" s="321" t="str">
        <f>IF(ISBLANK(INDEX('Policy Characteristics'!L:L,MATCH($C1022,'Policy Characteristics'!$C:$C,0))),"",INDEX('Policy Characteristics'!L:L,MATCH($C1022,'Policy Characteristics'!$C:$C,0)))</f>
        <v>end-existing-subsidies.html</v>
      </c>
    </row>
    <row r="1023" spans="1:18" s="5" customFormat="1" x14ac:dyDescent="0.25">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End Existing Subsidies</v>
      </c>
      <c r="C1023" s="325" t="str">
        <f t="shared" si="48"/>
        <v>Percent Reduction in BAU Subsidies</v>
      </c>
      <c r="D1023" s="9" t="s">
        <v>2537</v>
      </c>
      <c r="E1023" s="50"/>
      <c r="F1023" s="9" t="s">
        <v>2538</v>
      </c>
      <c r="G1023" s="50"/>
      <c r="H1023" s="51">
        <v>710</v>
      </c>
      <c r="I1023" s="9" t="s">
        <v>45</v>
      </c>
      <c r="J1023" s="323" t="str">
        <f>IF(ISBLANK(INDEX('Policy Characteristics'!D:D,MATCH($C1023,'Policy Characteristics'!$C:$C,0))),"",INDEX('Policy Characteristics'!D:D,MATCH($C1023,'Policy Characteristics'!$C:$C,0)))</f>
        <v>End Existing Subsidies</v>
      </c>
      <c r="K1023" s="321" t="str">
        <f>IF(ISBLANK(INDEX('Policy Characteristics'!E:E,MATCH($C1023,'Policy Characteristics'!$C:$C,0))),"",INDEX('Policy Characteristics'!E:E,MATCH($C1023,'Policy Characteristics'!$C:$C,0)))</f>
        <v>cross reduce BAU subsidies</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reduction in BAU subsidies</v>
      </c>
      <c r="P1023" s="321"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21" t="str">
        <f>IF(ISBLANK(INDEX('Policy Characteristics'!K:K,MATCH($C1023,'Policy Characteristics'!$C:$C,0))),"",INDEX('Policy Characteristics'!K:K,MATCH($C1023,'Policy Characteristics'!$C:$C,0)))</f>
        <v>fuels.html#end-subsidies</v>
      </c>
      <c r="R1023" s="321" t="str">
        <f>IF(ISBLANK(INDEX('Policy Characteristics'!L:L,MATCH($C1023,'Policy Characteristics'!$C:$C,0))),"",INDEX('Policy Characteristics'!L:L,MATCH($C1023,'Policy Characteristics'!$C:$C,0)))</f>
        <v>end-existing-subsidies.html</v>
      </c>
    </row>
    <row r="1024" spans="1:18" s="5" customFormat="1" x14ac:dyDescent="0.25">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End Existing Subsidies</v>
      </c>
      <c r="C1024" s="325" t="str">
        <f t="shared" si="48"/>
        <v>Percent Reduction in BAU Subsidies</v>
      </c>
      <c r="D1024" s="9" t="s">
        <v>76</v>
      </c>
      <c r="E1024" s="50"/>
      <c r="F1024" s="9" t="s">
        <v>100</v>
      </c>
      <c r="G1024" s="50"/>
      <c r="H1024" s="51">
        <v>711</v>
      </c>
      <c r="I1024" s="9" t="s">
        <v>45</v>
      </c>
      <c r="J1024" s="323" t="str">
        <f>IF(ISBLANK(INDEX('Policy Characteristics'!D:D,MATCH($C1024,'Policy Characteristics'!$C:$C,0))),"",INDEX('Policy Characteristics'!D:D,MATCH($C1024,'Policy Characteristics'!$C:$C,0)))</f>
        <v>End Existing Subsidies</v>
      </c>
      <c r="K1024" s="321" t="str">
        <f>IF(ISBLANK(INDEX('Policy Characteristics'!E:E,MATCH($C1024,'Policy Characteristics'!$C:$C,0))),"",INDEX('Policy Characteristics'!E:E,MATCH($C1024,'Policy Characteristics'!$C:$C,0)))</f>
        <v>cross reduce BAU subsidies</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reduction in BAU subsidies</v>
      </c>
      <c r="P1024" s="321"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21" t="str">
        <f>IF(ISBLANK(INDEX('Policy Characteristics'!K:K,MATCH($C1024,'Policy Characteristics'!$C:$C,0))),"",INDEX('Policy Characteristics'!K:K,MATCH($C1024,'Policy Characteristics'!$C:$C,0)))</f>
        <v>fuels.html#end-subsidies</v>
      </c>
      <c r="R1024" s="321" t="str">
        <f>IF(ISBLANK(INDEX('Policy Characteristics'!L:L,MATCH($C1024,'Policy Characteristics'!$C:$C,0))),"",INDEX('Policy Characteristics'!L:L,MATCH($C1024,'Policy Characteristics'!$C:$C,0)))</f>
        <v>end-existing-subsidies.html</v>
      </c>
    </row>
    <row r="1025" spans="1:18" s="5" customFormat="1" x14ac:dyDescent="0.25">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End Existing Subsidies</v>
      </c>
      <c r="C1025" s="325" t="str">
        <f t="shared" si="48"/>
        <v>Percent Reduction in BAU Subsidies</v>
      </c>
      <c r="D1025" s="9" t="s">
        <v>460</v>
      </c>
      <c r="E1025" s="50"/>
      <c r="F1025" s="9" t="s">
        <v>461</v>
      </c>
      <c r="G1025" s="50"/>
      <c r="H1025" s="51">
        <v>712</v>
      </c>
      <c r="I1025" s="9" t="s">
        <v>45</v>
      </c>
      <c r="J1025" s="323" t="str">
        <f>IF(ISBLANK(INDEX('Policy Characteristics'!D:D,MATCH($C1025,'Policy Characteristics'!$C:$C,0))),"",INDEX('Policy Characteristics'!D:D,MATCH($C1025,'Policy Characteristics'!$C:$C,0)))</f>
        <v>End Existing Subsidies</v>
      </c>
      <c r="K1025" s="321" t="str">
        <f>IF(ISBLANK(INDEX('Policy Characteristics'!E:E,MATCH($C1025,'Policy Characteristics'!$C:$C,0))),"",INDEX('Policy Characteristics'!E:E,MATCH($C1025,'Policy Characteristics'!$C:$C,0)))</f>
        <v>cross reduce BAU subsidies</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reduction in BAU subsidies</v>
      </c>
      <c r="P1025" s="321"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21" t="str">
        <f>IF(ISBLANK(INDEX('Policy Characteristics'!K:K,MATCH($C1025,'Policy Characteristics'!$C:$C,0))),"",INDEX('Policy Characteristics'!K:K,MATCH($C1025,'Policy Characteristics'!$C:$C,0)))</f>
        <v>fuels.html#end-subsidies</v>
      </c>
      <c r="R1025" s="321" t="str">
        <f>IF(ISBLANK(INDEX('Policy Characteristics'!L:L,MATCH($C1025,'Policy Characteristics'!$C:$C,0))),"",INDEX('Policy Characteristics'!L:L,MATCH($C1025,'Policy Characteristics'!$C:$C,0)))</f>
        <v>end-existing-subsidies.html</v>
      </c>
    </row>
    <row r="1026" spans="1:18" s="5" customFormat="1" x14ac:dyDescent="0.25">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End Existing Subsidies</v>
      </c>
      <c r="C1026" s="325" t="str">
        <f t="shared" si="48"/>
        <v>Percent Reduction in BAU Subsidies</v>
      </c>
      <c r="D1026" s="9" t="s">
        <v>467</v>
      </c>
      <c r="E1026" s="50"/>
      <c r="F1026" s="9" t="s">
        <v>468</v>
      </c>
      <c r="G1026" s="50"/>
      <c r="H1026" s="51">
        <v>713</v>
      </c>
      <c r="I1026" s="9" t="s">
        <v>45</v>
      </c>
      <c r="J1026" s="323" t="str">
        <f>IF(ISBLANK(INDEX('Policy Characteristics'!D:D,MATCH($C1026,'Policy Characteristics'!$C:$C,0))),"",INDEX('Policy Characteristics'!D:D,MATCH($C1026,'Policy Characteristics'!$C:$C,0)))</f>
        <v>End Existing Subsidies</v>
      </c>
      <c r="K1026" s="321" t="str">
        <f>IF(ISBLANK(INDEX('Policy Characteristics'!E:E,MATCH($C1026,'Policy Characteristics'!$C:$C,0))),"",INDEX('Policy Characteristics'!E:E,MATCH($C1026,'Policy Characteristics'!$C:$C,0)))</f>
        <v>cross reduce BAU subsidies</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1</v>
      </c>
      <c r="N1026" s="339">
        <f>IF(ISBLANK(INDEX('Policy Characteristics'!H:H,MATCH($C1026,'Policy Characteristics'!$C:$C,0))),"",INDEX('Policy Characteristics'!H:H,MATCH($C1026,'Policy Characteristics'!$C:$C,0)))</f>
        <v>0.01</v>
      </c>
      <c r="O1026" s="321" t="str">
        <f>IF(ISBLANK(INDEX('Policy Characteristics'!I:I,MATCH($C1026,'Policy Characteristics'!$C:$C,0))),"",INDEX('Policy Characteristics'!I:I,MATCH($C1026,'Policy Characteristics'!$C:$C,0)))</f>
        <v>% reduction in BAU subsidies</v>
      </c>
      <c r="P1026" s="321"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21" t="str">
        <f>IF(ISBLANK(INDEX('Policy Characteristics'!K:K,MATCH($C1026,'Policy Characteristics'!$C:$C,0))),"",INDEX('Policy Characteristics'!K:K,MATCH($C1026,'Policy Characteristics'!$C:$C,0)))</f>
        <v>fuels.html#end-subsidies</v>
      </c>
      <c r="R1026" s="321" t="str">
        <f>IF(ISBLANK(INDEX('Policy Characteristics'!L:L,MATCH($C1026,'Policy Characteristics'!$C:$C,0))),"",INDEX('Policy Characteristics'!L:L,MATCH($C1026,'Policy Characteristics'!$C:$C,0)))</f>
        <v>end-existing-subsidies.html</v>
      </c>
    </row>
    <row r="1027" spans="1:18" s="5" customFormat="1" x14ac:dyDescent="0.25">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End Existing Subsidies</v>
      </c>
      <c r="C1027" s="325" t="str">
        <f t="shared" si="48"/>
        <v>Percent Reduction in BAU Subsidies</v>
      </c>
      <c r="D1027" s="9" t="s">
        <v>2529</v>
      </c>
      <c r="E1027" s="50"/>
      <c r="F1027" s="9" t="s">
        <v>2533</v>
      </c>
      <c r="G1027" s="50"/>
      <c r="H1027" s="51">
        <v>714</v>
      </c>
      <c r="I1027" s="9" t="s">
        <v>45</v>
      </c>
      <c r="J1027" s="323" t="str">
        <f>IF(ISBLANK(INDEX('Policy Characteristics'!D:D,MATCH($C1027,'Policy Characteristics'!$C:$C,0))),"",INDEX('Policy Characteristics'!D:D,MATCH($C1027,'Policy Characteristics'!$C:$C,0)))</f>
        <v>End Existing Subsidies</v>
      </c>
      <c r="K1027" s="321" t="str">
        <f>IF(ISBLANK(INDEX('Policy Characteristics'!E:E,MATCH($C1027,'Policy Characteristics'!$C:$C,0))),"",INDEX('Policy Characteristics'!E:E,MATCH($C1027,'Policy Characteristics'!$C:$C,0)))</f>
        <v>cross reduce BAU subsidies</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1</v>
      </c>
      <c r="N1027" s="339">
        <f>IF(ISBLANK(INDEX('Policy Characteristics'!H:H,MATCH($C1027,'Policy Characteristics'!$C:$C,0))),"",INDEX('Policy Characteristics'!H:H,MATCH($C1027,'Policy Characteristics'!$C:$C,0)))</f>
        <v>0.01</v>
      </c>
      <c r="O1027" s="321" t="str">
        <f>IF(ISBLANK(INDEX('Policy Characteristics'!I:I,MATCH($C1027,'Policy Characteristics'!$C:$C,0))),"",INDEX('Policy Characteristics'!I:I,MATCH($C1027,'Policy Characteristics'!$C:$C,0)))</f>
        <v>% reduction in BAU subsidies</v>
      </c>
      <c r="P1027" s="321"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21" t="str">
        <f>IF(ISBLANK(INDEX('Policy Characteristics'!K:K,MATCH($C1027,'Policy Characteristics'!$C:$C,0))),"",INDEX('Policy Characteristics'!K:K,MATCH($C1027,'Policy Characteristics'!$C:$C,0)))</f>
        <v>fuels.html#end-subsidies</v>
      </c>
      <c r="R1027" s="321" t="str">
        <f>IF(ISBLANK(INDEX('Policy Characteristics'!L:L,MATCH($C1027,'Policy Characteristics'!$C:$C,0))),"",INDEX('Policy Characteristics'!L:L,MATCH($C1027,'Policy Characteristics'!$C:$C,0)))</f>
        <v>end-existing-subsidies.html</v>
      </c>
    </row>
    <row r="1028" spans="1:18" s="5" customFormat="1" x14ac:dyDescent="0.25">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End Existing Subsidies</v>
      </c>
      <c r="C1028" s="325" t="str">
        <f t="shared" ref="C1028" si="49">C$1011</f>
        <v>Percent Reduction in BAU Subsidies</v>
      </c>
      <c r="D1028" s="9" t="s">
        <v>2539</v>
      </c>
      <c r="E1028" s="50"/>
      <c r="F1028" s="9" t="s">
        <v>2540</v>
      </c>
      <c r="G1028" s="50"/>
      <c r="H1028" s="51">
        <v>715</v>
      </c>
      <c r="I1028" s="9" t="s">
        <v>45</v>
      </c>
      <c r="J1028" s="323" t="str">
        <f>IF(ISBLANK(INDEX('Policy Characteristics'!D:D,MATCH($C1028,'Policy Characteristics'!$C:$C,0))),"",INDEX('Policy Characteristics'!D:D,MATCH($C1028,'Policy Characteristics'!$C:$C,0)))</f>
        <v>End Existing Subsidies</v>
      </c>
      <c r="K1028" s="321" t="str">
        <f>IF(ISBLANK(INDEX('Policy Characteristics'!E:E,MATCH($C1028,'Policy Characteristics'!$C:$C,0))),"",INDEX('Policy Characteristics'!E:E,MATCH($C1028,'Policy Characteristics'!$C:$C,0)))</f>
        <v>cross reduce BAU subsidies</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1</v>
      </c>
      <c r="N1028" s="339">
        <f>IF(ISBLANK(INDEX('Policy Characteristics'!H:H,MATCH($C1028,'Policy Characteristics'!$C:$C,0))),"",INDEX('Policy Characteristics'!H:H,MATCH($C1028,'Policy Characteristics'!$C:$C,0)))</f>
        <v>0.01</v>
      </c>
      <c r="O1028" s="321" t="str">
        <f>IF(ISBLANK(INDEX('Policy Characteristics'!I:I,MATCH($C1028,'Policy Characteristics'!$C:$C,0))),"",INDEX('Policy Characteristics'!I:I,MATCH($C1028,'Policy Characteristics'!$C:$C,0)))</f>
        <v>% reduction in BAU subsidies</v>
      </c>
      <c r="P1028" s="321"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21" t="str">
        <f>IF(ISBLANK(INDEX('Policy Characteristics'!K:K,MATCH($C1028,'Policy Characteristics'!$C:$C,0))),"",INDEX('Policy Characteristics'!K:K,MATCH($C1028,'Policy Characteristics'!$C:$C,0)))</f>
        <v>fuels.html#end-subsidies</v>
      </c>
      <c r="R1028" s="321" t="str">
        <f>IF(ISBLANK(INDEX('Policy Characteristics'!L:L,MATCH($C1028,'Policy Characteristics'!$C:$C,0))),"",INDEX('Policy Characteristics'!L:L,MATCH($C1028,'Policy Characteristics'!$C:$C,0)))</f>
        <v>end-existing-subsidies.html</v>
      </c>
    </row>
    <row r="1029" spans="1:18" s="5" customFormat="1" x14ac:dyDescent="0.25">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End Existing Subsidies</v>
      </c>
      <c r="C1029" s="325" t="str">
        <f t="shared" ref="C1029:C1031" si="50">C$1011</f>
        <v>Percent Reduction in BAU Subsidies</v>
      </c>
      <c r="D1029" s="9" t="s">
        <v>2530</v>
      </c>
      <c r="E1029" s="50"/>
      <c r="F1029" s="9" t="s">
        <v>2534</v>
      </c>
      <c r="G1029" s="50"/>
      <c r="H1029" s="51">
        <v>716</v>
      </c>
      <c r="I1029" s="9" t="s">
        <v>45</v>
      </c>
      <c r="J1029" s="323" t="str">
        <f>IF(ISBLANK(INDEX('Policy Characteristics'!D:D,MATCH($C1029,'Policy Characteristics'!$C:$C,0))),"",INDEX('Policy Characteristics'!D:D,MATCH($C1029,'Policy Characteristics'!$C:$C,0)))</f>
        <v>End Existing Subsidies</v>
      </c>
      <c r="K1029" s="321" t="str">
        <f>IF(ISBLANK(INDEX('Policy Characteristics'!E:E,MATCH($C1029,'Policy Characteristics'!$C:$C,0))),"",INDEX('Policy Characteristics'!E:E,MATCH($C1029,'Policy Characteristics'!$C:$C,0)))</f>
        <v>cross reduce BAU subsidies</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1</v>
      </c>
      <c r="N1029" s="339">
        <f>IF(ISBLANK(INDEX('Policy Characteristics'!H:H,MATCH($C1029,'Policy Characteristics'!$C:$C,0))),"",INDEX('Policy Characteristics'!H:H,MATCH($C1029,'Policy Characteristics'!$C:$C,0)))</f>
        <v>0.01</v>
      </c>
      <c r="O1029" s="321" t="str">
        <f>IF(ISBLANK(INDEX('Policy Characteristics'!I:I,MATCH($C1029,'Policy Characteristics'!$C:$C,0))),"",INDEX('Policy Characteristics'!I:I,MATCH($C1029,'Policy Characteristics'!$C:$C,0)))</f>
        <v>% reduction in BAU subsidies</v>
      </c>
      <c r="P1029" s="321"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21" t="str">
        <f>IF(ISBLANK(INDEX('Policy Characteristics'!K:K,MATCH($C1029,'Policy Characteristics'!$C:$C,0))),"",INDEX('Policy Characteristics'!K:K,MATCH($C1029,'Policy Characteristics'!$C:$C,0)))</f>
        <v>fuels.html#end-subsidies</v>
      </c>
      <c r="R1029" s="321" t="str">
        <f>IF(ISBLANK(INDEX('Policy Characteristics'!L:L,MATCH($C1029,'Policy Characteristics'!$C:$C,0))),"",INDEX('Policy Characteristics'!L:L,MATCH($C1029,'Policy Characteristics'!$C:$C,0)))</f>
        <v>end-existing-subsidies.html</v>
      </c>
    </row>
    <row r="1030" spans="1:18" s="5" customFormat="1" x14ac:dyDescent="0.25">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End Existing Subsidies</v>
      </c>
      <c r="C1030" s="325" t="str">
        <f t="shared" si="50"/>
        <v>Percent Reduction in BAU Subsidies</v>
      </c>
      <c r="D1030" s="9" t="s">
        <v>2531</v>
      </c>
      <c r="E1030" s="50"/>
      <c r="F1030" s="9" t="s">
        <v>2535</v>
      </c>
      <c r="G1030" s="50"/>
      <c r="H1030" s="51">
        <v>717</v>
      </c>
      <c r="I1030" s="9" t="s">
        <v>45</v>
      </c>
      <c r="J1030" s="323" t="str">
        <f>IF(ISBLANK(INDEX('Policy Characteristics'!D:D,MATCH($C1030,'Policy Characteristics'!$C:$C,0))),"",INDEX('Policy Characteristics'!D:D,MATCH($C1030,'Policy Characteristics'!$C:$C,0)))</f>
        <v>End Existing Subsidies</v>
      </c>
      <c r="K1030" s="321" t="str">
        <f>IF(ISBLANK(INDEX('Policy Characteristics'!E:E,MATCH($C1030,'Policy Characteristics'!$C:$C,0))),"",INDEX('Policy Characteristics'!E:E,MATCH($C1030,'Policy Characteristics'!$C:$C,0)))</f>
        <v>cross reduce BAU subsidies</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1</v>
      </c>
      <c r="N1030" s="339">
        <f>IF(ISBLANK(INDEX('Policy Characteristics'!H:H,MATCH($C1030,'Policy Characteristics'!$C:$C,0))),"",INDEX('Policy Characteristics'!H:H,MATCH($C1030,'Policy Characteristics'!$C:$C,0)))</f>
        <v>0.01</v>
      </c>
      <c r="O1030" s="321" t="str">
        <f>IF(ISBLANK(INDEX('Policy Characteristics'!I:I,MATCH($C1030,'Policy Characteristics'!$C:$C,0))),"",INDEX('Policy Characteristics'!I:I,MATCH($C1030,'Policy Characteristics'!$C:$C,0)))</f>
        <v>% reduction in BAU subsidies</v>
      </c>
      <c r="P1030" s="321"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21" t="str">
        <f>IF(ISBLANK(INDEX('Policy Characteristics'!K:K,MATCH($C1030,'Policy Characteristics'!$C:$C,0))),"",INDEX('Policy Characteristics'!K:K,MATCH($C1030,'Policy Characteristics'!$C:$C,0)))</f>
        <v>fuels.html#end-subsidies</v>
      </c>
      <c r="R1030" s="321" t="str">
        <f>IF(ISBLANK(INDEX('Policy Characteristics'!L:L,MATCH($C1030,'Policy Characteristics'!$C:$C,0))),"",INDEX('Policy Characteristics'!L:L,MATCH($C1030,'Policy Characteristics'!$C:$C,0)))</f>
        <v>end-existing-subsidies.html</v>
      </c>
    </row>
    <row r="1031" spans="1:18" s="5" customFormat="1" x14ac:dyDescent="0.25">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End Existing Subsidies</v>
      </c>
      <c r="C1031" s="325" t="str">
        <f t="shared" si="50"/>
        <v>Percent Reduction in BAU Subsidies</v>
      </c>
      <c r="D1031" s="9" t="s">
        <v>2532</v>
      </c>
      <c r="E1031" s="50"/>
      <c r="F1031" s="9" t="s">
        <v>2536</v>
      </c>
      <c r="G1031" s="50"/>
      <c r="H1031" s="51">
        <v>718</v>
      </c>
      <c r="I1031" s="9" t="s">
        <v>45</v>
      </c>
      <c r="J1031" s="323" t="str">
        <f>IF(ISBLANK(INDEX('Policy Characteristics'!D:D,MATCH($C1031,'Policy Characteristics'!$C:$C,0))),"",INDEX('Policy Characteristics'!D:D,MATCH($C1031,'Policy Characteristics'!$C:$C,0)))</f>
        <v>End Existing Subsidies</v>
      </c>
      <c r="K1031" s="321" t="str">
        <f>IF(ISBLANK(INDEX('Policy Characteristics'!E:E,MATCH($C1031,'Policy Characteristics'!$C:$C,0))),"",INDEX('Policy Characteristics'!E:E,MATCH($C1031,'Policy Characteristics'!$C:$C,0)))</f>
        <v>cross reduce BAU subsidies</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1</v>
      </c>
      <c r="N1031" s="339">
        <f>IF(ISBLANK(INDEX('Policy Characteristics'!H:H,MATCH($C1031,'Policy Characteristics'!$C:$C,0))),"",INDEX('Policy Characteristics'!H:H,MATCH($C1031,'Policy Characteristics'!$C:$C,0)))</f>
        <v>0.01</v>
      </c>
      <c r="O1031" s="321" t="str">
        <f>IF(ISBLANK(INDEX('Policy Characteristics'!I:I,MATCH($C1031,'Policy Characteristics'!$C:$C,0))),"",INDEX('Policy Characteristics'!I:I,MATCH($C1031,'Policy Characteristics'!$C:$C,0)))</f>
        <v>% reduction in BAU subsidies</v>
      </c>
      <c r="P1031" s="321"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21" t="str">
        <f>IF(ISBLANK(INDEX('Policy Characteristics'!K:K,MATCH($C1031,'Policy Characteristics'!$C:$C,0))),"",INDEX('Policy Characteristics'!K:K,MATCH($C1031,'Policy Characteristics'!$C:$C,0)))</f>
        <v>fuels.html#end-subsidies</v>
      </c>
      <c r="R1031" s="321" t="str">
        <f>IF(ISBLANK(INDEX('Policy Characteristics'!L:L,MATCH($C1031,'Policy Characteristics'!$C:$C,0))),"",INDEX('Policy Characteristics'!L:L,MATCH($C1031,'Policy Characteristics'!$C:$C,0)))</f>
        <v>end-existing-subsidies.html</v>
      </c>
    </row>
    <row r="1032" spans="1:18" s="2" customFormat="1" x14ac:dyDescent="0.25">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Exempt Non-CO2 Emissions from C Tax</v>
      </c>
      <c r="C1032" s="324" t="s">
        <v>2505</v>
      </c>
      <c r="D1032" s="9"/>
      <c r="E1032" s="9"/>
      <c r="F1032" s="9"/>
      <c r="G1032" s="9"/>
      <c r="H1032" s="51">
        <v>719</v>
      </c>
      <c r="I1032" s="9" t="s">
        <v>45</v>
      </c>
      <c r="J1032" s="323" t="str">
        <f>IF(ISBLANK(INDEX('Policy Characteristics'!D:D,MATCH($C1032,'Policy Characteristics'!$C:$C,0))),"",INDEX('Policy Characteristics'!D:D,MATCH($C1032,'Policy Characteristics'!$C:$C,0)))</f>
        <v>Carbon Tax Exemptions</v>
      </c>
      <c r="K1032" s="321" t="str">
        <f>IF(ISBLANK(INDEX('Policy Characteristics'!E:E,MATCH($C1032,'Policy Characteristics'!$C:$C,0))),"",INDEX('Policy Characteristics'!E:E,MATCH($C1032,'Policy Characteristics'!$C:$C,0)))</f>
        <v>cross toggle whether carbon tax affects non CO2 emissions</v>
      </c>
      <c r="L1032" s="321">
        <f>IF(ISBLANK(INDEX('Policy Characteristics'!F:F,MATCH($C1032,'Policy Characteristics'!$C:$C,0))),"",INDEX('Policy Characteristics'!F:F,MATCH($C1032,'Policy Characteristics'!$C:$C,0)))</f>
        <v>0</v>
      </c>
      <c r="M1032" s="321">
        <f>IF(ISBLANK(INDEX('Policy Characteristics'!G:G,MATCH($C1032,'Policy Characteristics'!$C:$C,0))),"",INDEX('Policy Characteristics'!G:G,MATCH($C1032,'Policy Characteristics'!$C:$C,0)))</f>
        <v>1</v>
      </c>
      <c r="N1032" s="321">
        <f>IF(ISBLANK(INDEX('Policy Characteristics'!H:H,MATCH($C1032,'Policy Characteristics'!$C:$C,0))),"",INDEX('Policy Characteristics'!H:H,MATCH($C1032,'Policy Characteristics'!$C:$C,0)))</f>
        <v>1</v>
      </c>
      <c r="O1032" s="321" t="str">
        <f>IF(ISBLANK(INDEX('Policy Characteristics'!I:I,MATCH($C1032,'Policy Characteristics'!$C:$C,0))),"",INDEX('Policy Characteristics'!I:I,MATCH($C1032,'Policy Characteristics'!$C:$C,0)))</f>
        <v>on/off</v>
      </c>
      <c r="P1032" s="321" t="str">
        <f>IF(ISBLANK(INDEX('Policy Characteristics'!J:J,MATCH($C1032,'Policy Characteristics'!$C:$C,0))),"",INDEX('Policy Characteristics'!J:J,MATCH($C1032,'Policy Characteristics'!$C:$C,0)))</f>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2" customFormat="1" x14ac:dyDescent="0.25">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Exempt Process Emissions from C Tax</v>
      </c>
      <c r="C1033" s="324" t="s">
        <v>2504</v>
      </c>
      <c r="D1033" s="9"/>
      <c r="E1033" s="9"/>
      <c r="F1033" s="9"/>
      <c r="G1033" s="9"/>
      <c r="H1033" s="53">
        <v>509</v>
      </c>
      <c r="I1033" s="9" t="s">
        <v>44</v>
      </c>
      <c r="J1033" s="323" t="str">
        <f>IF(ISBLANK(INDEX('Policy Characteristics'!D:D,MATCH($C1033,'Policy Characteristics'!$C:$C,0))),"",INDEX('Policy Characteristics'!D:D,MATCH($C1033,'Policy Characteristics'!$C:$C,0)))</f>
        <v>Carbon Tax on Process Emissions</v>
      </c>
      <c r="K1033" s="321" t="str">
        <f>IF(ISBLANK(INDEX('Policy Characteristics'!E:E,MATCH($C1033,'Policy Characteristics'!$C:$C,0))),"",INDEX('Policy Characteristics'!E:E,MATCH($C1033,'Policy Characteristics'!$C:$C,0)))</f>
        <v>cross toggle whether carbon tax affects process emissions</v>
      </c>
      <c r="L1033" s="321">
        <f>IF(ISBLANK(INDEX('Policy Characteristics'!F:F,MATCH($C1033,'Policy Characteristics'!$C:$C,0))),"",INDEX('Policy Characteristics'!F:F,MATCH($C1033,'Policy Characteristics'!$C:$C,0)))</f>
        <v>0</v>
      </c>
      <c r="M1033" s="321">
        <f>IF(ISBLANK(INDEX('Policy Characteristics'!G:G,MATCH($C1033,'Policy Characteristics'!$C:$C,0))),"",INDEX('Policy Characteristics'!G:G,MATCH($C1033,'Policy Characteristics'!$C:$C,0)))</f>
        <v>1</v>
      </c>
      <c r="N1033" s="321">
        <f>IF(ISBLANK(INDEX('Policy Characteristics'!H:H,MATCH($C1033,'Policy Characteristics'!$C:$C,0))),"",INDEX('Policy Characteristics'!H:H,MATCH($C1033,'Policy Characteristics'!$C:$C,0)))</f>
        <v>1</v>
      </c>
      <c r="O1033" s="321" t="str">
        <f>IF(ISBLANK(INDEX('Policy Characteristics'!I:I,MATCH($C1033,'Policy Characteristics'!$C:$C,0))),"",INDEX('Policy Characteristics'!I:I,MATCH($C1033,'Policy Characteristics'!$C:$C,0)))</f>
        <v>on/off</v>
      </c>
      <c r="P1033" s="321"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21" t="str">
        <f>IF(ISBLANK(INDEX('Policy Characteristics'!K:K,MATCH($C1033,'Policy Characteristics'!$C:$C,0))),"",INDEX('Policy Characteristics'!K:K,MATCH($C1033,'Policy Characteristics'!$C:$C,0)))</f>
        <v>fuels.html#carbon-tax</v>
      </c>
      <c r="R1033" s="321" t="str">
        <f>IF(ISBLANK(INDEX('Policy Characteristics'!L:L,MATCH($C1033,'Policy Characteristics'!$C:$C,0))),"",INDEX('Policy Characteristics'!L:L,MATCH($C1033,'Policy Characteristics'!$C:$C,0)))</f>
        <v>carbon-tax.html</v>
      </c>
    </row>
    <row r="1034" spans="1:18" s="2" customFormat="1" x14ac:dyDescent="0.25">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Fixed Energy Prices</v>
      </c>
      <c r="C1034" s="324" t="s">
        <v>2813</v>
      </c>
      <c r="D1034" s="9" t="s">
        <v>53</v>
      </c>
      <c r="E1034" s="9"/>
      <c r="F1034" s="9" t="s">
        <v>94</v>
      </c>
      <c r="G1034" s="9"/>
      <c r="H1034" s="51">
        <v>720</v>
      </c>
      <c r="I1034" s="9" t="s">
        <v>45</v>
      </c>
      <c r="J1034" s="323" t="str">
        <f>IF(ISBLANK(INDEX('Policy Characteristics'!D:D,MATCH($C1034,'Policy Characteristics'!$C:$C,0))),"",INDEX('Policy Characteristics'!D:D,MATCH($C1034,'Policy Characteristics'!$C:$C,0)))</f>
        <v>Fixed Energy Prices</v>
      </c>
      <c r="K1034" s="321" t="str">
        <f>IF(ISBLANK(INDEX('Policy Characteristics'!E:E,MATCH($C1034,'Policy Characteristics'!$C:$C,0))),"",INDEX('Policy Characteristics'!E:E,MATCH($C1034,'Policy Characteristics'!$C:$C,0)))</f>
        <v>cross toggle whether policies affect energy prices</v>
      </c>
      <c r="L1034" s="321">
        <f>IF(ISBLANK(INDEX('Policy Characteristics'!F:F,MATCH($C1034,'Policy Characteristics'!$C:$C,0))),"",INDEX('Policy Characteristics'!F:F,MATCH($C1034,'Policy Characteristics'!$C:$C,0)))</f>
        <v>0</v>
      </c>
      <c r="M1034" s="321">
        <f>IF(ISBLANK(INDEX('Policy Characteristics'!G:G,MATCH($C1034,'Policy Characteristics'!$C:$C,0))),"",INDEX('Policy Characteristics'!G:G,MATCH($C1034,'Policy Characteristics'!$C:$C,0)))</f>
        <v>1</v>
      </c>
      <c r="N1034" s="321">
        <f>IF(ISBLANK(INDEX('Policy Characteristics'!H:H,MATCH($C1034,'Policy Characteristics'!$C:$C,0))),"",INDEX('Policy Characteristics'!H:H,MATCH($C1034,'Policy Characteristics'!$C:$C,0)))</f>
        <v>1</v>
      </c>
      <c r="O1034" s="321" t="str">
        <f>IF(ISBLANK(INDEX('Policy Characteristics'!I:I,MATCH($C1034,'Policy Characteristics'!$C:$C,0))),"",INDEX('Policy Characteristics'!I:I,MATCH($C1034,'Policy Characteristics'!$C:$C,0)))</f>
        <v>on/off</v>
      </c>
      <c r="P1034" s="321" t="str">
        <f>IF(ISBLANK(INDEX('Policy Characteristics'!J:J,MATCH($C1034,'Policy Characteristics'!$C:$C,0))),"",INDEX('Policy Characteristics'!J:J,MATCH($C1034,'Policy Characteristics'!$C:$C,0)))</f>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s="2" customFormat="1" x14ac:dyDescent="0.25">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Fixed Energy Prices</v>
      </c>
      <c r="C1035" s="325" t="str">
        <f t="shared" ref="C1035:C1036" si="51">C$1034</f>
        <v>Toggle Whether Policies Affect Energy Prices</v>
      </c>
      <c r="D1035" s="9" t="s">
        <v>76</v>
      </c>
      <c r="E1035" s="9"/>
      <c r="F1035" s="9" t="s">
        <v>100</v>
      </c>
      <c r="G1035" s="9"/>
      <c r="H1035" s="51">
        <v>721</v>
      </c>
      <c r="I1035" s="9" t="s">
        <v>45</v>
      </c>
      <c r="J1035" s="323" t="str">
        <f>IF(ISBLANK(INDEX('Policy Characteristics'!D:D,MATCH($C1035,'Policy Characteristics'!$C:$C,0))),"",INDEX('Policy Characteristics'!D:D,MATCH($C1035,'Policy Characteristics'!$C:$C,0)))</f>
        <v>Fixed Energy Prices</v>
      </c>
      <c r="K1035" s="321" t="str">
        <f>IF(ISBLANK(INDEX('Policy Characteristics'!E:E,MATCH($C1035,'Policy Characteristics'!$C:$C,0))),"",INDEX('Policy Characteristics'!E:E,MATCH($C1035,'Policy Characteristics'!$C:$C,0)))</f>
        <v>cross toggle whether policies affect energy prices</v>
      </c>
      <c r="L1035" s="321">
        <f>IF(ISBLANK(INDEX('Policy Characteristics'!F:F,MATCH($C1035,'Policy Characteristics'!$C:$C,0))),"",INDEX('Policy Characteristics'!F:F,MATCH($C1035,'Policy Characteristics'!$C:$C,0)))</f>
        <v>0</v>
      </c>
      <c r="M1035" s="321">
        <f>IF(ISBLANK(INDEX('Policy Characteristics'!G:G,MATCH($C1035,'Policy Characteristics'!$C:$C,0))),"",INDEX('Policy Characteristics'!G:G,MATCH($C1035,'Policy Characteristics'!$C:$C,0)))</f>
        <v>1</v>
      </c>
      <c r="N1035" s="321">
        <f>IF(ISBLANK(INDEX('Policy Characteristics'!H:H,MATCH($C1035,'Policy Characteristics'!$C:$C,0))),"",INDEX('Policy Characteristics'!H:H,MATCH($C1035,'Policy Characteristics'!$C:$C,0)))</f>
        <v>1</v>
      </c>
      <c r="O1035" s="321" t="str">
        <f>IF(ISBLANK(INDEX('Policy Characteristics'!I:I,MATCH($C1035,'Policy Characteristics'!$C:$C,0))),"",INDEX('Policy Characteristics'!I:I,MATCH($C1035,'Policy Characteristics'!$C:$C,0)))</f>
        <v>on/off</v>
      </c>
      <c r="P1035" s="321" t="str">
        <f>IF(ISBLANK(INDEX('Policy Characteristics'!J:J,MATCH($C1035,'Policy Characteristics'!$C:$C,0))),"",INDEX('Policy Characteristics'!J:J,MATCH($C1035,'Policy Characteristics'!$C:$C,0)))</f>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s="2" customFormat="1" x14ac:dyDescent="0.25">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Fixed Energy Prices</v>
      </c>
      <c r="C1036" s="325" t="str">
        <f t="shared" si="51"/>
        <v>Toggle Whether Policies Affect Energy Prices</v>
      </c>
      <c r="D1036" s="9" t="s">
        <v>2532</v>
      </c>
      <c r="E1036" s="9"/>
      <c r="F1036" s="9" t="s">
        <v>2536</v>
      </c>
      <c r="G1036" s="9"/>
      <c r="H1036" s="51">
        <v>722</v>
      </c>
      <c r="I1036" s="9" t="s">
        <v>45</v>
      </c>
      <c r="J1036" s="323" t="str">
        <f>IF(ISBLANK(INDEX('Policy Characteristics'!D:D,MATCH($C1036,'Policy Characteristics'!$C:$C,0))),"",INDEX('Policy Characteristics'!D:D,MATCH($C1036,'Policy Characteristics'!$C:$C,0)))</f>
        <v>Fixed Energy Prices</v>
      </c>
      <c r="K1036" s="321" t="str">
        <f>IF(ISBLANK(INDEX('Policy Characteristics'!E:E,MATCH($C1036,'Policy Characteristics'!$C:$C,0))),"",INDEX('Policy Characteristics'!E:E,MATCH($C1036,'Policy Characteristics'!$C:$C,0)))</f>
        <v>cross toggle whether policies affect energy prices</v>
      </c>
      <c r="L1036" s="321">
        <f>IF(ISBLANK(INDEX('Policy Characteristics'!F:F,MATCH($C1036,'Policy Characteristics'!$C:$C,0))),"",INDEX('Policy Characteristics'!F:F,MATCH($C1036,'Policy Characteristics'!$C:$C,0)))</f>
        <v>0</v>
      </c>
      <c r="M1036" s="321">
        <f>IF(ISBLANK(INDEX('Policy Characteristics'!G:G,MATCH($C1036,'Policy Characteristics'!$C:$C,0))),"",INDEX('Policy Characteristics'!G:G,MATCH($C1036,'Policy Characteristics'!$C:$C,0)))</f>
        <v>1</v>
      </c>
      <c r="N1036" s="321">
        <f>IF(ISBLANK(INDEX('Policy Characteristics'!H:H,MATCH($C1036,'Policy Characteristics'!$C:$C,0))),"",INDEX('Policy Characteristics'!H:H,MATCH($C1036,'Policy Characteristics'!$C:$C,0)))</f>
        <v>1</v>
      </c>
      <c r="O1036" s="321" t="str">
        <f>IF(ISBLANK(INDEX('Policy Characteristics'!I:I,MATCH($C1036,'Policy Characteristics'!$C:$C,0))),"",INDEX('Policy Characteristics'!I:I,MATCH($C1036,'Policy Characteristics'!$C:$C,0)))</f>
        <v>on/off</v>
      </c>
      <c r="P1036" s="321" t="str">
        <f>IF(ISBLANK(INDEX('Policy Characteristics'!J:J,MATCH($C1036,'Policy Characteristics'!$C:$C,0))),"",INDEX('Policy Characteristics'!J:J,MATCH($C1036,'Policy Characteristics'!$C:$C,0)))</f>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s="2" customFormat="1" x14ac:dyDescent="0.25">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Fixed Energy Prices</v>
      </c>
      <c r="C1037" s="324" t="s">
        <v>2813</v>
      </c>
      <c r="D1037" s="9" t="s">
        <v>474</v>
      </c>
      <c r="E1037" s="50"/>
      <c r="F1037" s="9" t="s">
        <v>471</v>
      </c>
      <c r="G1037" s="9"/>
      <c r="H1037" s="53">
        <v>836</v>
      </c>
      <c r="I1037" s="9" t="s">
        <v>45</v>
      </c>
      <c r="J1037" s="323" t="str">
        <f>IF(ISBLANK(INDEX('Policy Characteristics'!D:D,MATCH($C1037,'Policy Characteristics'!$C:$C,0))),"",INDEX('Policy Characteristics'!D:D,MATCH($C1037,'Policy Characteristics'!$C:$C,0)))</f>
        <v>Fixed Energy Prices</v>
      </c>
      <c r="K1037" s="321" t="str">
        <f>IF(ISBLANK(INDEX('Policy Characteristics'!E:E,MATCH($C1037,'Policy Characteristics'!$C:$C,0))),"",INDEX('Policy Characteristics'!E:E,MATCH($C1037,'Policy Characteristics'!$C:$C,0)))</f>
        <v>cross toggle whether policies affect energy prices</v>
      </c>
      <c r="L1037" s="321">
        <f>IF(ISBLANK(INDEX('Policy Characteristics'!F:F,MATCH($C1037,'Policy Characteristics'!$C:$C,0))),"",INDEX('Policy Characteristics'!F:F,MATCH($C1037,'Policy Characteristics'!$C:$C,0)))</f>
        <v>0</v>
      </c>
      <c r="M1037" s="321">
        <f>IF(ISBLANK(INDEX('Policy Characteristics'!G:G,MATCH($C1037,'Policy Characteristics'!$C:$C,0))),"",INDEX('Policy Characteristics'!G:G,MATCH($C1037,'Policy Characteristics'!$C:$C,0)))</f>
        <v>1</v>
      </c>
      <c r="N1037" s="321">
        <f>IF(ISBLANK(INDEX('Policy Characteristics'!H:H,MATCH($C1037,'Policy Characteristics'!$C:$C,0))),"",INDEX('Policy Characteristics'!H:H,MATCH($C1037,'Policy Characteristics'!$C:$C,0)))</f>
        <v>1</v>
      </c>
      <c r="O1037" s="321" t="str">
        <f>IF(ISBLANK(INDEX('Policy Characteristics'!I:I,MATCH($C1037,'Policy Characteristics'!$C:$C,0))),"",INDEX('Policy Characteristics'!I:I,MATCH($C1037,'Policy Characteristics'!$C:$C,0)))</f>
        <v>on/off</v>
      </c>
      <c r="P1037" s="321" t="str">
        <f>IF(ISBLANK(INDEX('Policy Characteristics'!J:J,MATCH($C1037,'Policy Characteristics'!$C:$C,0))),"",INDEX('Policy Characteristics'!J:J,MATCH($C1037,'Policy Characteristics'!$C:$C,0)))</f>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s="2" customFormat="1" x14ac:dyDescent="0.25">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Fixed Energy Prices</v>
      </c>
      <c r="C1038" s="325" t="str">
        <f t="shared" ref="C1038:C1048" si="52">C$1037</f>
        <v>Toggle Whether Policies Affect Energy Prices</v>
      </c>
      <c r="D1038" s="9" t="s">
        <v>47</v>
      </c>
      <c r="E1038" s="50"/>
      <c r="F1038" s="9" t="s">
        <v>88</v>
      </c>
      <c r="G1038" s="9"/>
      <c r="H1038" s="51">
        <v>837</v>
      </c>
      <c r="I1038" s="9" t="s">
        <v>45</v>
      </c>
      <c r="J1038" s="323" t="str">
        <f>IF(ISBLANK(INDEX('Policy Characteristics'!D:D,MATCH($C1038,'Policy Characteristics'!$C:$C,0))),"",INDEX('Policy Characteristics'!D:D,MATCH($C1038,'Policy Characteristics'!$C:$C,0)))</f>
        <v>Fixed Energy Prices</v>
      </c>
      <c r="K1038" s="321" t="str">
        <f>IF(ISBLANK(INDEX('Policy Characteristics'!E:E,MATCH($C1038,'Policy Characteristics'!$C:$C,0))),"",INDEX('Policy Characteristics'!E:E,MATCH($C1038,'Policy Characteristics'!$C:$C,0)))</f>
        <v>cross toggle whether policies affect energy prices</v>
      </c>
      <c r="L1038" s="321">
        <f>IF(ISBLANK(INDEX('Policy Characteristics'!F:F,MATCH($C1038,'Policy Characteristics'!$C:$C,0))),"",INDEX('Policy Characteristics'!F:F,MATCH($C1038,'Policy Characteristics'!$C:$C,0)))</f>
        <v>0</v>
      </c>
      <c r="M1038" s="321">
        <f>IF(ISBLANK(INDEX('Policy Characteristics'!G:G,MATCH($C1038,'Policy Characteristics'!$C:$C,0))),"",INDEX('Policy Characteristics'!G:G,MATCH($C1038,'Policy Characteristics'!$C:$C,0)))</f>
        <v>1</v>
      </c>
      <c r="N1038" s="321">
        <f>IF(ISBLANK(INDEX('Policy Characteristics'!H:H,MATCH($C1038,'Policy Characteristics'!$C:$C,0))),"",INDEX('Policy Characteristics'!H:H,MATCH($C1038,'Policy Characteristics'!$C:$C,0)))</f>
        <v>1</v>
      </c>
      <c r="O1038" s="321" t="str">
        <f>IF(ISBLANK(INDEX('Policy Characteristics'!I:I,MATCH($C1038,'Policy Characteristics'!$C:$C,0))),"",INDEX('Policy Characteristics'!I:I,MATCH($C1038,'Policy Characteristics'!$C:$C,0)))</f>
        <v>on/off</v>
      </c>
      <c r="P1038" s="321" t="str">
        <f>IF(ISBLANK(INDEX('Policy Characteristics'!J:J,MATCH($C1038,'Policy Characteristics'!$C:$C,0))),"",INDEX('Policy Characteristics'!J:J,MATCH($C1038,'Policy Characteristics'!$C:$C,0)))</f>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s="2" customFormat="1" x14ac:dyDescent="0.25">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Fixed Energy Prices</v>
      </c>
      <c r="C1039" s="325" t="str">
        <f t="shared" si="52"/>
        <v>Toggle Whether Policies Affect Energy Prices</v>
      </c>
      <c r="D1039" s="9" t="s">
        <v>52</v>
      </c>
      <c r="E1039" s="50"/>
      <c r="F1039" s="9" t="s">
        <v>93</v>
      </c>
      <c r="G1039" s="9"/>
      <c r="H1039" s="53">
        <v>838</v>
      </c>
      <c r="I1039" s="9" t="s">
        <v>45</v>
      </c>
      <c r="J1039" s="323" t="str">
        <f>IF(ISBLANK(INDEX('Policy Characteristics'!D:D,MATCH($C1039,'Policy Characteristics'!$C:$C,0))),"",INDEX('Policy Characteristics'!D:D,MATCH($C1039,'Policy Characteristics'!$C:$C,0)))</f>
        <v>Fixed Energy Prices</v>
      </c>
      <c r="K1039" s="321" t="str">
        <f>IF(ISBLANK(INDEX('Policy Characteristics'!E:E,MATCH($C1039,'Policy Characteristics'!$C:$C,0))),"",INDEX('Policy Characteristics'!E:E,MATCH($C1039,'Policy Characteristics'!$C:$C,0)))</f>
        <v>cross toggle whether policies affect energy prices</v>
      </c>
      <c r="L1039" s="321">
        <f>IF(ISBLANK(INDEX('Policy Characteristics'!F:F,MATCH($C1039,'Policy Characteristics'!$C:$C,0))),"",INDEX('Policy Characteristics'!F:F,MATCH($C1039,'Policy Characteristics'!$C:$C,0)))</f>
        <v>0</v>
      </c>
      <c r="M1039" s="321">
        <f>IF(ISBLANK(INDEX('Policy Characteristics'!G:G,MATCH($C1039,'Policy Characteristics'!$C:$C,0))),"",INDEX('Policy Characteristics'!G:G,MATCH($C1039,'Policy Characteristics'!$C:$C,0)))</f>
        <v>1</v>
      </c>
      <c r="N1039" s="321">
        <f>IF(ISBLANK(INDEX('Policy Characteristics'!H:H,MATCH($C1039,'Policy Characteristics'!$C:$C,0))),"",INDEX('Policy Characteristics'!H:H,MATCH($C1039,'Policy Characteristics'!$C:$C,0)))</f>
        <v>1</v>
      </c>
      <c r="O1039" s="321" t="str">
        <f>IF(ISBLANK(INDEX('Policy Characteristics'!I:I,MATCH($C1039,'Policy Characteristics'!$C:$C,0))),"",INDEX('Policy Characteristics'!I:I,MATCH($C1039,'Policy Characteristics'!$C:$C,0)))</f>
        <v>on/off</v>
      </c>
      <c r="P1039" s="321" t="str">
        <f>IF(ISBLANK(INDEX('Policy Characteristics'!J:J,MATCH($C1039,'Policy Characteristics'!$C:$C,0))),"",INDEX('Policy Characteristics'!J:J,MATCH($C1039,'Policy Characteristics'!$C:$C,0)))</f>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s="2" customFormat="1" x14ac:dyDescent="0.25">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Fixed Energy Prices</v>
      </c>
      <c r="C1040" s="325" t="str">
        <f t="shared" si="52"/>
        <v>Toggle Whether Policies Affect Energy Prices</v>
      </c>
      <c r="D1040" s="9" t="s">
        <v>54</v>
      </c>
      <c r="E1040" s="50"/>
      <c r="F1040" s="9" t="s">
        <v>96</v>
      </c>
      <c r="G1040" s="9"/>
      <c r="H1040" s="51">
        <v>839</v>
      </c>
      <c r="I1040" s="9" t="s">
        <v>45</v>
      </c>
      <c r="J1040" s="323" t="str">
        <f>IF(ISBLANK(INDEX('Policy Characteristics'!D:D,MATCH($C1040,'Policy Characteristics'!$C:$C,0))),"",INDEX('Policy Characteristics'!D:D,MATCH($C1040,'Policy Characteristics'!$C:$C,0)))</f>
        <v>Fixed Energy Prices</v>
      </c>
      <c r="K1040" s="321" t="str">
        <f>IF(ISBLANK(INDEX('Policy Characteristics'!E:E,MATCH($C1040,'Policy Characteristics'!$C:$C,0))),"",INDEX('Policy Characteristics'!E:E,MATCH($C1040,'Policy Characteristics'!$C:$C,0)))</f>
        <v>cross toggle whether policies affect energy prices</v>
      </c>
      <c r="L1040" s="321">
        <f>IF(ISBLANK(INDEX('Policy Characteristics'!F:F,MATCH($C1040,'Policy Characteristics'!$C:$C,0))),"",INDEX('Policy Characteristics'!F:F,MATCH($C1040,'Policy Characteristics'!$C:$C,0)))</f>
        <v>0</v>
      </c>
      <c r="M1040" s="321">
        <f>IF(ISBLANK(INDEX('Policy Characteristics'!G:G,MATCH($C1040,'Policy Characteristics'!$C:$C,0))),"",INDEX('Policy Characteristics'!G:G,MATCH($C1040,'Policy Characteristics'!$C:$C,0)))</f>
        <v>1</v>
      </c>
      <c r="N1040" s="321">
        <f>IF(ISBLANK(INDEX('Policy Characteristics'!H:H,MATCH($C1040,'Policy Characteristics'!$C:$C,0))),"",INDEX('Policy Characteristics'!H:H,MATCH($C1040,'Policy Characteristics'!$C:$C,0)))</f>
        <v>1</v>
      </c>
      <c r="O1040" s="321" t="str">
        <f>IF(ISBLANK(INDEX('Policy Characteristics'!I:I,MATCH($C1040,'Policy Characteristics'!$C:$C,0))),"",INDEX('Policy Characteristics'!I:I,MATCH($C1040,'Policy Characteristics'!$C:$C,0)))</f>
        <v>on/off</v>
      </c>
      <c r="P1040" s="321" t="str">
        <f>IF(ISBLANK(INDEX('Policy Characteristics'!J:J,MATCH($C1040,'Policy Characteristics'!$C:$C,0))),"",INDEX('Policy Characteristics'!J:J,MATCH($C1040,'Policy Characteristics'!$C:$C,0)))</f>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s="2" customFormat="1" x14ac:dyDescent="0.25">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Fixed Energy Prices</v>
      </c>
      <c r="C1041" s="325" t="str">
        <f t="shared" si="52"/>
        <v>Toggle Whether Policies Affect Energy Prices</v>
      </c>
      <c r="D1041" s="9" t="s">
        <v>55</v>
      </c>
      <c r="E1041" s="50"/>
      <c r="F1041" s="9" t="s">
        <v>97</v>
      </c>
      <c r="G1041" s="9"/>
      <c r="H1041" s="53">
        <v>840</v>
      </c>
      <c r="I1041" s="9" t="s">
        <v>45</v>
      </c>
      <c r="J1041" s="323" t="str">
        <f>IF(ISBLANK(INDEX('Policy Characteristics'!D:D,MATCH($C1041,'Policy Characteristics'!$C:$C,0))),"",INDEX('Policy Characteristics'!D:D,MATCH($C1041,'Policy Characteristics'!$C:$C,0)))</f>
        <v>Fixed Energy Prices</v>
      </c>
      <c r="K1041" s="321" t="str">
        <f>IF(ISBLANK(INDEX('Policy Characteristics'!E:E,MATCH($C1041,'Policy Characteristics'!$C:$C,0))),"",INDEX('Policy Characteristics'!E:E,MATCH($C1041,'Policy Characteristics'!$C:$C,0)))</f>
        <v>cross toggle whether policies affect energy prices</v>
      </c>
      <c r="L1041" s="321">
        <f>IF(ISBLANK(INDEX('Policy Characteristics'!F:F,MATCH($C1041,'Policy Characteristics'!$C:$C,0))),"",INDEX('Policy Characteristics'!F:F,MATCH($C1041,'Policy Characteristics'!$C:$C,0)))</f>
        <v>0</v>
      </c>
      <c r="M1041" s="321">
        <f>IF(ISBLANK(INDEX('Policy Characteristics'!G:G,MATCH($C1041,'Policy Characteristics'!$C:$C,0))),"",INDEX('Policy Characteristics'!G:G,MATCH($C1041,'Policy Characteristics'!$C:$C,0)))</f>
        <v>1</v>
      </c>
      <c r="N1041" s="321">
        <f>IF(ISBLANK(INDEX('Policy Characteristics'!H:H,MATCH($C1041,'Policy Characteristics'!$C:$C,0))),"",INDEX('Policy Characteristics'!H:H,MATCH($C1041,'Policy Characteristics'!$C:$C,0)))</f>
        <v>1</v>
      </c>
      <c r="O1041" s="321" t="str">
        <f>IF(ISBLANK(INDEX('Policy Characteristics'!I:I,MATCH($C1041,'Policy Characteristics'!$C:$C,0))),"",INDEX('Policy Characteristics'!I:I,MATCH($C1041,'Policy Characteristics'!$C:$C,0)))</f>
        <v>on/off</v>
      </c>
      <c r="P1041" s="321" t="str">
        <f>IF(ISBLANK(INDEX('Policy Characteristics'!J:J,MATCH($C1041,'Policy Characteristics'!$C:$C,0))),"",INDEX('Policy Characteristics'!J:J,MATCH($C1041,'Policy Characteristics'!$C:$C,0)))</f>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s="2" customFormat="1" x14ac:dyDescent="0.25">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Fixed Energy Prices</v>
      </c>
      <c r="C1042" s="325" t="str">
        <f t="shared" si="52"/>
        <v>Toggle Whether Policies Affect Energy Prices</v>
      </c>
      <c r="D1042" s="9" t="s">
        <v>56</v>
      </c>
      <c r="E1042" s="50"/>
      <c r="F1042" s="9" t="s">
        <v>98</v>
      </c>
      <c r="G1042" s="9"/>
      <c r="H1042" s="51">
        <v>841</v>
      </c>
      <c r="I1042" s="9" t="s">
        <v>45</v>
      </c>
      <c r="J1042" s="323" t="str">
        <f>IF(ISBLANK(INDEX('Policy Characteristics'!D:D,MATCH($C1042,'Policy Characteristics'!$C:$C,0))),"",INDEX('Policy Characteristics'!D:D,MATCH($C1042,'Policy Characteristics'!$C:$C,0)))</f>
        <v>Fixed Energy Prices</v>
      </c>
      <c r="K1042" s="321" t="str">
        <f>IF(ISBLANK(INDEX('Policy Characteristics'!E:E,MATCH($C1042,'Policy Characteristics'!$C:$C,0))),"",INDEX('Policy Characteristics'!E:E,MATCH($C1042,'Policy Characteristics'!$C:$C,0)))</f>
        <v>cross toggle whether policies affect energy prices</v>
      </c>
      <c r="L1042" s="321">
        <f>IF(ISBLANK(INDEX('Policy Characteristics'!F:F,MATCH($C1042,'Policy Characteristics'!$C:$C,0))),"",INDEX('Policy Characteristics'!F:F,MATCH($C1042,'Policy Characteristics'!$C:$C,0)))</f>
        <v>0</v>
      </c>
      <c r="M1042" s="321">
        <f>IF(ISBLANK(INDEX('Policy Characteristics'!G:G,MATCH($C1042,'Policy Characteristics'!$C:$C,0))),"",INDEX('Policy Characteristics'!G:G,MATCH($C1042,'Policy Characteristics'!$C:$C,0)))</f>
        <v>1</v>
      </c>
      <c r="N1042" s="321">
        <f>IF(ISBLANK(INDEX('Policy Characteristics'!H:H,MATCH($C1042,'Policy Characteristics'!$C:$C,0))),"",INDEX('Policy Characteristics'!H:H,MATCH($C1042,'Policy Characteristics'!$C:$C,0)))</f>
        <v>1</v>
      </c>
      <c r="O1042" s="321" t="str">
        <f>IF(ISBLANK(INDEX('Policy Characteristics'!I:I,MATCH($C1042,'Policy Characteristics'!$C:$C,0))),"",INDEX('Policy Characteristics'!I:I,MATCH($C1042,'Policy Characteristics'!$C:$C,0)))</f>
        <v>on/off</v>
      </c>
      <c r="P1042" s="321" t="str">
        <f>IF(ISBLANK(INDEX('Policy Characteristics'!J:J,MATCH($C1042,'Policy Characteristics'!$C:$C,0))),"",INDEX('Policy Characteristics'!J:J,MATCH($C1042,'Policy Characteristics'!$C:$C,0)))</f>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s="2" customFormat="1" x14ac:dyDescent="0.25">
      <c r="A1043" s="321" t="str">
        <f>IF(ISBLANK(INDEX('Policy Characteristics'!A:A,MATCH($C1043,'Policy Characteristics'!$C:$C,0))),"",INDEX('Policy Characteristics'!A:A,MATCH($C1043,'Policy Characteristics'!$C:$C,0)))</f>
        <v>Cross-Sector</v>
      </c>
      <c r="B1043" s="321" t="str">
        <f>IF(ISBLANK(INDEX('Policy Characteristics'!B:B,MATCH($C1043,'Policy Characteristics'!$C:$C,0))),"",INDEX('Policy Characteristics'!B:B,MATCH($C1043,'Policy Characteristics'!$C:$C,0)))</f>
        <v>Fixed Energy Prices</v>
      </c>
      <c r="C1043" s="325" t="str">
        <f t="shared" si="52"/>
        <v>Toggle Whether Policies Affect Energy Prices</v>
      </c>
      <c r="D1043" s="9" t="s">
        <v>57</v>
      </c>
      <c r="E1043" s="50"/>
      <c r="F1043" s="9" t="s">
        <v>99</v>
      </c>
      <c r="G1043" s="9"/>
      <c r="H1043" s="53">
        <v>842</v>
      </c>
      <c r="I1043" s="9" t="s">
        <v>45</v>
      </c>
      <c r="J1043" s="323" t="str">
        <f>IF(ISBLANK(INDEX('Policy Characteristics'!D:D,MATCH($C1043,'Policy Characteristics'!$C:$C,0))),"",INDEX('Policy Characteristics'!D:D,MATCH($C1043,'Policy Characteristics'!$C:$C,0)))</f>
        <v>Fixed Energy Prices</v>
      </c>
      <c r="K1043" s="321" t="str">
        <f>IF(ISBLANK(INDEX('Policy Characteristics'!E:E,MATCH($C1043,'Policy Characteristics'!$C:$C,0))),"",INDEX('Policy Characteristics'!E:E,MATCH($C1043,'Policy Characteristics'!$C:$C,0)))</f>
        <v>cross toggle whether policies affect energy prices</v>
      </c>
      <c r="L1043" s="321">
        <f>IF(ISBLANK(INDEX('Policy Characteristics'!F:F,MATCH($C1043,'Policy Characteristics'!$C:$C,0))),"",INDEX('Policy Characteristics'!F:F,MATCH($C1043,'Policy Characteristics'!$C:$C,0)))</f>
        <v>0</v>
      </c>
      <c r="M1043" s="321">
        <f>IF(ISBLANK(INDEX('Policy Characteristics'!G:G,MATCH($C1043,'Policy Characteristics'!$C:$C,0))),"",INDEX('Policy Characteristics'!G:G,MATCH($C1043,'Policy Characteristics'!$C:$C,0)))</f>
        <v>1</v>
      </c>
      <c r="N1043" s="321">
        <f>IF(ISBLANK(INDEX('Policy Characteristics'!H:H,MATCH($C1043,'Policy Characteristics'!$C:$C,0))),"",INDEX('Policy Characteristics'!H:H,MATCH($C1043,'Policy Characteristics'!$C:$C,0)))</f>
        <v>1</v>
      </c>
      <c r="O1043" s="321" t="str">
        <f>IF(ISBLANK(INDEX('Policy Characteristics'!I:I,MATCH($C1043,'Policy Characteristics'!$C:$C,0))),"",INDEX('Policy Characteristics'!I:I,MATCH($C1043,'Policy Characteristics'!$C:$C,0)))</f>
        <v>on/off</v>
      </c>
      <c r="P1043" s="321" t="str">
        <f>IF(ISBLANK(INDEX('Policy Characteristics'!J:J,MATCH($C1043,'Policy Characteristics'!$C:$C,0))),"",INDEX('Policy Characteristics'!J:J,MATCH($C1043,'Policy Characteristics'!$C:$C,0)))</f>
        <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s="2" customFormat="1" x14ac:dyDescent="0.25">
      <c r="A1044" s="321" t="str">
        <f>IF(ISBLANK(INDEX('Policy Characteristics'!A:A,MATCH($C1044,'Policy Characteristics'!$C:$C,0))),"",INDEX('Policy Characteristics'!A:A,MATCH($C1044,'Policy Characteristics'!$C:$C,0)))</f>
        <v>Cross-Sector</v>
      </c>
      <c r="B1044" s="321" t="str">
        <f>IF(ISBLANK(INDEX('Policy Characteristics'!B:B,MATCH($C1044,'Policy Characteristics'!$C:$C,0))),"",INDEX('Policy Characteristics'!B:B,MATCH($C1044,'Policy Characteristics'!$C:$C,0)))</f>
        <v>Fixed Energy Prices</v>
      </c>
      <c r="C1044" s="325" t="str">
        <f t="shared" si="52"/>
        <v>Toggle Whether Policies Affect Energy Prices</v>
      </c>
      <c r="D1044" s="9" t="s">
        <v>2537</v>
      </c>
      <c r="E1044" s="50"/>
      <c r="F1044" s="9" t="s">
        <v>2538</v>
      </c>
      <c r="G1044" s="9"/>
      <c r="H1044" s="51">
        <v>843</v>
      </c>
      <c r="I1044" s="9" t="s">
        <v>45</v>
      </c>
      <c r="J1044" s="323" t="str">
        <f>IF(ISBLANK(INDEX('Policy Characteristics'!D:D,MATCH($C1044,'Policy Characteristics'!$C:$C,0))),"",INDEX('Policy Characteristics'!D:D,MATCH($C1044,'Policy Characteristics'!$C:$C,0)))</f>
        <v>Fixed Energy Prices</v>
      </c>
      <c r="K1044" s="321" t="str">
        <f>IF(ISBLANK(INDEX('Policy Characteristics'!E:E,MATCH($C1044,'Policy Characteristics'!$C:$C,0))),"",INDEX('Policy Characteristics'!E:E,MATCH($C1044,'Policy Characteristics'!$C:$C,0)))</f>
        <v>cross toggle whether policies affect energy prices</v>
      </c>
      <c r="L1044" s="321">
        <f>IF(ISBLANK(INDEX('Policy Characteristics'!F:F,MATCH($C1044,'Policy Characteristics'!$C:$C,0))),"",INDEX('Policy Characteristics'!F:F,MATCH($C1044,'Policy Characteristics'!$C:$C,0)))</f>
        <v>0</v>
      </c>
      <c r="M1044" s="321">
        <f>IF(ISBLANK(INDEX('Policy Characteristics'!G:G,MATCH($C1044,'Policy Characteristics'!$C:$C,0))),"",INDEX('Policy Characteristics'!G:G,MATCH($C1044,'Policy Characteristics'!$C:$C,0)))</f>
        <v>1</v>
      </c>
      <c r="N1044" s="321">
        <f>IF(ISBLANK(INDEX('Policy Characteristics'!H:H,MATCH($C1044,'Policy Characteristics'!$C:$C,0))),"",INDEX('Policy Characteristics'!H:H,MATCH($C1044,'Policy Characteristics'!$C:$C,0)))</f>
        <v>1</v>
      </c>
      <c r="O1044" s="321" t="str">
        <f>IF(ISBLANK(INDEX('Policy Characteristics'!I:I,MATCH($C1044,'Policy Characteristics'!$C:$C,0))),"",INDEX('Policy Characteristics'!I:I,MATCH($C1044,'Policy Characteristics'!$C:$C,0)))</f>
        <v>on/off</v>
      </c>
      <c r="P1044" s="321" t="str">
        <f>IF(ISBLANK(INDEX('Policy Characteristics'!J:J,MATCH($C1044,'Policy Characteristics'!$C:$C,0))),"",INDEX('Policy Characteristics'!J:J,MATCH($C1044,'Policy Characteristics'!$C:$C,0)))</f>
        <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s="2" customFormat="1" x14ac:dyDescent="0.25">
      <c r="A1045" s="321" t="str">
        <f>IF(ISBLANK(INDEX('Policy Characteristics'!A:A,MATCH($C1045,'Policy Characteristics'!$C:$C,0))),"",INDEX('Policy Characteristics'!A:A,MATCH($C1045,'Policy Characteristics'!$C:$C,0)))</f>
        <v>Cross-Sector</v>
      </c>
      <c r="B1045" s="321" t="str">
        <f>IF(ISBLANK(INDEX('Policy Characteristics'!B:B,MATCH($C1045,'Policy Characteristics'!$C:$C,0))),"",INDEX('Policy Characteristics'!B:B,MATCH($C1045,'Policy Characteristics'!$C:$C,0)))</f>
        <v>Fixed Energy Prices</v>
      </c>
      <c r="C1045" s="325" t="str">
        <f t="shared" si="52"/>
        <v>Toggle Whether Policies Affect Energy Prices</v>
      </c>
      <c r="D1045" s="9" t="s">
        <v>467</v>
      </c>
      <c r="E1045" s="50"/>
      <c r="F1045" s="9" t="s">
        <v>468</v>
      </c>
      <c r="G1045" s="9"/>
      <c r="H1045" s="53">
        <v>844</v>
      </c>
      <c r="I1045" s="9" t="s">
        <v>45</v>
      </c>
      <c r="J1045" s="323" t="str">
        <f>IF(ISBLANK(INDEX('Policy Characteristics'!D:D,MATCH($C1045,'Policy Characteristics'!$C:$C,0))),"",INDEX('Policy Characteristics'!D:D,MATCH($C1045,'Policy Characteristics'!$C:$C,0)))</f>
        <v>Fixed Energy Prices</v>
      </c>
      <c r="K1045" s="321" t="str">
        <f>IF(ISBLANK(INDEX('Policy Characteristics'!E:E,MATCH($C1045,'Policy Characteristics'!$C:$C,0))),"",INDEX('Policy Characteristics'!E:E,MATCH($C1045,'Policy Characteristics'!$C:$C,0)))</f>
        <v>cross toggle whether policies affect energy prices</v>
      </c>
      <c r="L1045" s="321">
        <f>IF(ISBLANK(INDEX('Policy Characteristics'!F:F,MATCH($C1045,'Policy Characteristics'!$C:$C,0))),"",INDEX('Policy Characteristics'!F:F,MATCH($C1045,'Policy Characteristics'!$C:$C,0)))</f>
        <v>0</v>
      </c>
      <c r="M1045" s="321">
        <f>IF(ISBLANK(INDEX('Policy Characteristics'!G:G,MATCH($C1045,'Policy Characteristics'!$C:$C,0))),"",INDEX('Policy Characteristics'!G:G,MATCH($C1045,'Policy Characteristics'!$C:$C,0)))</f>
        <v>1</v>
      </c>
      <c r="N1045" s="321">
        <f>IF(ISBLANK(INDEX('Policy Characteristics'!H:H,MATCH($C1045,'Policy Characteristics'!$C:$C,0))),"",INDEX('Policy Characteristics'!H:H,MATCH($C1045,'Policy Characteristics'!$C:$C,0)))</f>
        <v>1</v>
      </c>
      <c r="O1045" s="321" t="str">
        <f>IF(ISBLANK(INDEX('Policy Characteristics'!I:I,MATCH($C1045,'Policy Characteristics'!$C:$C,0))),"",INDEX('Policy Characteristics'!I:I,MATCH($C1045,'Policy Characteristics'!$C:$C,0)))</f>
        <v>on/off</v>
      </c>
      <c r="P1045" s="321" t="str">
        <f>IF(ISBLANK(INDEX('Policy Characteristics'!J:J,MATCH($C1045,'Policy Characteristics'!$C:$C,0))),"",INDEX('Policy Characteristics'!J:J,MATCH($C1045,'Policy Characteristics'!$C:$C,0)))</f>
        <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s="2" customFormat="1" x14ac:dyDescent="0.25">
      <c r="A1046" s="321" t="str">
        <f>IF(ISBLANK(INDEX('Policy Characteristics'!A:A,MATCH($C1046,'Policy Characteristics'!$C:$C,0))),"",INDEX('Policy Characteristics'!A:A,MATCH($C1046,'Policy Characteristics'!$C:$C,0)))</f>
        <v>Cross-Sector</v>
      </c>
      <c r="B1046" s="321" t="str">
        <f>IF(ISBLANK(INDEX('Policy Characteristics'!B:B,MATCH($C1046,'Policy Characteristics'!$C:$C,0))),"",INDEX('Policy Characteristics'!B:B,MATCH($C1046,'Policy Characteristics'!$C:$C,0)))</f>
        <v>Fixed Energy Prices</v>
      </c>
      <c r="C1046" s="325" t="str">
        <f t="shared" si="52"/>
        <v>Toggle Whether Policies Affect Energy Prices</v>
      </c>
      <c r="D1046" s="9" t="s">
        <v>2529</v>
      </c>
      <c r="E1046" s="50"/>
      <c r="F1046" s="9" t="s">
        <v>2533</v>
      </c>
      <c r="G1046" s="9"/>
      <c r="H1046" s="51">
        <v>845</v>
      </c>
      <c r="I1046" s="9" t="s">
        <v>45</v>
      </c>
      <c r="J1046" s="323" t="str">
        <f>IF(ISBLANK(INDEX('Policy Characteristics'!D:D,MATCH($C1046,'Policy Characteristics'!$C:$C,0))),"",INDEX('Policy Characteristics'!D:D,MATCH($C1046,'Policy Characteristics'!$C:$C,0)))</f>
        <v>Fixed Energy Prices</v>
      </c>
      <c r="K1046" s="321" t="str">
        <f>IF(ISBLANK(INDEX('Policy Characteristics'!E:E,MATCH($C1046,'Policy Characteristics'!$C:$C,0))),"",INDEX('Policy Characteristics'!E:E,MATCH($C1046,'Policy Characteristics'!$C:$C,0)))</f>
        <v>cross toggle whether policies affect energy prices</v>
      </c>
      <c r="L1046" s="321">
        <f>IF(ISBLANK(INDEX('Policy Characteristics'!F:F,MATCH($C1046,'Policy Characteristics'!$C:$C,0))),"",INDEX('Policy Characteristics'!F:F,MATCH($C1046,'Policy Characteristics'!$C:$C,0)))</f>
        <v>0</v>
      </c>
      <c r="M1046" s="321">
        <f>IF(ISBLANK(INDEX('Policy Characteristics'!G:G,MATCH($C1046,'Policy Characteristics'!$C:$C,0))),"",INDEX('Policy Characteristics'!G:G,MATCH($C1046,'Policy Characteristics'!$C:$C,0)))</f>
        <v>1</v>
      </c>
      <c r="N1046" s="321">
        <f>IF(ISBLANK(INDEX('Policy Characteristics'!H:H,MATCH($C1046,'Policy Characteristics'!$C:$C,0))),"",INDEX('Policy Characteristics'!H:H,MATCH($C1046,'Policy Characteristics'!$C:$C,0)))</f>
        <v>1</v>
      </c>
      <c r="O1046" s="321" t="str">
        <f>IF(ISBLANK(INDEX('Policy Characteristics'!I:I,MATCH($C1046,'Policy Characteristics'!$C:$C,0))),"",INDEX('Policy Characteristics'!I:I,MATCH($C1046,'Policy Characteristics'!$C:$C,0)))</f>
        <v>on/off</v>
      </c>
      <c r="P1046" s="321" t="str">
        <f>IF(ISBLANK(INDEX('Policy Characteristics'!J:J,MATCH($C1046,'Policy Characteristics'!$C:$C,0))),"",INDEX('Policy Characteristics'!J:J,MATCH($C1046,'Policy Characteristics'!$C:$C,0)))</f>
        <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s="2" customFormat="1" x14ac:dyDescent="0.25">
      <c r="A1047" s="321" t="str">
        <f>IF(ISBLANK(INDEX('Policy Characteristics'!A:A,MATCH($C1047,'Policy Characteristics'!$C:$C,0))),"",INDEX('Policy Characteristics'!A:A,MATCH($C1047,'Policy Characteristics'!$C:$C,0)))</f>
        <v>Cross-Sector</v>
      </c>
      <c r="B1047" s="321" t="str">
        <f>IF(ISBLANK(INDEX('Policy Characteristics'!B:B,MATCH($C1047,'Policy Characteristics'!$C:$C,0))),"",INDEX('Policy Characteristics'!B:B,MATCH($C1047,'Policy Characteristics'!$C:$C,0)))</f>
        <v>Fixed Energy Prices</v>
      </c>
      <c r="C1047" s="325" t="str">
        <f t="shared" si="52"/>
        <v>Toggle Whether Policies Affect Energy Prices</v>
      </c>
      <c r="D1047" s="9" t="s">
        <v>2539</v>
      </c>
      <c r="E1047" s="50"/>
      <c r="F1047" s="9" t="s">
        <v>2540</v>
      </c>
      <c r="G1047" s="9"/>
      <c r="H1047" s="53">
        <v>846</v>
      </c>
      <c r="I1047" s="9" t="s">
        <v>45</v>
      </c>
      <c r="J1047" s="323" t="str">
        <f>IF(ISBLANK(INDEX('Policy Characteristics'!D:D,MATCH($C1047,'Policy Characteristics'!$C:$C,0))),"",INDEX('Policy Characteristics'!D:D,MATCH($C1047,'Policy Characteristics'!$C:$C,0)))</f>
        <v>Fixed Energy Prices</v>
      </c>
      <c r="K1047" s="321" t="str">
        <f>IF(ISBLANK(INDEX('Policy Characteristics'!E:E,MATCH($C1047,'Policy Characteristics'!$C:$C,0))),"",INDEX('Policy Characteristics'!E:E,MATCH($C1047,'Policy Characteristics'!$C:$C,0)))</f>
        <v>cross toggle whether policies affect energy prices</v>
      </c>
      <c r="L1047" s="321">
        <f>IF(ISBLANK(INDEX('Policy Characteristics'!F:F,MATCH($C1047,'Policy Characteristics'!$C:$C,0))),"",INDEX('Policy Characteristics'!F:F,MATCH($C1047,'Policy Characteristics'!$C:$C,0)))</f>
        <v>0</v>
      </c>
      <c r="M1047" s="321">
        <f>IF(ISBLANK(INDEX('Policy Characteristics'!G:G,MATCH($C1047,'Policy Characteristics'!$C:$C,0))),"",INDEX('Policy Characteristics'!G:G,MATCH($C1047,'Policy Characteristics'!$C:$C,0)))</f>
        <v>1</v>
      </c>
      <c r="N1047" s="321">
        <f>IF(ISBLANK(INDEX('Policy Characteristics'!H:H,MATCH($C1047,'Policy Characteristics'!$C:$C,0))),"",INDEX('Policy Characteristics'!H:H,MATCH($C1047,'Policy Characteristics'!$C:$C,0)))</f>
        <v>1</v>
      </c>
      <c r="O1047" s="321" t="str">
        <f>IF(ISBLANK(INDEX('Policy Characteristics'!I:I,MATCH($C1047,'Policy Characteristics'!$C:$C,0))),"",INDEX('Policy Characteristics'!I:I,MATCH($C1047,'Policy Characteristics'!$C:$C,0)))</f>
        <v>on/off</v>
      </c>
      <c r="P1047" s="321" t="str">
        <f>IF(ISBLANK(INDEX('Policy Characteristics'!J:J,MATCH($C1047,'Policy Characteristics'!$C:$C,0))),"",INDEX('Policy Characteristics'!J:J,MATCH($C1047,'Policy Characteristics'!$C:$C,0)))</f>
        <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s="2" customFormat="1" x14ac:dyDescent="0.25">
      <c r="A1048" s="321" t="str">
        <f>IF(ISBLANK(INDEX('Policy Characteristics'!A:A,MATCH($C1048,'Policy Characteristics'!$C:$C,0))),"",INDEX('Policy Characteristics'!A:A,MATCH($C1048,'Policy Characteristics'!$C:$C,0)))</f>
        <v>Cross-Sector</v>
      </c>
      <c r="B1048" s="321" t="str">
        <f>IF(ISBLANK(INDEX('Policy Characteristics'!B:B,MATCH($C1048,'Policy Characteristics'!$C:$C,0))),"",INDEX('Policy Characteristics'!B:B,MATCH($C1048,'Policy Characteristics'!$C:$C,0)))</f>
        <v>Fixed Energy Prices</v>
      </c>
      <c r="C1048" s="325" t="str">
        <f t="shared" si="52"/>
        <v>Toggle Whether Policies Affect Energy Prices</v>
      </c>
      <c r="D1048" s="9" t="s">
        <v>2530</v>
      </c>
      <c r="E1048" s="50"/>
      <c r="F1048" s="9" t="s">
        <v>2534</v>
      </c>
      <c r="G1048" s="9"/>
      <c r="H1048" s="51">
        <v>847</v>
      </c>
      <c r="I1048" s="9" t="s">
        <v>45</v>
      </c>
      <c r="J1048" s="323" t="str">
        <f>IF(ISBLANK(INDEX('Policy Characteristics'!D:D,MATCH($C1048,'Policy Characteristics'!$C:$C,0))),"",INDEX('Policy Characteristics'!D:D,MATCH($C1048,'Policy Characteristics'!$C:$C,0)))</f>
        <v>Fixed Energy Prices</v>
      </c>
      <c r="K1048" s="321" t="str">
        <f>IF(ISBLANK(INDEX('Policy Characteristics'!E:E,MATCH($C1048,'Policy Characteristics'!$C:$C,0))),"",INDEX('Policy Characteristics'!E:E,MATCH($C1048,'Policy Characteristics'!$C:$C,0)))</f>
        <v>cross toggle whether policies affect energy prices</v>
      </c>
      <c r="L1048" s="321">
        <f>IF(ISBLANK(INDEX('Policy Characteristics'!F:F,MATCH($C1048,'Policy Characteristics'!$C:$C,0))),"",INDEX('Policy Characteristics'!F:F,MATCH($C1048,'Policy Characteristics'!$C:$C,0)))</f>
        <v>0</v>
      </c>
      <c r="M1048" s="321">
        <f>IF(ISBLANK(INDEX('Policy Characteristics'!G:G,MATCH($C1048,'Policy Characteristics'!$C:$C,0))),"",INDEX('Policy Characteristics'!G:G,MATCH($C1048,'Policy Characteristics'!$C:$C,0)))</f>
        <v>1</v>
      </c>
      <c r="N1048" s="321">
        <f>IF(ISBLANK(INDEX('Policy Characteristics'!H:H,MATCH($C1048,'Policy Characteristics'!$C:$C,0))),"",INDEX('Policy Characteristics'!H:H,MATCH($C1048,'Policy Characteristics'!$C:$C,0)))</f>
        <v>1</v>
      </c>
      <c r="O1048" s="321" t="str">
        <f>IF(ISBLANK(INDEX('Policy Characteristics'!I:I,MATCH($C1048,'Policy Characteristics'!$C:$C,0))),"",INDEX('Policy Characteristics'!I:I,MATCH($C1048,'Policy Characteristics'!$C:$C,0)))</f>
        <v>on/off</v>
      </c>
      <c r="P1048" s="321" t="str">
        <f>IF(ISBLANK(INDEX('Policy Characteristics'!J:J,MATCH($C1048,'Policy Characteristics'!$C:$C,0))),"",INDEX('Policy Characteristics'!J:J,MATCH($C1048,'Policy Characteristics'!$C:$C,0)))</f>
        <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s="2" customFormat="1" x14ac:dyDescent="0.25">
      <c r="A1049" s="321" t="str">
        <f>IF(ISBLANK(INDEX('Policy Characteristics'!A:A,MATCH($C1049,'Policy Characteristics'!$C:$C,0))),"",INDEX('Policy Characteristics'!A:A,MATCH($C1049,'Policy Characteristics'!$C:$C,0)))</f>
        <v>Cross-Sector</v>
      </c>
      <c r="B1049" s="321" t="str">
        <f>IF(ISBLANK(INDEX('Policy Characteristics'!B:B,MATCH($C1049,'Policy Characteristics'!$C:$C,0))),"",INDEX('Policy Characteristics'!B:B,MATCH($C1049,'Policy Characteristics'!$C:$C,0)))</f>
        <v>Fuel Price Deregulation</v>
      </c>
      <c r="C1049" s="324" t="s">
        <v>2862</v>
      </c>
      <c r="D1049" s="9" t="s">
        <v>474</v>
      </c>
      <c r="E1049" s="50"/>
      <c r="F1049" s="9" t="s">
        <v>471</v>
      </c>
      <c r="G1049" s="9"/>
      <c r="H1049" s="51">
        <v>723</v>
      </c>
      <c r="I1049" s="9" t="s">
        <v>45</v>
      </c>
      <c r="J1049" s="323" t="str">
        <f>IF(ISBLANK(INDEX('Policy Characteristics'!D:D,MATCH($C1049,'Policy Characteristics'!$C:$C,0))),"",INDEX('Policy Characteristics'!D:D,MATCH($C1049,'Policy Characteristics'!$C:$C,0)))</f>
        <v>Fuel Price Deregulation</v>
      </c>
      <c r="K1049" s="321" t="str">
        <f>IF(ISBLANK(INDEX('Policy Characteristics'!E:E,MATCH($C1049,'Policy Characteristics'!$C:$C,0))),"",INDEX('Policy Characteristics'!E:E,MATCH($C1049,'Policy Characteristics'!$C:$C,0)))</f>
        <v>cross fuel price deregulation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1</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of price deregulated</v>
      </c>
      <c r="P1049" s="321"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21" t="str">
        <f>IF(ISBLANK(INDEX('Policy Characteristics'!K:K,MATCH($C1049,'Policy Characteristics'!$C:$C,0))),"",INDEX('Policy Characteristics'!K:K,MATCH($C1049,'Policy Characteristics'!$C:$C,0)))</f>
        <v>fuels.html#fuel-price-deregulation</v>
      </c>
      <c r="R1049" s="321" t="str">
        <f>IF(ISBLANK(INDEX('Policy Characteristics'!L:L,MATCH($C1049,'Policy Characteristics'!$C:$C,0))),"",INDEX('Policy Characteristics'!L:L,MATCH($C1049,'Policy Characteristics'!$C:$C,0)))</f>
        <v/>
      </c>
    </row>
    <row r="1050" spans="1:18" s="2" customFormat="1" x14ac:dyDescent="0.25">
      <c r="A1050" s="321" t="str">
        <f>IF(ISBLANK(INDEX('Policy Characteristics'!A:A,MATCH($C1050,'Policy Characteristics'!$C:$C,0))),"",INDEX('Policy Characteristics'!A:A,MATCH($C1050,'Policy Characteristics'!$C:$C,0)))</f>
        <v>Cross-Sector</v>
      </c>
      <c r="B1050" s="321" t="str">
        <f>IF(ISBLANK(INDEX('Policy Characteristics'!B:B,MATCH($C1050,'Policy Characteristics'!$C:$C,0))),"",INDEX('Policy Characteristics'!B:B,MATCH($C1050,'Policy Characteristics'!$C:$C,0)))</f>
        <v>Fuel Price Deregulation</v>
      </c>
      <c r="C1050" s="325" t="str">
        <f t="shared" ref="C1050:C1063" si="53">C$1049</f>
        <v>Fuel Price Deregulation</v>
      </c>
      <c r="D1050" s="9" t="s">
        <v>47</v>
      </c>
      <c r="E1050" s="50"/>
      <c r="F1050" s="9" t="s">
        <v>88</v>
      </c>
      <c r="G1050" s="9"/>
      <c r="H1050" s="51">
        <v>724</v>
      </c>
      <c r="I1050" s="9" t="s">
        <v>45</v>
      </c>
      <c r="J1050" s="323" t="str">
        <f>IF(ISBLANK(INDEX('Policy Characteristics'!D:D,MATCH($C1050,'Policy Characteristics'!$C:$C,0))),"",INDEX('Policy Characteristics'!D:D,MATCH($C1050,'Policy Characteristics'!$C:$C,0)))</f>
        <v>Fuel Price Deregulation</v>
      </c>
      <c r="K1050" s="321" t="str">
        <f>IF(ISBLANK(INDEX('Policy Characteristics'!E:E,MATCH($C1050,'Policy Characteristics'!$C:$C,0))),"",INDEX('Policy Characteristics'!E:E,MATCH($C1050,'Policy Characteristics'!$C:$C,0)))</f>
        <v>cross fuel price deregulation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1</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of price deregulated</v>
      </c>
      <c r="P1050" s="321"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21" t="str">
        <f>IF(ISBLANK(INDEX('Policy Characteristics'!K:K,MATCH($C1050,'Policy Characteristics'!$C:$C,0))),"",INDEX('Policy Characteristics'!K:K,MATCH($C1050,'Policy Characteristics'!$C:$C,0)))</f>
        <v>fuels.html#fuel-price-deregulation</v>
      </c>
      <c r="R1050" s="321" t="str">
        <f>IF(ISBLANK(INDEX('Policy Characteristics'!L:L,MATCH($C1050,'Policy Characteristics'!$C:$C,0))),"",INDEX('Policy Characteristics'!L:L,MATCH($C1050,'Policy Characteristics'!$C:$C,0)))</f>
        <v/>
      </c>
    </row>
    <row r="1051" spans="1:18" s="2" customFormat="1" x14ac:dyDescent="0.25">
      <c r="A1051" s="321" t="str">
        <f>IF(ISBLANK(INDEX('Policy Characteristics'!A:A,MATCH($C1051,'Policy Characteristics'!$C:$C,0))),"",INDEX('Policy Characteristics'!A:A,MATCH($C1051,'Policy Characteristics'!$C:$C,0)))</f>
        <v>Cross-Sector</v>
      </c>
      <c r="B1051" s="321" t="str">
        <f>IF(ISBLANK(INDEX('Policy Characteristics'!B:B,MATCH($C1051,'Policy Characteristics'!$C:$C,0))),"",INDEX('Policy Characteristics'!B:B,MATCH($C1051,'Policy Characteristics'!$C:$C,0)))</f>
        <v>Fuel Price Deregulation</v>
      </c>
      <c r="C1051" s="325" t="str">
        <f t="shared" si="53"/>
        <v>Fuel Price Deregulation</v>
      </c>
      <c r="D1051" s="9" t="s">
        <v>48</v>
      </c>
      <c r="E1051" s="50"/>
      <c r="F1051" s="9" t="s">
        <v>89</v>
      </c>
      <c r="G1051" s="9"/>
      <c r="H1051" s="51">
        <v>725</v>
      </c>
      <c r="I1051" s="9" t="s">
        <v>45</v>
      </c>
      <c r="J1051" s="323" t="str">
        <f>IF(ISBLANK(INDEX('Policy Characteristics'!D:D,MATCH($C1051,'Policy Characteristics'!$C:$C,0))),"",INDEX('Policy Characteristics'!D:D,MATCH($C1051,'Policy Characteristics'!$C:$C,0)))</f>
        <v>Fuel Price Deregulation</v>
      </c>
      <c r="K1051" s="321" t="str">
        <f>IF(ISBLANK(INDEX('Policy Characteristics'!E:E,MATCH($C1051,'Policy Characteristics'!$C:$C,0))),"",INDEX('Policy Characteristics'!E:E,MATCH($C1051,'Policy Characteristics'!$C:$C,0)))</f>
        <v>cross fuel price deregulation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1</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of price deregulated</v>
      </c>
      <c r="P1051" s="321"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21" t="str">
        <f>IF(ISBLANK(INDEX('Policy Characteristics'!K:K,MATCH($C1051,'Policy Characteristics'!$C:$C,0))),"",INDEX('Policy Characteristics'!K:K,MATCH($C1051,'Policy Characteristics'!$C:$C,0)))</f>
        <v>fuels.html#fuel-price-deregulation</v>
      </c>
      <c r="R1051" s="321" t="str">
        <f>IF(ISBLANK(INDEX('Policy Characteristics'!L:L,MATCH($C1051,'Policy Characteristics'!$C:$C,0))),"",INDEX('Policy Characteristics'!L:L,MATCH($C1051,'Policy Characteristics'!$C:$C,0)))</f>
        <v/>
      </c>
    </row>
    <row r="1052" spans="1:18" s="2" customFormat="1" x14ac:dyDescent="0.25">
      <c r="A1052" s="321" t="str">
        <f>IF(ISBLANK(INDEX('Policy Characteristics'!A:A,MATCH($C1052,'Policy Characteristics'!$C:$C,0))),"",INDEX('Policy Characteristics'!A:A,MATCH($C1052,'Policy Characteristics'!$C:$C,0)))</f>
        <v>Cross-Sector</v>
      </c>
      <c r="B1052" s="321" t="str">
        <f>IF(ISBLANK(INDEX('Policy Characteristics'!B:B,MATCH($C1052,'Policy Characteristics'!$C:$C,0))),"",INDEX('Policy Characteristics'!B:B,MATCH($C1052,'Policy Characteristics'!$C:$C,0)))</f>
        <v>Fuel Price Deregulation</v>
      </c>
      <c r="C1052" s="325" t="str">
        <f t="shared" si="53"/>
        <v>Fuel Price Deregulation</v>
      </c>
      <c r="D1052" s="9" t="s">
        <v>52</v>
      </c>
      <c r="E1052" s="50"/>
      <c r="F1052" s="9" t="s">
        <v>93</v>
      </c>
      <c r="G1052" s="9"/>
      <c r="H1052" s="51">
        <v>726</v>
      </c>
      <c r="I1052" s="9" t="s">
        <v>45</v>
      </c>
      <c r="J1052" s="323" t="str">
        <f>IF(ISBLANK(INDEX('Policy Characteristics'!D:D,MATCH($C1052,'Policy Characteristics'!$C:$C,0))),"",INDEX('Policy Characteristics'!D:D,MATCH($C1052,'Policy Characteristics'!$C:$C,0)))</f>
        <v>Fuel Price Deregulation</v>
      </c>
      <c r="K1052" s="321" t="str">
        <f>IF(ISBLANK(INDEX('Policy Characteristics'!E:E,MATCH($C1052,'Policy Characteristics'!$C:$C,0))),"",INDEX('Policy Characteristics'!E:E,MATCH($C1052,'Policy Characteristics'!$C:$C,0)))</f>
        <v>cross fuel price deregulation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1</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of price deregulated</v>
      </c>
      <c r="P1052" s="321"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21" t="str">
        <f>IF(ISBLANK(INDEX('Policy Characteristics'!K:K,MATCH($C1052,'Policy Characteristics'!$C:$C,0))),"",INDEX('Policy Characteristics'!K:K,MATCH($C1052,'Policy Characteristics'!$C:$C,0)))</f>
        <v>fuels.html#fuel-price-deregulation</v>
      </c>
      <c r="R1052" s="321" t="str">
        <f>IF(ISBLANK(INDEX('Policy Characteristics'!L:L,MATCH($C1052,'Policy Characteristics'!$C:$C,0))),"",INDEX('Policy Characteristics'!L:L,MATCH($C1052,'Policy Characteristics'!$C:$C,0)))</f>
        <v/>
      </c>
    </row>
    <row r="1053" spans="1:18" s="2" customFormat="1" x14ac:dyDescent="0.25">
      <c r="A1053" s="321" t="str">
        <f>IF(ISBLANK(INDEX('Policy Characteristics'!A:A,MATCH($C1053,'Policy Characteristics'!$C:$C,0))),"",INDEX('Policy Characteristics'!A:A,MATCH($C1053,'Policy Characteristics'!$C:$C,0)))</f>
        <v>Cross-Sector</v>
      </c>
      <c r="B1053" s="321" t="str">
        <f>IF(ISBLANK(INDEX('Policy Characteristics'!B:B,MATCH($C1053,'Policy Characteristics'!$C:$C,0))),"",INDEX('Policy Characteristics'!B:B,MATCH($C1053,'Policy Characteristics'!$C:$C,0)))</f>
        <v>Fuel Price Deregulation</v>
      </c>
      <c r="C1053" s="325" t="str">
        <f t="shared" si="53"/>
        <v>Fuel Price Deregulation</v>
      </c>
      <c r="D1053" s="9" t="s">
        <v>54</v>
      </c>
      <c r="E1053" s="50"/>
      <c r="F1053" s="9" t="s">
        <v>96</v>
      </c>
      <c r="G1053" s="9"/>
      <c r="H1053" s="51">
        <v>727</v>
      </c>
      <c r="I1053" s="9" t="s">
        <v>45</v>
      </c>
      <c r="J1053" s="323" t="str">
        <f>IF(ISBLANK(INDEX('Policy Characteristics'!D:D,MATCH($C1053,'Policy Characteristics'!$C:$C,0))),"",INDEX('Policy Characteristics'!D:D,MATCH($C1053,'Policy Characteristics'!$C:$C,0)))</f>
        <v>Fuel Price Deregulation</v>
      </c>
      <c r="K1053" s="321" t="str">
        <f>IF(ISBLANK(INDEX('Policy Characteristics'!E:E,MATCH($C1053,'Policy Characteristics'!$C:$C,0))),"",INDEX('Policy Characteristics'!E:E,MATCH($C1053,'Policy Characteristics'!$C:$C,0)))</f>
        <v>cross fuel price deregulation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1</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of price deregulated</v>
      </c>
      <c r="P1053" s="321"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21" t="str">
        <f>IF(ISBLANK(INDEX('Policy Characteristics'!K:K,MATCH($C1053,'Policy Characteristics'!$C:$C,0))),"",INDEX('Policy Characteristics'!K:K,MATCH($C1053,'Policy Characteristics'!$C:$C,0)))</f>
        <v>fuels.html#fuel-price-deregulation</v>
      </c>
      <c r="R1053" s="321" t="str">
        <f>IF(ISBLANK(INDEX('Policy Characteristics'!L:L,MATCH($C1053,'Policy Characteristics'!$C:$C,0))),"",INDEX('Policy Characteristics'!L:L,MATCH($C1053,'Policy Characteristics'!$C:$C,0)))</f>
        <v/>
      </c>
    </row>
    <row r="1054" spans="1:18" s="2" customFormat="1" x14ac:dyDescent="0.25">
      <c r="A1054" s="321" t="str">
        <f>IF(ISBLANK(INDEX('Policy Characteristics'!A:A,MATCH($C1054,'Policy Characteristics'!$C:$C,0))),"",INDEX('Policy Characteristics'!A:A,MATCH($C1054,'Policy Characteristics'!$C:$C,0)))</f>
        <v>Cross-Sector</v>
      </c>
      <c r="B1054" s="321" t="str">
        <f>IF(ISBLANK(INDEX('Policy Characteristics'!B:B,MATCH($C1054,'Policy Characteristics'!$C:$C,0))),"",INDEX('Policy Characteristics'!B:B,MATCH($C1054,'Policy Characteristics'!$C:$C,0)))</f>
        <v>Fuel Price Deregulation</v>
      </c>
      <c r="C1054" s="325" t="str">
        <f t="shared" si="53"/>
        <v>Fuel Price Deregulation</v>
      </c>
      <c r="D1054" s="9" t="s">
        <v>55</v>
      </c>
      <c r="E1054" s="50"/>
      <c r="F1054" s="9" t="s">
        <v>97</v>
      </c>
      <c r="G1054" s="9"/>
      <c r="H1054" s="51">
        <v>728</v>
      </c>
      <c r="I1054" s="9" t="s">
        <v>45</v>
      </c>
      <c r="J1054" s="323" t="str">
        <f>IF(ISBLANK(INDEX('Policy Characteristics'!D:D,MATCH($C1054,'Policy Characteristics'!$C:$C,0))),"",INDEX('Policy Characteristics'!D:D,MATCH($C1054,'Policy Characteristics'!$C:$C,0)))</f>
        <v>Fuel Price Deregulation</v>
      </c>
      <c r="K1054" s="321" t="str">
        <f>IF(ISBLANK(INDEX('Policy Characteristics'!E:E,MATCH($C1054,'Policy Characteristics'!$C:$C,0))),"",INDEX('Policy Characteristics'!E:E,MATCH($C1054,'Policy Characteristics'!$C:$C,0)))</f>
        <v>cross fuel price deregulation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1</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of price deregulated</v>
      </c>
      <c r="P1054" s="321"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21" t="str">
        <f>IF(ISBLANK(INDEX('Policy Characteristics'!K:K,MATCH($C1054,'Policy Characteristics'!$C:$C,0))),"",INDEX('Policy Characteristics'!K:K,MATCH($C1054,'Policy Characteristics'!$C:$C,0)))</f>
        <v>fuels.html#fuel-price-deregulation</v>
      </c>
      <c r="R1054" s="321" t="str">
        <f>IF(ISBLANK(INDEX('Policy Characteristics'!L:L,MATCH($C1054,'Policy Characteristics'!$C:$C,0))),"",INDEX('Policy Characteristics'!L:L,MATCH($C1054,'Policy Characteristics'!$C:$C,0)))</f>
        <v/>
      </c>
    </row>
    <row r="1055" spans="1:18" s="2" customFormat="1" x14ac:dyDescent="0.25">
      <c r="A1055" s="321" t="str">
        <f>IF(ISBLANK(INDEX('Policy Characteristics'!A:A,MATCH($C1055,'Policy Characteristics'!$C:$C,0))),"",INDEX('Policy Characteristics'!A:A,MATCH($C1055,'Policy Characteristics'!$C:$C,0)))</f>
        <v>Cross-Sector</v>
      </c>
      <c r="B1055" s="321" t="str">
        <f>IF(ISBLANK(INDEX('Policy Characteristics'!B:B,MATCH($C1055,'Policy Characteristics'!$C:$C,0))),"",INDEX('Policy Characteristics'!B:B,MATCH($C1055,'Policy Characteristics'!$C:$C,0)))</f>
        <v>Fuel Price Deregulation</v>
      </c>
      <c r="C1055" s="325" t="str">
        <f t="shared" si="53"/>
        <v>Fuel Price Deregulation</v>
      </c>
      <c r="D1055" s="9" t="s">
        <v>56</v>
      </c>
      <c r="E1055" s="50"/>
      <c r="F1055" s="9" t="s">
        <v>98</v>
      </c>
      <c r="G1055" s="9"/>
      <c r="H1055" s="51">
        <v>729</v>
      </c>
      <c r="I1055" s="9" t="s">
        <v>45</v>
      </c>
      <c r="J1055" s="323" t="str">
        <f>IF(ISBLANK(INDEX('Policy Characteristics'!D:D,MATCH($C1055,'Policy Characteristics'!$C:$C,0))),"",INDEX('Policy Characteristics'!D:D,MATCH($C1055,'Policy Characteristics'!$C:$C,0)))</f>
        <v>Fuel Price Deregulation</v>
      </c>
      <c r="K1055" s="321" t="str">
        <f>IF(ISBLANK(INDEX('Policy Characteristics'!E:E,MATCH($C1055,'Policy Characteristics'!$C:$C,0))),"",INDEX('Policy Characteristics'!E:E,MATCH($C1055,'Policy Characteristics'!$C:$C,0)))</f>
        <v>cross fuel price deregulation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1</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of price deregulated</v>
      </c>
      <c r="P1055" s="321"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21" t="str">
        <f>IF(ISBLANK(INDEX('Policy Characteristics'!K:K,MATCH($C1055,'Policy Characteristics'!$C:$C,0))),"",INDEX('Policy Characteristics'!K:K,MATCH($C1055,'Policy Characteristics'!$C:$C,0)))</f>
        <v>fuels.html#fuel-price-deregulation</v>
      </c>
      <c r="R1055" s="321" t="str">
        <f>IF(ISBLANK(INDEX('Policy Characteristics'!L:L,MATCH($C1055,'Policy Characteristics'!$C:$C,0))),"",INDEX('Policy Characteristics'!L:L,MATCH($C1055,'Policy Characteristics'!$C:$C,0)))</f>
        <v/>
      </c>
    </row>
    <row r="1056" spans="1:18" s="2" customFormat="1" x14ac:dyDescent="0.25">
      <c r="A1056" s="321" t="str">
        <f>IF(ISBLANK(INDEX('Policy Characteristics'!A:A,MATCH($C1056,'Policy Characteristics'!$C:$C,0))),"",INDEX('Policy Characteristics'!A:A,MATCH($C1056,'Policy Characteristics'!$C:$C,0)))</f>
        <v>Cross-Sector</v>
      </c>
      <c r="B1056" s="321" t="str">
        <f>IF(ISBLANK(INDEX('Policy Characteristics'!B:B,MATCH($C1056,'Policy Characteristics'!$C:$C,0))),"",INDEX('Policy Characteristics'!B:B,MATCH($C1056,'Policy Characteristics'!$C:$C,0)))</f>
        <v>Fuel Price Deregulation</v>
      </c>
      <c r="C1056" s="325" t="str">
        <f t="shared" si="53"/>
        <v>Fuel Price Deregulation</v>
      </c>
      <c r="D1056" s="9" t="s">
        <v>57</v>
      </c>
      <c r="E1056" s="50"/>
      <c r="F1056" s="9" t="s">
        <v>99</v>
      </c>
      <c r="G1056" s="9"/>
      <c r="H1056" s="51">
        <v>730</v>
      </c>
      <c r="I1056" s="9" t="s">
        <v>45</v>
      </c>
      <c r="J1056" s="323" t="str">
        <f>IF(ISBLANK(INDEX('Policy Characteristics'!D:D,MATCH($C1056,'Policy Characteristics'!$C:$C,0))),"",INDEX('Policy Characteristics'!D:D,MATCH($C1056,'Policy Characteristics'!$C:$C,0)))</f>
        <v>Fuel Price Deregulation</v>
      </c>
      <c r="K1056" s="321" t="str">
        <f>IF(ISBLANK(INDEX('Policy Characteristics'!E:E,MATCH($C1056,'Policy Characteristics'!$C:$C,0))),"",INDEX('Policy Characteristics'!E:E,MATCH($C1056,'Policy Characteristics'!$C:$C,0)))</f>
        <v>cross fuel price deregulation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1</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of price deregulated</v>
      </c>
      <c r="P1056" s="321"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21" t="str">
        <f>IF(ISBLANK(INDEX('Policy Characteristics'!K:K,MATCH($C1056,'Policy Characteristics'!$C:$C,0))),"",INDEX('Policy Characteristics'!K:K,MATCH($C1056,'Policy Characteristics'!$C:$C,0)))</f>
        <v>fuels.html#fuel-price-deregulation</v>
      </c>
      <c r="R1056" s="321" t="str">
        <f>IF(ISBLANK(INDEX('Policy Characteristics'!L:L,MATCH($C1056,'Policy Characteristics'!$C:$C,0))),"",INDEX('Policy Characteristics'!L:L,MATCH($C1056,'Policy Characteristics'!$C:$C,0)))</f>
        <v/>
      </c>
    </row>
    <row r="1057" spans="1:18" s="2" customFormat="1" x14ac:dyDescent="0.25">
      <c r="A1057" s="321" t="str">
        <f>IF(ISBLANK(INDEX('Policy Characteristics'!A:A,MATCH($C1057,'Policy Characteristics'!$C:$C,0))),"",INDEX('Policy Characteristics'!A:A,MATCH($C1057,'Policy Characteristics'!$C:$C,0)))</f>
        <v>Cross-Sector</v>
      </c>
      <c r="B1057" s="321" t="str">
        <f>IF(ISBLANK(INDEX('Policy Characteristics'!B:B,MATCH($C1057,'Policy Characteristics'!$C:$C,0))),"",INDEX('Policy Characteristics'!B:B,MATCH($C1057,'Policy Characteristics'!$C:$C,0)))</f>
        <v>Fuel Price Deregulation</v>
      </c>
      <c r="C1057" s="325" t="str">
        <f t="shared" si="53"/>
        <v>Fuel Price Deregulation</v>
      </c>
      <c r="D1057" s="9" t="s">
        <v>2537</v>
      </c>
      <c r="E1057" s="50"/>
      <c r="F1057" s="9" t="s">
        <v>2538</v>
      </c>
      <c r="G1057" s="9"/>
      <c r="H1057" s="51">
        <v>731</v>
      </c>
      <c r="I1057" s="9" t="s">
        <v>45</v>
      </c>
      <c r="J1057" s="323" t="str">
        <f>IF(ISBLANK(INDEX('Policy Characteristics'!D:D,MATCH($C1057,'Policy Characteristics'!$C:$C,0))),"",INDEX('Policy Characteristics'!D:D,MATCH($C1057,'Policy Characteristics'!$C:$C,0)))</f>
        <v>Fuel Price Deregulation</v>
      </c>
      <c r="K1057" s="321" t="str">
        <f>IF(ISBLANK(INDEX('Policy Characteristics'!E:E,MATCH($C1057,'Policy Characteristics'!$C:$C,0))),"",INDEX('Policy Characteristics'!E:E,MATCH($C1057,'Policy Characteristics'!$C:$C,0)))</f>
        <v>cross fuel price deregulation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1</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of price deregulated</v>
      </c>
      <c r="P1057" s="321"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21" t="str">
        <f>IF(ISBLANK(INDEX('Policy Characteristics'!K:K,MATCH($C1057,'Policy Characteristics'!$C:$C,0))),"",INDEX('Policy Characteristics'!K:K,MATCH($C1057,'Policy Characteristics'!$C:$C,0)))</f>
        <v>fuels.html#fuel-price-deregulation</v>
      </c>
      <c r="R1057" s="321" t="str">
        <f>IF(ISBLANK(INDEX('Policy Characteristics'!L:L,MATCH($C1057,'Policy Characteristics'!$C:$C,0))),"",INDEX('Policy Characteristics'!L:L,MATCH($C1057,'Policy Characteristics'!$C:$C,0)))</f>
        <v/>
      </c>
    </row>
    <row r="1058" spans="1:18" s="2" customFormat="1" x14ac:dyDescent="0.25">
      <c r="A1058" s="321" t="str">
        <f>IF(ISBLANK(INDEX('Policy Characteristics'!A:A,MATCH($C1058,'Policy Characteristics'!$C:$C,0))),"",INDEX('Policy Characteristics'!A:A,MATCH($C1058,'Policy Characteristics'!$C:$C,0)))</f>
        <v>Cross-Sector</v>
      </c>
      <c r="B1058" s="321" t="str">
        <f>IF(ISBLANK(INDEX('Policy Characteristics'!B:B,MATCH($C1058,'Policy Characteristics'!$C:$C,0))),"",INDEX('Policy Characteristics'!B:B,MATCH($C1058,'Policy Characteristics'!$C:$C,0)))</f>
        <v>Fuel Price Deregulation</v>
      </c>
      <c r="C1058" s="325" t="str">
        <f t="shared" si="53"/>
        <v>Fuel Price Deregulation</v>
      </c>
      <c r="D1058" s="9" t="s">
        <v>467</v>
      </c>
      <c r="E1058" s="50"/>
      <c r="F1058" s="9" t="s">
        <v>468</v>
      </c>
      <c r="G1058" s="9"/>
      <c r="H1058" s="51">
        <v>732</v>
      </c>
      <c r="I1058" s="9" t="s">
        <v>45</v>
      </c>
      <c r="J1058" s="323" t="str">
        <f>IF(ISBLANK(INDEX('Policy Characteristics'!D:D,MATCH($C1058,'Policy Characteristics'!$C:$C,0))),"",INDEX('Policy Characteristics'!D:D,MATCH($C1058,'Policy Characteristics'!$C:$C,0)))</f>
        <v>Fuel Price Deregulation</v>
      </c>
      <c r="K1058" s="321" t="str">
        <f>IF(ISBLANK(INDEX('Policy Characteristics'!E:E,MATCH($C1058,'Policy Characteristics'!$C:$C,0))),"",INDEX('Policy Characteristics'!E:E,MATCH($C1058,'Policy Characteristics'!$C:$C,0)))</f>
        <v>cross fuel price deregulation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1</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of price deregulated</v>
      </c>
      <c r="P1058" s="321"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21" t="str">
        <f>IF(ISBLANK(INDEX('Policy Characteristics'!K:K,MATCH($C1058,'Policy Characteristics'!$C:$C,0))),"",INDEX('Policy Characteristics'!K:K,MATCH($C1058,'Policy Characteristics'!$C:$C,0)))</f>
        <v>fuels.html#fuel-price-deregulation</v>
      </c>
      <c r="R1058" s="321" t="str">
        <f>IF(ISBLANK(INDEX('Policy Characteristics'!L:L,MATCH($C1058,'Policy Characteristics'!$C:$C,0))),"",INDEX('Policy Characteristics'!L:L,MATCH($C1058,'Policy Characteristics'!$C:$C,0)))</f>
        <v/>
      </c>
    </row>
    <row r="1059" spans="1:18" s="2" customFormat="1" x14ac:dyDescent="0.25">
      <c r="A1059" s="321" t="str">
        <f>IF(ISBLANK(INDEX('Policy Characteristics'!A:A,MATCH($C1059,'Policy Characteristics'!$C:$C,0))),"",INDEX('Policy Characteristics'!A:A,MATCH($C1059,'Policy Characteristics'!$C:$C,0)))</f>
        <v>Cross-Sector</v>
      </c>
      <c r="B1059" s="321" t="str">
        <f>IF(ISBLANK(INDEX('Policy Characteristics'!B:B,MATCH($C1059,'Policy Characteristics'!$C:$C,0))),"",INDEX('Policy Characteristics'!B:B,MATCH($C1059,'Policy Characteristics'!$C:$C,0)))</f>
        <v>Fuel Price Deregulation</v>
      </c>
      <c r="C1059" s="325" t="str">
        <f t="shared" si="53"/>
        <v>Fuel Price Deregulation</v>
      </c>
      <c r="D1059" s="9" t="s">
        <v>2529</v>
      </c>
      <c r="E1059" s="50"/>
      <c r="F1059" s="9" t="s">
        <v>2533</v>
      </c>
      <c r="G1059" s="9"/>
      <c r="H1059" s="51">
        <v>733</v>
      </c>
      <c r="I1059" s="9" t="s">
        <v>45</v>
      </c>
      <c r="J1059" s="323" t="str">
        <f>IF(ISBLANK(INDEX('Policy Characteristics'!D:D,MATCH($C1059,'Policy Characteristics'!$C:$C,0))),"",INDEX('Policy Characteristics'!D:D,MATCH($C1059,'Policy Characteristics'!$C:$C,0)))</f>
        <v>Fuel Price Deregulation</v>
      </c>
      <c r="K1059" s="321" t="str">
        <f>IF(ISBLANK(INDEX('Policy Characteristics'!E:E,MATCH($C1059,'Policy Characteristics'!$C:$C,0))),"",INDEX('Policy Characteristics'!E:E,MATCH($C1059,'Policy Characteristics'!$C:$C,0)))</f>
        <v>cross fuel price deregulation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1</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of price deregulated</v>
      </c>
      <c r="P1059" s="321"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21" t="str">
        <f>IF(ISBLANK(INDEX('Policy Characteristics'!K:K,MATCH($C1059,'Policy Characteristics'!$C:$C,0))),"",INDEX('Policy Characteristics'!K:K,MATCH($C1059,'Policy Characteristics'!$C:$C,0)))</f>
        <v>fuels.html#fuel-price-deregulation</v>
      </c>
      <c r="R1059" s="321" t="str">
        <f>IF(ISBLANK(INDEX('Policy Characteristics'!L:L,MATCH($C1059,'Policy Characteristics'!$C:$C,0))),"",INDEX('Policy Characteristics'!L:L,MATCH($C1059,'Policy Characteristics'!$C:$C,0)))</f>
        <v/>
      </c>
    </row>
    <row r="1060" spans="1:18" s="2" customFormat="1" x14ac:dyDescent="0.25">
      <c r="A1060" s="321" t="str">
        <f>IF(ISBLANK(INDEX('Policy Characteristics'!A:A,MATCH($C1060,'Policy Characteristics'!$C:$C,0))),"",INDEX('Policy Characteristics'!A:A,MATCH($C1060,'Policy Characteristics'!$C:$C,0)))</f>
        <v>Cross-Sector</v>
      </c>
      <c r="B1060" s="321" t="str">
        <f>IF(ISBLANK(INDEX('Policy Characteristics'!B:B,MATCH($C1060,'Policy Characteristics'!$C:$C,0))),"",INDEX('Policy Characteristics'!B:B,MATCH($C1060,'Policy Characteristics'!$C:$C,0)))</f>
        <v>Fuel Price Deregulation</v>
      </c>
      <c r="C1060" s="325" t="str">
        <f t="shared" si="53"/>
        <v>Fuel Price Deregulation</v>
      </c>
      <c r="D1060" s="9" t="s">
        <v>2539</v>
      </c>
      <c r="E1060" s="50"/>
      <c r="F1060" s="9" t="s">
        <v>2540</v>
      </c>
      <c r="G1060" s="9"/>
      <c r="H1060" s="51">
        <v>734</v>
      </c>
      <c r="I1060" s="9" t="s">
        <v>45</v>
      </c>
      <c r="J1060" s="323" t="str">
        <f>IF(ISBLANK(INDEX('Policy Characteristics'!D:D,MATCH($C1060,'Policy Characteristics'!$C:$C,0))),"",INDEX('Policy Characteristics'!D:D,MATCH($C1060,'Policy Characteristics'!$C:$C,0)))</f>
        <v>Fuel Price Deregulation</v>
      </c>
      <c r="K1060" s="321" t="str">
        <f>IF(ISBLANK(INDEX('Policy Characteristics'!E:E,MATCH($C1060,'Policy Characteristics'!$C:$C,0))),"",INDEX('Policy Characteristics'!E:E,MATCH($C1060,'Policy Characteristics'!$C:$C,0)))</f>
        <v>cross fuel price deregulation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1</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of price deregulated</v>
      </c>
      <c r="P1060" s="321"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21" t="str">
        <f>IF(ISBLANK(INDEX('Policy Characteristics'!K:K,MATCH($C1060,'Policy Characteristics'!$C:$C,0))),"",INDEX('Policy Characteristics'!K:K,MATCH($C1060,'Policy Characteristics'!$C:$C,0)))</f>
        <v>fuels.html#fuel-price-deregulation</v>
      </c>
      <c r="R1060" s="321" t="str">
        <f>IF(ISBLANK(INDEX('Policy Characteristics'!L:L,MATCH($C1060,'Policy Characteristics'!$C:$C,0))),"",INDEX('Policy Characteristics'!L:L,MATCH($C1060,'Policy Characteristics'!$C:$C,0)))</f>
        <v/>
      </c>
    </row>
    <row r="1061" spans="1:18" s="2" customFormat="1" x14ac:dyDescent="0.25">
      <c r="A1061" s="321" t="str">
        <f>IF(ISBLANK(INDEX('Policy Characteristics'!A:A,MATCH($C1061,'Policy Characteristics'!$C:$C,0))),"",INDEX('Policy Characteristics'!A:A,MATCH($C1061,'Policy Characteristics'!$C:$C,0)))</f>
        <v>Cross-Sector</v>
      </c>
      <c r="B1061" s="321" t="str">
        <f>IF(ISBLANK(INDEX('Policy Characteristics'!B:B,MATCH($C1061,'Policy Characteristics'!$C:$C,0))),"",INDEX('Policy Characteristics'!B:B,MATCH($C1061,'Policy Characteristics'!$C:$C,0)))</f>
        <v>Fuel Price Deregulation</v>
      </c>
      <c r="C1061" s="325" t="str">
        <f t="shared" si="53"/>
        <v>Fuel Price Deregulation</v>
      </c>
      <c r="D1061" s="9" t="s">
        <v>2530</v>
      </c>
      <c r="E1061" s="50"/>
      <c r="F1061" s="9" t="s">
        <v>2534</v>
      </c>
      <c r="G1061" s="9"/>
      <c r="H1061" s="51">
        <v>735</v>
      </c>
      <c r="I1061" s="9" t="s">
        <v>45</v>
      </c>
      <c r="J1061" s="323" t="str">
        <f>IF(ISBLANK(INDEX('Policy Characteristics'!D:D,MATCH($C1061,'Policy Characteristics'!$C:$C,0))),"",INDEX('Policy Characteristics'!D:D,MATCH($C1061,'Policy Characteristics'!$C:$C,0)))</f>
        <v>Fuel Price Deregulation</v>
      </c>
      <c r="K1061" s="321" t="str">
        <f>IF(ISBLANK(INDEX('Policy Characteristics'!E:E,MATCH($C1061,'Policy Characteristics'!$C:$C,0))),"",INDEX('Policy Characteristics'!E:E,MATCH($C1061,'Policy Characteristics'!$C:$C,0)))</f>
        <v>cross fuel price deregulation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1</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of price deregulated</v>
      </c>
      <c r="P1061" s="321"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21" t="str">
        <f>IF(ISBLANK(INDEX('Policy Characteristics'!K:K,MATCH($C1061,'Policy Characteristics'!$C:$C,0))),"",INDEX('Policy Characteristics'!K:K,MATCH($C1061,'Policy Characteristics'!$C:$C,0)))</f>
        <v>fuels.html#fuel-price-deregulation</v>
      </c>
      <c r="R1061" s="321" t="str">
        <f>IF(ISBLANK(INDEX('Policy Characteristics'!L:L,MATCH($C1061,'Policy Characteristics'!$C:$C,0))),"",INDEX('Policy Characteristics'!L:L,MATCH($C1061,'Policy Characteristics'!$C:$C,0)))</f>
        <v/>
      </c>
    </row>
    <row r="1062" spans="1:18" s="2" customFormat="1" x14ac:dyDescent="0.25">
      <c r="A1062" s="321" t="str">
        <f>IF(ISBLANK(INDEX('Policy Characteristics'!A:A,MATCH($C1062,'Policy Characteristics'!$C:$C,0))),"",INDEX('Policy Characteristics'!A:A,MATCH($C1062,'Policy Characteristics'!$C:$C,0)))</f>
        <v>Cross-Sector</v>
      </c>
      <c r="B1062" s="321" t="str">
        <f>IF(ISBLANK(INDEX('Policy Characteristics'!B:B,MATCH($C1062,'Policy Characteristics'!$C:$C,0))),"",INDEX('Policy Characteristics'!B:B,MATCH($C1062,'Policy Characteristics'!$C:$C,0)))</f>
        <v>Fuel Price Deregulation</v>
      </c>
      <c r="C1062" s="325" t="str">
        <f t="shared" si="53"/>
        <v>Fuel Price Deregulation</v>
      </c>
      <c r="D1062" s="9" t="s">
        <v>2531</v>
      </c>
      <c r="E1062" s="50"/>
      <c r="F1062" s="9" t="s">
        <v>2535</v>
      </c>
      <c r="G1062" s="9"/>
      <c r="H1062" s="51">
        <v>736</v>
      </c>
      <c r="I1062" s="9" t="s">
        <v>45</v>
      </c>
      <c r="J1062" s="323" t="str">
        <f>IF(ISBLANK(INDEX('Policy Characteristics'!D:D,MATCH($C1062,'Policy Characteristics'!$C:$C,0))),"",INDEX('Policy Characteristics'!D:D,MATCH($C1062,'Policy Characteristics'!$C:$C,0)))</f>
        <v>Fuel Price Deregulation</v>
      </c>
      <c r="K1062" s="321" t="str">
        <f>IF(ISBLANK(INDEX('Policy Characteristics'!E:E,MATCH($C1062,'Policy Characteristics'!$C:$C,0))),"",INDEX('Policy Characteristics'!E:E,MATCH($C1062,'Policy Characteristics'!$C:$C,0)))</f>
        <v>cross fuel price deregulation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1</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of price deregulated</v>
      </c>
      <c r="P1062" s="321"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21" t="str">
        <f>IF(ISBLANK(INDEX('Policy Characteristics'!K:K,MATCH($C1062,'Policy Characteristics'!$C:$C,0))),"",INDEX('Policy Characteristics'!K:K,MATCH($C1062,'Policy Characteristics'!$C:$C,0)))</f>
        <v>fuels.html#fuel-price-deregulation</v>
      </c>
      <c r="R1062" s="321" t="str">
        <f>IF(ISBLANK(INDEX('Policy Characteristics'!L:L,MATCH($C1062,'Policy Characteristics'!$C:$C,0))),"",INDEX('Policy Characteristics'!L:L,MATCH($C1062,'Policy Characteristics'!$C:$C,0)))</f>
        <v/>
      </c>
    </row>
    <row r="1063" spans="1:18" s="2" customFormat="1" x14ac:dyDescent="0.25">
      <c r="A1063" s="321" t="str">
        <f>IF(ISBLANK(INDEX('Policy Characteristics'!A:A,MATCH($C1063,'Policy Characteristics'!$C:$C,0))),"",INDEX('Policy Characteristics'!A:A,MATCH($C1063,'Policy Characteristics'!$C:$C,0)))</f>
        <v>Cross-Sector</v>
      </c>
      <c r="B1063" s="321" t="str">
        <f>IF(ISBLANK(INDEX('Policy Characteristics'!B:B,MATCH($C1063,'Policy Characteristics'!$C:$C,0))),"",INDEX('Policy Characteristics'!B:B,MATCH($C1063,'Policy Characteristics'!$C:$C,0)))</f>
        <v>Fuel Price Deregulation</v>
      </c>
      <c r="C1063" s="325" t="str">
        <f t="shared" si="53"/>
        <v>Fuel Price Deregulation</v>
      </c>
      <c r="D1063" s="9" t="s">
        <v>2532</v>
      </c>
      <c r="E1063" s="50"/>
      <c r="F1063" s="9" t="s">
        <v>2536</v>
      </c>
      <c r="G1063" s="9"/>
      <c r="H1063" s="51">
        <v>737</v>
      </c>
      <c r="I1063" s="9" t="s">
        <v>45</v>
      </c>
      <c r="J1063" s="323" t="str">
        <f>IF(ISBLANK(INDEX('Policy Characteristics'!D:D,MATCH($C1063,'Policy Characteristics'!$C:$C,0))),"",INDEX('Policy Characteristics'!D:D,MATCH($C1063,'Policy Characteristics'!$C:$C,0)))</f>
        <v>Fuel Price Deregulation</v>
      </c>
      <c r="K1063" s="321" t="str">
        <f>IF(ISBLANK(INDEX('Policy Characteristics'!E:E,MATCH($C1063,'Policy Characteristics'!$C:$C,0))),"",INDEX('Policy Characteristics'!E:E,MATCH($C1063,'Policy Characteristics'!$C:$C,0)))</f>
        <v>cross fuel price deregulation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1</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of price deregulated</v>
      </c>
      <c r="P1063" s="321"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21" t="str">
        <f>IF(ISBLANK(INDEX('Policy Characteristics'!K:K,MATCH($C1063,'Policy Characteristics'!$C:$C,0))),"",INDEX('Policy Characteristics'!K:K,MATCH($C1063,'Policy Characteristics'!$C:$C,0)))</f>
        <v>fuels.html#fuel-price-deregulation</v>
      </c>
      <c r="R1063" s="321" t="str">
        <f>IF(ISBLANK(INDEX('Policy Characteristics'!L:L,MATCH($C1063,'Policy Characteristics'!$C:$C,0))),"",INDEX('Policy Characteristics'!L:L,MATCH($C1063,'Policy Characteristics'!$C:$C,0)))</f>
        <v/>
      </c>
    </row>
    <row r="1064" spans="1:18" s="5" customFormat="1" x14ac:dyDescent="0.25">
      <c r="A1064" s="321" t="str">
        <f>IF(ISBLANK(INDEX('Policy Characteristics'!A:A,MATCH($C1064,'Policy Characteristics'!$C:$C,0))),"",INDEX('Policy Characteristics'!A:A,MATCH($C1064,'Policy Characteristics'!$C:$C,0)))</f>
        <v>Cross-Sector</v>
      </c>
      <c r="B1064" s="321" t="str">
        <f>IF(ISBLANK(INDEX('Policy Characteristics'!B:B,MATCH($C1064,'Policy Characteristics'!$C:$C,0))),"",INDEX('Policy Characteristics'!B:B,MATCH($C1064,'Policy Characteristics'!$C:$C,0)))</f>
        <v>Fuel Taxes or Subsidies</v>
      </c>
      <c r="C1064" s="326" t="s">
        <v>3449</v>
      </c>
      <c r="D1064" s="50" t="s">
        <v>53</v>
      </c>
      <c r="E1064" s="50"/>
      <c r="F1064" s="50" t="s">
        <v>94</v>
      </c>
      <c r="G1064" s="50"/>
      <c r="H1064" s="51">
        <v>78</v>
      </c>
      <c r="I1064" s="50" t="s">
        <v>44</v>
      </c>
      <c r="J1064" s="323" t="str">
        <f>IF(ISBLANK(INDEX('Policy Characteristics'!D:D,MATCH($C1064,'Policy Characteristics'!$C:$C,0))),"",INDEX('Policy Characteristics'!D:D,MATCH($C1064,'Policy Characteristics'!$C:$C,0)))</f>
        <v>Fuel Taxes or Subsidies</v>
      </c>
      <c r="K1064" s="321" t="str">
        <f>IF(ISBLANK(INDEX('Policy Characteristics'!E:E,MATCH($C1064,'Policy Characteristics'!$C:$C,0))),"",INDEX('Policy Characteristics'!E:E,MATCH($C1064,'Policy Characteristics'!$C:$C,0)))</f>
        <v>cross fuel tax</v>
      </c>
      <c r="L1064" s="339">
        <f>IF(ISBLANK(INDEX('Policy Characteristics'!F:F,MATCH($C1064,'Policy Characteristics'!$C:$C,0))),"",INDEX('Policy Characteristics'!F:F,MATCH($C1064,'Policy Characteristics'!$C:$C,0)))</f>
        <v>-0.5</v>
      </c>
      <c r="M1064" s="339">
        <f>IF(ISBLANK(INDEX('Policy Characteristics'!G:G,MATCH($C1064,'Policy Characteristics'!$C:$C,0))),"",INDEX('Policy Characteristics'!G:G,MATCH($C1064,'Policy Characteristics'!$C:$C,0)))</f>
        <v>0.5</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of BAU price</v>
      </c>
      <c r="P1064" s="321"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21" t="str">
        <f>IF(ISBLANK(INDEX('Policy Characteristics'!K:K,MATCH($C1064,'Policy Characteristics'!$C:$C,0))),"",INDEX('Policy Characteristics'!K:K,MATCH($C1064,'Policy Characteristics'!$C:$C,0)))</f>
        <v>fuels.html#fuel-taxes</v>
      </c>
      <c r="R1064" s="321" t="str">
        <f>IF(ISBLANK(INDEX('Policy Characteristics'!L:L,MATCH($C1064,'Policy Characteristics'!$C:$C,0))),"",INDEX('Policy Characteristics'!L:L,MATCH($C1064,'Policy Characteristics'!$C:$C,0)))</f>
        <v>fuel-taxes.html</v>
      </c>
    </row>
    <row r="1065" spans="1:18" s="5" customFormat="1" x14ac:dyDescent="0.25">
      <c r="A1065" s="321" t="str">
        <f>IF(ISBLANK(INDEX('Policy Characteristics'!A:A,MATCH($C1065,'Policy Characteristics'!$C:$C,0))),"",INDEX('Policy Characteristics'!A:A,MATCH($C1065,'Policy Characteristics'!$C:$C,0)))</f>
        <v>Cross-Sector</v>
      </c>
      <c r="B1065" s="321" t="str">
        <f>IF(ISBLANK(INDEX('Policy Characteristics'!B:B,MATCH($C1065,'Policy Characteristics'!$C:$C,0))),"",INDEX('Policy Characteristics'!B:B,MATCH($C1065,'Policy Characteristics'!$C:$C,0)))</f>
        <v>Fuel Taxes or Subsidies</v>
      </c>
      <c r="C1065" s="329" t="str">
        <f t="shared" ref="C1065:C1077" si="54">C$1064</f>
        <v>Additional Fuel Tax or Subsidy Rate by Fuel</v>
      </c>
      <c r="D1065" s="9" t="s">
        <v>474</v>
      </c>
      <c r="E1065" s="9"/>
      <c r="F1065" s="9" t="s">
        <v>471</v>
      </c>
      <c r="G1065" s="52"/>
      <c r="H1065" s="51">
        <v>79</v>
      </c>
      <c r="I1065" s="9" t="s">
        <v>44</v>
      </c>
      <c r="J1065" s="323" t="str">
        <f>IF(ISBLANK(INDEX('Policy Characteristics'!D:D,MATCH($C1065,'Policy Characteristics'!$C:$C,0))),"",INDEX('Policy Characteristics'!D:D,MATCH($C1065,'Policy Characteristics'!$C:$C,0)))</f>
        <v>Fuel Taxes or Subsidies</v>
      </c>
      <c r="K1065" s="321" t="str">
        <f>IF(ISBLANK(INDEX('Policy Characteristics'!E:E,MATCH($C1065,'Policy Characteristics'!$C:$C,0))),"",INDEX('Policy Characteristics'!E:E,MATCH($C1065,'Policy Characteristics'!$C:$C,0)))</f>
        <v>cross fuel tax</v>
      </c>
      <c r="L1065" s="339">
        <f>IF(ISBLANK(INDEX('Policy Characteristics'!F:F,MATCH($C1065,'Policy Characteristics'!$C:$C,0))),"",INDEX('Policy Characteristics'!F:F,MATCH($C1065,'Policy Characteristics'!$C:$C,0)))</f>
        <v>-0.5</v>
      </c>
      <c r="M1065" s="339">
        <f>IF(ISBLANK(INDEX('Policy Characteristics'!G:G,MATCH($C1065,'Policy Characteristics'!$C:$C,0))),"",INDEX('Policy Characteristics'!G:G,MATCH($C1065,'Policy Characteristics'!$C:$C,0)))</f>
        <v>0.5</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of BAU price</v>
      </c>
      <c r="P1065" s="321"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21" t="str">
        <f>IF(ISBLANK(INDEX('Policy Characteristics'!K:K,MATCH($C1065,'Policy Characteristics'!$C:$C,0))),"",INDEX('Policy Characteristics'!K:K,MATCH($C1065,'Policy Characteristics'!$C:$C,0)))</f>
        <v>fuels.html#fuel-taxes</v>
      </c>
      <c r="R1065" s="321" t="str">
        <f>IF(ISBLANK(INDEX('Policy Characteristics'!L:L,MATCH($C1065,'Policy Characteristics'!$C:$C,0))),"",INDEX('Policy Characteristics'!L:L,MATCH($C1065,'Policy Characteristics'!$C:$C,0)))</f>
        <v>fuel-taxes.html</v>
      </c>
    </row>
    <row r="1066" spans="1:18" s="5" customFormat="1" x14ac:dyDescent="0.25">
      <c r="A1066" s="321" t="str">
        <f>IF(ISBLANK(INDEX('Policy Characteristics'!A:A,MATCH($C1066,'Policy Characteristics'!$C:$C,0))),"",INDEX('Policy Characteristics'!A:A,MATCH($C1066,'Policy Characteristics'!$C:$C,0)))</f>
        <v>Cross-Sector</v>
      </c>
      <c r="B1066" s="321" t="str">
        <f>IF(ISBLANK(INDEX('Policy Characteristics'!B:B,MATCH($C1066,'Policy Characteristics'!$C:$C,0))),"",INDEX('Policy Characteristics'!B:B,MATCH($C1066,'Policy Characteristics'!$C:$C,0)))</f>
        <v>Fuel Taxes or Subsidies</v>
      </c>
      <c r="C1066" s="329" t="str">
        <f t="shared" si="54"/>
        <v>Additional Fuel Tax or Subsidy Rate by Fuel</v>
      </c>
      <c r="D1066" s="9" t="s">
        <v>47</v>
      </c>
      <c r="E1066" s="9"/>
      <c r="F1066" s="9" t="s">
        <v>88</v>
      </c>
      <c r="G1066" s="52"/>
      <c r="H1066" s="51">
        <v>80</v>
      </c>
      <c r="I1066" s="9" t="s">
        <v>44</v>
      </c>
      <c r="J1066" s="323" t="str">
        <f>IF(ISBLANK(INDEX('Policy Characteristics'!D:D,MATCH($C1066,'Policy Characteristics'!$C:$C,0))),"",INDEX('Policy Characteristics'!D:D,MATCH($C1066,'Policy Characteristics'!$C:$C,0)))</f>
        <v>Fuel Taxes or Subsidies</v>
      </c>
      <c r="K1066" s="321" t="str">
        <f>IF(ISBLANK(INDEX('Policy Characteristics'!E:E,MATCH($C1066,'Policy Characteristics'!$C:$C,0))),"",INDEX('Policy Characteristics'!E:E,MATCH($C1066,'Policy Characteristics'!$C:$C,0)))</f>
        <v>cross fuel tax</v>
      </c>
      <c r="L1066" s="339">
        <f>IF(ISBLANK(INDEX('Policy Characteristics'!F:F,MATCH($C1066,'Policy Characteristics'!$C:$C,0))),"",INDEX('Policy Characteristics'!F:F,MATCH($C1066,'Policy Characteristics'!$C:$C,0)))</f>
        <v>-0.5</v>
      </c>
      <c r="M1066" s="339">
        <f>IF(ISBLANK(INDEX('Policy Characteristics'!G:G,MATCH($C1066,'Policy Characteristics'!$C:$C,0))),"",INDEX('Policy Characteristics'!G:G,MATCH($C1066,'Policy Characteristics'!$C:$C,0)))</f>
        <v>0.5</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of BAU price</v>
      </c>
      <c r="P1066" s="321"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21" t="str">
        <f>IF(ISBLANK(INDEX('Policy Characteristics'!K:K,MATCH($C1066,'Policy Characteristics'!$C:$C,0))),"",INDEX('Policy Characteristics'!K:K,MATCH($C1066,'Policy Characteristics'!$C:$C,0)))</f>
        <v>fuels.html#fuel-taxes</v>
      </c>
      <c r="R1066" s="321" t="str">
        <f>IF(ISBLANK(INDEX('Policy Characteristics'!L:L,MATCH($C1066,'Policy Characteristics'!$C:$C,0))),"",INDEX('Policy Characteristics'!L:L,MATCH($C1066,'Policy Characteristics'!$C:$C,0)))</f>
        <v>fuel-taxes.html</v>
      </c>
    </row>
    <row r="1067" spans="1:18" s="5" customFormat="1" x14ac:dyDescent="0.25">
      <c r="A1067" s="321" t="str">
        <f>IF(ISBLANK(INDEX('Policy Characteristics'!A:A,MATCH($C1067,'Policy Characteristics'!$C:$C,0))),"",INDEX('Policy Characteristics'!A:A,MATCH($C1067,'Policy Characteristics'!$C:$C,0)))</f>
        <v>Cross-Sector</v>
      </c>
      <c r="B1067" s="321" t="str">
        <f>IF(ISBLANK(INDEX('Policy Characteristics'!B:B,MATCH($C1067,'Policy Characteristics'!$C:$C,0))),"",INDEX('Policy Characteristics'!B:B,MATCH($C1067,'Policy Characteristics'!$C:$C,0)))</f>
        <v>Fuel Taxes or Subsidies</v>
      </c>
      <c r="C1067" s="329" t="str">
        <f t="shared" si="54"/>
        <v>Additional Fuel Tax or Subsidy Rate by Fuel</v>
      </c>
      <c r="D1067" s="9" t="s">
        <v>48</v>
      </c>
      <c r="E1067" s="9"/>
      <c r="F1067" s="9" t="s">
        <v>89</v>
      </c>
      <c r="G1067" s="52"/>
      <c r="H1067" s="51">
        <v>738</v>
      </c>
      <c r="I1067" s="9" t="s">
        <v>45</v>
      </c>
      <c r="J1067" s="323" t="str">
        <f>IF(ISBLANK(INDEX('Policy Characteristics'!D:D,MATCH($C1067,'Policy Characteristics'!$C:$C,0))),"",INDEX('Policy Characteristics'!D:D,MATCH($C1067,'Policy Characteristics'!$C:$C,0)))</f>
        <v>Fuel Taxes or Subsidies</v>
      </c>
      <c r="K1067" s="321" t="str">
        <f>IF(ISBLANK(INDEX('Policy Characteristics'!E:E,MATCH($C1067,'Policy Characteristics'!$C:$C,0))),"",INDEX('Policy Characteristics'!E:E,MATCH($C1067,'Policy Characteristics'!$C:$C,0)))</f>
        <v>cross fuel tax</v>
      </c>
      <c r="L1067" s="339">
        <f>IF(ISBLANK(INDEX('Policy Characteristics'!F:F,MATCH($C1067,'Policy Characteristics'!$C:$C,0))),"",INDEX('Policy Characteristics'!F:F,MATCH($C1067,'Policy Characteristics'!$C:$C,0)))</f>
        <v>-0.5</v>
      </c>
      <c r="M1067" s="339">
        <f>IF(ISBLANK(INDEX('Policy Characteristics'!G:G,MATCH($C1067,'Policy Characteristics'!$C:$C,0))),"",INDEX('Policy Characteristics'!G:G,MATCH($C1067,'Policy Characteristics'!$C:$C,0)))</f>
        <v>0.5</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of BAU price</v>
      </c>
      <c r="P1067" s="321"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21" t="str">
        <f>IF(ISBLANK(INDEX('Policy Characteristics'!K:K,MATCH($C1067,'Policy Characteristics'!$C:$C,0))),"",INDEX('Policy Characteristics'!K:K,MATCH($C1067,'Policy Characteristics'!$C:$C,0)))</f>
        <v>fuels.html#fuel-taxes</v>
      </c>
      <c r="R1067" s="321" t="str">
        <f>IF(ISBLANK(INDEX('Policy Characteristics'!L:L,MATCH($C1067,'Policy Characteristics'!$C:$C,0))),"",INDEX('Policy Characteristics'!L:L,MATCH($C1067,'Policy Characteristics'!$C:$C,0)))</f>
        <v>fuel-taxes.html</v>
      </c>
    </row>
    <row r="1068" spans="1:18" s="5" customFormat="1" x14ac:dyDescent="0.25">
      <c r="A1068" s="321" t="str">
        <f>IF(ISBLANK(INDEX('Policy Characteristics'!A:A,MATCH($C1068,'Policy Characteristics'!$C:$C,0))),"",INDEX('Policy Characteristics'!A:A,MATCH($C1068,'Policy Characteristics'!$C:$C,0)))</f>
        <v>Cross-Sector</v>
      </c>
      <c r="B1068" s="321" t="str">
        <f>IF(ISBLANK(INDEX('Policy Characteristics'!B:B,MATCH($C1068,'Policy Characteristics'!$C:$C,0))),"",INDEX('Policy Characteristics'!B:B,MATCH($C1068,'Policy Characteristics'!$C:$C,0)))</f>
        <v>Fuel Taxes or Subsidies</v>
      </c>
      <c r="C1068" s="329" t="str">
        <f t="shared" si="54"/>
        <v>Additional Fuel Tax or Subsidy Rate by Fuel</v>
      </c>
      <c r="D1068" s="9" t="s">
        <v>52</v>
      </c>
      <c r="E1068" s="9"/>
      <c r="F1068" s="9" t="s">
        <v>93</v>
      </c>
      <c r="G1068" s="52"/>
      <c r="H1068" s="51">
        <v>739</v>
      </c>
      <c r="I1068" s="9" t="s">
        <v>45</v>
      </c>
      <c r="J1068" s="323" t="str">
        <f>IF(ISBLANK(INDEX('Policy Characteristics'!D:D,MATCH($C1068,'Policy Characteristics'!$C:$C,0))),"",INDEX('Policy Characteristics'!D:D,MATCH($C1068,'Policy Characteristics'!$C:$C,0)))</f>
        <v>Fuel Taxes or Subsidies</v>
      </c>
      <c r="K1068" s="321" t="str">
        <f>IF(ISBLANK(INDEX('Policy Characteristics'!E:E,MATCH($C1068,'Policy Characteristics'!$C:$C,0))),"",INDEX('Policy Characteristics'!E:E,MATCH($C1068,'Policy Characteristics'!$C:$C,0)))</f>
        <v>cross fuel tax</v>
      </c>
      <c r="L1068" s="339">
        <f>IF(ISBLANK(INDEX('Policy Characteristics'!F:F,MATCH($C1068,'Policy Characteristics'!$C:$C,0))),"",INDEX('Policy Characteristics'!F:F,MATCH($C1068,'Policy Characteristics'!$C:$C,0)))</f>
        <v>-0.5</v>
      </c>
      <c r="M1068" s="339">
        <f>IF(ISBLANK(INDEX('Policy Characteristics'!G:G,MATCH($C1068,'Policy Characteristics'!$C:$C,0))),"",INDEX('Policy Characteristics'!G:G,MATCH($C1068,'Policy Characteristics'!$C:$C,0)))</f>
        <v>0.5</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of BAU price</v>
      </c>
      <c r="P1068" s="321"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21" t="str">
        <f>IF(ISBLANK(INDEX('Policy Characteristics'!K:K,MATCH($C1068,'Policy Characteristics'!$C:$C,0))),"",INDEX('Policy Characteristics'!K:K,MATCH($C1068,'Policy Characteristics'!$C:$C,0)))</f>
        <v>fuels.html#fuel-taxes</v>
      </c>
      <c r="R1068" s="321" t="str">
        <f>IF(ISBLANK(INDEX('Policy Characteristics'!L:L,MATCH($C1068,'Policy Characteristics'!$C:$C,0))),"",INDEX('Policy Characteristics'!L:L,MATCH($C1068,'Policy Characteristics'!$C:$C,0)))</f>
        <v>fuel-taxes.html</v>
      </c>
    </row>
    <row r="1069" spans="1:18" s="5" customFormat="1" x14ac:dyDescent="0.25">
      <c r="A1069" s="321" t="str">
        <f>IF(ISBLANK(INDEX('Policy Characteristics'!A:A,MATCH($C1069,'Policy Characteristics'!$C:$C,0))),"",INDEX('Policy Characteristics'!A:A,MATCH($C1069,'Policy Characteristics'!$C:$C,0)))</f>
        <v>Cross-Sector</v>
      </c>
      <c r="B1069" s="321" t="str">
        <f>IF(ISBLANK(INDEX('Policy Characteristics'!B:B,MATCH($C1069,'Policy Characteristics'!$C:$C,0))),"",INDEX('Policy Characteristics'!B:B,MATCH($C1069,'Policy Characteristics'!$C:$C,0)))</f>
        <v>Fuel Taxes or Subsidies</v>
      </c>
      <c r="C1069" s="329" t="str">
        <f t="shared" si="54"/>
        <v>Additional Fuel Tax or Subsidy Rate by Fuel</v>
      </c>
      <c r="D1069" s="9" t="s">
        <v>54</v>
      </c>
      <c r="E1069" s="9"/>
      <c r="F1069" s="9" t="s">
        <v>96</v>
      </c>
      <c r="G1069" s="52"/>
      <c r="H1069" s="51">
        <v>81</v>
      </c>
      <c r="I1069" s="9" t="s">
        <v>44</v>
      </c>
      <c r="J1069" s="323" t="str">
        <f>IF(ISBLANK(INDEX('Policy Characteristics'!D:D,MATCH($C1069,'Policy Characteristics'!$C:$C,0))),"",INDEX('Policy Characteristics'!D:D,MATCH($C1069,'Policy Characteristics'!$C:$C,0)))</f>
        <v>Fuel Taxes or Subsidies</v>
      </c>
      <c r="K1069" s="321" t="str">
        <f>IF(ISBLANK(INDEX('Policy Characteristics'!E:E,MATCH($C1069,'Policy Characteristics'!$C:$C,0))),"",INDEX('Policy Characteristics'!E:E,MATCH($C1069,'Policy Characteristics'!$C:$C,0)))</f>
        <v>cross fuel tax</v>
      </c>
      <c r="L1069" s="339">
        <f>IF(ISBLANK(INDEX('Policy Characteristics'!F:F,MATCH($C1069,'Policy Characteristics'!$C:$C,0))),"",INDEX('Policy Characteristics'!F:F,MATCH($C1069,'Policy Characteristics'!$C:$C,0)))</f>
        <v>-0.5</v>
      </c>
      <c r="M1069" s="339">
        <f>IF(ISBLANK(INDEX('Policy Characteristics'!G:G,MATCH($C1069,'Policy Characteristics'!$C:$C,0))),"",INDEX('Policy Characteristics'!G:G,MATCH($C1069,'Policy Characteristics'!$C:$C,0)))</f>
        <v>0.5</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of BAU price</v>
      </c>
      <c r="P1069" s="321"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21" t="str">
        <f>IF(ISBLANK(INDEX('Policy Characteristics'!K:K,MATCH($C1069,'Policy Characteristics'!$C:$C,0))),"",INDEX('Policy Characteristics'!K:K,MATCH($C1069,'Policy Characteristics'!$C:$C,0)))</f>
        <v>fuels.html#fuel-taxes</v>
      </c>
      <c r="R1069" s="321" t="str">
        <f>IF(ISBLANK(INDEX('Policy Characteristics'!L:L,MATCH($C1069,'Policy Characteristics'!$C:$C,0))),"",INDEX('Policy Characteristics'!L:L,MATCH($C1069,'Policy Characteristics'!$C:$C,0)))</f>
        <v>fuel-taxes.html</v>
      </c>
    </row>
    <row r="1070" spans="1:18" s="5" customFormat="1" x14ac:dyDescent="0.25">
      <c r="A1070" s="321" t="str">
        <f>IF(ISBLANK(INDEX('Policy Characteristics'!A:A,MATCH($C1070,'Policy Characteristics'!$C:$C,0))),"",INDEX('Policy Characteristics'!A:A,MATCH($C1070,'Policy Characteristics'!$C:$C,0)))</f>
        <v>Cross-Sector</v>
      </c>
      <c r="B1070" s="321" t="str">
        <f>IF(ISBLANK(INDEX('Policy Characteristics'!B:B,MATCH($C1070,'Policy Characteristics'!$C:$C,0))),"",INDEX('Policy Characteristics'!B:B,MATCH($C1070,'Policy Characteristics'!$C:$C,0)))</f>
        <v>Fuel Taxes or Subsidies</v>
      </c>
      <c r="C1070" s="329" t="str">
        <f t="shared" si="54"/>
        <v>Additional Fuel Tax or Subsidy Rate by Fuel</v>
      </c>
      <c r="D1070" s="9" t="s">
        <v>55</v>
      </c>
      <c r="E1070" s="9"/>
      <c r="F1070" s="9" t="s">
        <v>97</v>
      </c>
      <c r="G1070" s="52"/>
      <c r="H1070" s="51">
        <v>82</v>
      </c>
      <c r="I1070" s="9" t="s">
        <v>44</v>
      </c>
      <c r="J1070" s="323" t="str">
        <f>IF(ISBLANK(INDEX('Policy Characteristics'!D:D,MATCH($C1070,'Policy Characteristics'!$C:$C,0))),"",INDEX('Policy Characteristics'!D:D,MATCH($C1070,'Policy Characteristics'!$C:$C,0)))</f>
        <v>Fuel Taxes or Subsidies</v>
      </c>
      <c r="K1070" s="321" t="str">
        <f>IF(ISBLANK(INDEX('Policy Characteristics'!E:E,MATCH($C1070,'Policy Characteristics'!$C:$C,0))),"",INDEX('Policy Characteristics'!E:E,MATCH($C1070,'Policy Characteristics'!$C:$C,0)))</f>
        <v>cross fuel tax</v>
      </c>
      <c r="L1070" s="339">
        <f>IF(ISBLANK(INDEX('Policy Characteristics'!F:F,MATCH($C1070,'Policy Characteristics'!$C:$C,0))),"",INDEX('Policy Characteristics'!F:F,MATCH($C1070,'Policy Characteristics'!$C:$C,0)))</f>
        <v>-0.5</v>
      </c>
      <c r="M1070" s="339">
        <f>IF(ISBLANK(INDEX('Policy Characteristics'!G:G,MATCH($C1070,'Policy Characteristics'!$C:$C,0))),"",INDEX('Policy Characteristics'!G:G,MATCH($C1070,'Policy Characteristics'!$C:$C,0)))</f>
        <v>0.5</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of BAU price</v>
      </c>
      <c r="P1070" s="321"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21" t="str">
        <f>IF(ISBLANK(INDEX('Policy Characteristics'!K:K,MATCH($C1070,'Policy Characteristics'!$C:$C,0))),"",INDEX('Policy Characteristics'!K:K,MATCH($C1070,'Policy Characteristics'!$C:$C,0)))</f>
        <v>fuels.html#fuel-taxes</v>
      </c>
      <c r="R1070" s="321" t="str">
        <f>IF(ISBLANK(INDEX('Policy Characteristics'!L:L,MATCH($C1070,'Policy Characteristics'!$C:$C,0))),"",INDEX('Policy Characteristics'!L:L,MATCH($C1070,'Policy Characteristics'!$C:$C,0)))</f>
        <v>fuel-taxes.html</v>
      </c>
    </row>
    <row r="1071" spans="1:18" s="5" customFormat="1" x14ac:dyDescent="0.25">
      <c r="A1071" s="321" t="str">
        <f>IF(ISBLANK(INDEX('Policy Characteristics'!A:A,MATCH($C1071,'Policy Characteristics'!$C:$C,0))),"",INDEX('Policy Characteristics'!A:A,MATCH($C1071,'Policy Characteristics'!$C:$C,0)))</f>
        <v>Cross-Sector</v>
      </c>
      <c r="B1071" s="321" t="str">
        <f>IF(ISBLANK(INDEX('Policy Characteristics'!B:B,MATCH($C1071,'Policy Characteristics'!$C:$C,0))),"",INDEX('Policy Characteristics'!B:B,MATCH($C1071,'Policy Characteristics'!$C:$C,0)))</f>
        <v>Fuel Taxes or Subsidies</v>
      </c>
      <c r="C1071" s="329" t="str">
        <f t="shared" si="54"/>
        <v>Additional Fuel Tax or Subsidy Rate by Fuel</v>
      </c>
      <c r="D1071" s="9" t="s">
        <v>56</v>
      </c>
      <c r="E1071" s="9"/>
      <c r="F1071" s="9" t="s">
        <v>98</v>
      </c>
      <c r="G1071" s="52"/>
      <c r="H1071" s="51">
        <v>740</v>
      </c>
      <c r="I1071" s="9" t="s">
        <v>45</v>
      </c>
      <c r="J1071" s="323" t="str">
        <f>IF(ISBLANK(INDEX('Policy Characteristics'!D:D,MATCH($C1071,'Policy Characteristics'!$C:$C,0))),"",INDEX('Policy Characteristics'!D:D,MATCH($C1071,'Policy Characteristics'!$C:$C,0)))</f>
        <v>Fuel Taxes or Subsidies</v>
      </c>
      <c r="K1071" s="321" t="str">
        <f>IF(ISBLANK(INDEX('Policy Characteristics'!E:E,MATCH($C1071,'Policy Characteristics'!$C:$C,0))),"",INDEX('Policy Characteristics'!E:E,MATCH($C1071,'Policy Characteristics'!$C:$C,0)))</f>
        <v>cross fuel tax</v>
      </c>
      <c r="L1071" s="339">
        <f>IF(ISBLANK(INDEX('Policy Characteristics'!F:F,MATCH($C1071,'Policy Characteristics'!$C:$C,0))),"",INDEX('Policy Characteristics'!F:F,MATCH($C1071,'Policy Characteristics'!$C:$C,0)))</f>
        <v>-0.5</v>
      </c>
      <c r="M1071" s="339">
        <f>IF(ISBLANK(INDEX('Policy Characteristics'!G:G,MATCH($C1071,'Policy Characteristics'!$C:$C,0))),"",INDEX('Policy Characteristics'!G:G,MATCH($C1071,'Policy Characteristics'!$C:$C,0)))</f>
        <v>0.5</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of BAU price</v>
      </c>
      <c r="P1071" s="321"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21" t="str">
        <f>IF(ISBLANK(INDEX('Policy Characteristics'!K:K,MATCH($C1071,'Policy Characteristics'!$C:$C,0))),"",INDEX('Policy Characteristics'!K:K,MATCH($C1071,'Policy Characteristics'!$C:$C,0)))</f>
        <v>fuels.html#fuel-taxes</v>
      </c>
      <c r="R1071" s="321" t="str">
        <f>IF(ISBLANK(INDEX('Policy Characteristics'!L:L,MATCH($C1071,'Policy Characteristics'!$C:$C,0))),"",INDEX('Policy Characteristics'!L:L,MATCH($C1071,'Policy Characteristics'!$C:$C,0)))</f>
        <v>fuel-taxes.html</v>
      </c>
    </row>
    <row r="1072" spans="1:18" s="5" customFormat="1" x14ac:dyDescent="0.25">
      <c r="A1072" s="321" t="str">
        <f>IF(ISBLANK(INDEX('Policy Characteristics'!A:A,MATCH($C1072,'Policy Characteristics'!$C:$C,0))),"",INDEX('Policy Characteristics'!A:A,MATCH($C1072,'Policy Characteristics'!$C:$C,0)))</f>
        <v>Cross-Sector</v>
      </c>
      <c r="B1072" s="321" t="str">
        <f>IF(ISBLANK(INDEX('Policy Characteristics'!B:B,MATCH($C1072,'Policy Characteristics'!$C:$C,0))),"",INDEX('Policy Characteristics'!B:B,MATCH($C1072,'Policy Characteristics'!$C:$C,0)))</f>
        <v>Fuel Taxes or Subsidies</v>
      </c>
      <c r="C1072" s="329" t="str">
        <f t="shared" si="54"/>
        <v>Additional Fuel Tax or Subsidy Rate by Fuel</v>
      </c>
      <c r="D1072" s="9" t="s">
        <v>57</v>
      </c>
      <c r="E1072" s="9"/>
      <c r="F1072" s="9" t="s">
        <v>99</v>
      </c>
      <c r="G1072" s="52"/>
      <c r="H1072" s="51">
        <v>741</v>
      </c>
      <c r="I1072" s="9" t="s">
        <v>45</v>
      </c>
      <c r="J1072" s="323" t="str">
        <f>IF(ISBLANK(INDEX('Policy Characteristics'!D:D,MATCH($C1072,'Policy Characteristics'!$C:$C,0))),"",INDEX('Policy Characteristics'!D:D,MATCH($C1072,'Policy Characteristics'!$C:$C,0)))</f>
        <v>Fuel Taxes or Subsidies</v>
      </c>
      <c r="K1072" s="321" t="str">
        <f>IF(ISBLANK(INDEX('Policy Characteristics'!E:E,MATCH($C1072,'Policy Characteristics'!$C:$C,0))),"",INDEX('Policy Characteristics'!E:E,MATCH($C1072,'Policy Characteristics'!$C:$C,0)))</f>
        <v>cross fuel tax</v>
      </c>
      <c r="L1072" s="339">
        <f>IF(ISBLANK(INDEX('Policy Characteristics'!F:F,MATCH($C1072,'Policy Characteristics'!$C:$C,0))),"",INDEX('Policy Characteristics'!F:F,MATCH($C1072,'Policy Characteristics'!$C:$C,0)))</f>
        <v>-0.5</v>
      </c>
      <c r="M1072" s="339">
        <f>IF(ISBLANK(INDEX('Policy Characteristics'!G:G,MATCH($C1072,'Policy Characteristics'!$C:$C,0))),"",INDEX('Policy Characteristics'!G:G,MATCH($C1072,'Policy Characteristics'!$C:$C,0)))</f>
        <v>0.5</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of BAU price</v>
      </c>
      <c r="P1072" s="321"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21" t="str">
        <f>IF(ISBLANK(INDEX('Policy Characteristics'!K:K,MATCH($C1072,'Policy Characteristics'!$C:$C,0))),"",INDEX('Policy Characteristics'!K:K,MATCH($C1072,'Policy Characteristics'!$C:$C,0)))</f>
        <v>fuels.html#fuel-taxes</v>
      </c>
      <c r="R1072" s="321" t="str">
        <f>IF(ISBLANK(INDEX('Policy Characteristics'!L:L,MATCH($C1072,'Policy Characteristics'!$C:$C,0))),"",INDEX('Policy Characteristics'!L:L,MATCH($C1072,'Policy Characteristics'!$C:$C,0)))</f>
        <v>fuel-taxes.html</v>
      </c>
    </row>
    <row r="1073" spans="1:18" x14ac:dyDescent="0.25">
      <c r="A1073" s="321" t="str">
        <f>IF(ISBLANK(INDEX('Policy Characteristics'!A:A,MATCH($C1073,'Policy Characteristics'!$C:$C,0))),"",INDEX('Policy Characteristics'!A:A,MATCH($C1073,'Policy Characteristics'!$C:$C,0)))</f>
        <v>Cross-Sector</v>
      </c>
      <c r="B1073" s="321" t="str">
        <f>IF(ISBLANK(INDEX('Policy Characteristics'!B:B,MATCH($C1073,'Policy Characteristics'!$C:$C,0))),"",INDEX('Policy Characteristics'!B:B,MATCH($C1073,'Policy Characteristics'!$C:$C,0)))</f>
        <v>Fuel Taxes or Subsidies</v>
      </c>
      <c r="C1073" s="329" t="str">
        <f t="shared" si="54"/>
        <v>Additional Fuel Tax or Subsidy Rate by Fuel</v>
      </c>
      <c r="D1073" s="9" t="s">
        <v>2537</v>
      </c>
      <c r="E1073" s="9"/>
      <c r="F1073" s="9" t="s">
        <v>2538</v>
      </c>
      <c r="G1073" s="52"/>
      <c r="H1073" s="51">
        <v>742</v>
      </c>
      <c r="I1073" s="9" t="s">
        <v>45</v>
      </c>
      <c r="J1073" s="323" t="str">
        <f>IF(ISBLANK(INDEX('Policy Characteristics'!D:D,MATCH($C1073,'Policy Characteristics'!$C:$C,0))),"",INDEX('Policy Characteristics'!D:D,MATCH($C1073,'Policy Characteristics'!$C:$C,0)))</f>
        <v>Fuel Taxes or Subsidies</v>
      </c>
      <c r="K1073" s="321" t="str">
        <f>IF(ISBLANK(INDEX('Policy Characteristics'!E:E,MATCH($C1073,'Policy Characteristics'!$C:$C,0))),"",INDEX('Policy Characteristics'!E:E,MATCH($C1073,'Policy Characteristics'!$C:$C,0)))</f>
        <v>cross fuel tax</v>
      </c>
      <c r="L1073" s="339">
        <f>IF(ISBLANK(INDEX('Policy Characteristics'!F:F,MATCH($C1073,'Policy Characteristics'!$C:$C,0))),"",INDEX('Policy Characteristics'!F:F,MATCH($C1073,'Policy Characteristics'!$C:$C,0)))</f>
        <v>-0.5</v>
      </c>
      <c r="M1073" s="339">
        <f>IF(ISBLANK(INDEX('Policy Characteristics'!G:G,MATCH($C1073,'Policy Characteristics'!$C:$C,0))),"",INDEX('Policy Characteristics'!G:G,MATCH($C1073,'Policy Characteristics'!$C:$C,0)))</f>
        <v>0.5</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of BAU price</v>
      </c>
      <c r="P1073" s="321"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21" t="str">
        <f>IF(ISBLANK(INDEX('Policy Characteristics'!K:K,MATCH($C1073,'Policy Characteristics'!$C:$C,0))),"",INDEX('Policy Characteristics'!K:K,MATCH($C1073,'Policy Characteristics'!$C:$C,0)))</f>
        <v>fuels.html#fuel-taxes</v>
      </c>
      <c r="R1073" s="321" t="str">
        <f>IF(ISBLANK(INDEX('Policy Characteristics'!L:L,MATCH($C1073,'Policy Characteristics'!$C:$C,0))),"",INDEX('Policy Characteristics'!L:L,MATCH($C1073,'Policy Characteristics'!$C:$C,0)))</f>
        <v>fuel-taxes.html</v>
      </c>
    </row>
    <row r="1074" spans="1:18" x14ac:dyDescent="0.25">
      <c r="A1074" s="321" t="str">
        <f>IF(ISBLANK(INDEX('Policy Characteristics'!A:A,MATCH($C1074,'Policy Characteristics'!$C:$C,0))),"",INDEX('Policy Characteristics'!A:A,MATCH($C1074,'Policy Characteristics'!$C:$C,0)))</f>
        <v>Cross-Sector</v>
      </c>
      <c r="B1074" s="321" t="str">
        <f>IF(ISBLANK(INDEX('Policy Characteristics'!B:B,MATCH($C1074,'Policy Characteristics'!$C:$C,0))),"",INDEX('Policy Characteristics'!B:B,MATCH($C1074,'Policy Characteristics'!$C:$C,0)))</f>
        <v>Fuel Taxes or Subsidies</v>
      </c>
      <c r="C1074" s="329" t="str">
        <f t="shared" si="54"/>
        <v>Additional Fuel Tax or Subsidy Rate by Fuel</v>
      </c>
      <c r="D1074" s="9" t="s">
        <v>76</v>
      </c>
      <c r="E1074" s="9"/>
      <c r="F1074" s="9" t="s">
        <v>100</v>
      </c>
      <c r="G1074" s="52"/>
      <c r="H1074" s="51">
        <v>743</v>
      </c>
      <c r="I1074" s="9" t="s">
        <v>45</v>
      </c>
      <c r="J1074" s="323" t="str">
        <f>IF(ISBLANK(INDEX('Policy Characteristics'!D:D,MATCH($C1074,'Policy Characteristics'!$C:$C,0))),"",INDEX('Policy Characteristics'!D:D,MATCH($C1074,'Policy Characteristics'!$C:$C,0)))</f>
        <v>Fuel Taxes or Subsidies</v>
      </c>
      <c r="K1074" s="321" t="str">
        <f>IF(ISBLANK(INDEX('Policy Characteristics'!E:E,MATCH($C1074,'Policy Characteristics'!$C:$C,0))),"",INDEX('Policy Characteristics'!E:E,MATCH($C1074,'Policy Characteristics'!$C:$C,0)))</f>
        <v>cross fuel tax</v>
      </c>
      <c r="L1074" s="339">
        <f>IF(ISBLANK(INDEX('Policy Characteristics'!F:F,MATCH($C1074,'Policy Characteristics'!$C:$C,0))),"",INDEX('Policy Characteristics'!F:F,MATCH($C1074,'Policy Characteristics'!$C:$C,0)))</f>
        <v>-0.5</v>
      </c>
      <c r="M1074" s="339">
        <f>IF(ISBLANK(INDEX('Policy Characteristics'!G:G,MATCH($C1074,'Policy Characteristics'!$C:$C,0))),"",INDEX('Policy Characteristics'!G:G,MATCH($C1074,'Policy Characteristics'!$C:$C,0)))</f>
        <v>0.5</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of BAU price</v>
      </c>
      <c r="P1074" s="321"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21" t="str">
        <f>IF(ISBLANK(INDEX('Policy Characteristics'!K:K,MATCH($C1074,'Policy Characteristics'!$C:$C,0))),"",INDEX('Policy Characteristics'!K:K,MATCH($C1074,'Policy Characteristics'!$C:$C,0)))</f>
        <v>fuels.html#fuel-taxes</v>
      </c>
      <c r="R1074" s="321" t="str">
        <f>IF(ISBLANK(INDEX('Policy Characteristics'!L:L,MATCH($C1074,'Policy Characteristics'!$C:$C,0))),"",INDEX('Policy Characteristics'!L:L,MATCH($C1074,'Policy Characteristics'!$C:$C,0)))</f>
        <v>fuel-taxes.html</v>
      </c>
    </row>
    <row r="1075" spans="1:18" x14ac:dyDescent="0.25">
      <c r="A1075" s="321" t="str">
        <f>IF(ISBLANK(INDEX('Policy Characteristics'!A:A,MATCH($C1075,'Policy Characteristics'!$C:$C,0))),"",INDEX('Policy Characteristics'!A:A,MATCH($C1075,'Policy Characteristics'!$C:$C,0)))</f>
        <v>Cross-Sector</v>
      </c>
      <c r="B1075" s="321" t="str">
        <f>IF(ISBLANK(INDEX('Policy Characteristics'!B:B,MATCH($C1075,'Policy Characteristics'!$C:$C,0))),"",INDEX('Policy Characteristics'!B:B,MATCH($C1075,'Policy Characteristics'!$C:$C,0)))</f>
        <v>Fuel Taxes or Subsidies</v>
      </c>
      <c r="C1075" s="329" t="str">
        <f t="shared" si="54"/>
        <v>Additional Fuel Tax or Subsidy Rate by Fuel</v>
      </c>
      <c r="D1075" s="9" t="s">
        <v>467</v>
      </c>
      <c r="E1075" s="9"/>
      <c r="F1075" s="9" t="s">
        <v>468</v>
      </c>
      <c r="G1075" s="52"/>
      <c r="H1075" s="51">
        <v>744</v>
      </c>
      <c r="I1075" s="9" t="s">
        <v>45</v>
      </c>
      <c r="J1075" s="323" t="str">
        <f>IF(ISBLANK(INDEX('Policy Characteristics'!D:D,MATCH($C1075,'Policy Characteristics'!$C:$C,0))),"",INDEX('Policy Characteristics'!D:D,MATCH($C1075,'Policy Characteristics'!$C:$C,0)))</f>
        <v>Fuel Taxes or Subsidies</v>
      </c>
      <c r="K1075" s="321" t="str">
        <f>IF(ISBLANK(INDEX('Policy Characteristics'!E:E,MATCH($C1075,'Policy Characteristics'!$C:$C,0))),"",INDEX('Policy Characteristics'!E:E,MATCH($C1075,'Policy Characteristics'!$C:$C,0)))</f>
        <v>cross fuel tax</v>
      </c>
      <c r="L1075" s="339">
        <f>IF(ISBLANK(INDEX('Policy Characteristics'!F:F,MATCH($C1075,'Policy Characteristics'!$C:$C,0))),"",INDEX('Policy Characteristics'!F:F,MATCH($C1075,'Policy Characteristics'!$C:$C,0)))</f>
        <v>-0.5</v>
      </c>
      <c r="M1075" s="339">
        <f>IF(ISBLANK(INDEX('Policy Characteristics'!G:G,MATCH($C1075,'Policy Characteristics'!$C:$C,0))),"",INDEX('Policy Characteristics'!G:G,MATCH($C1075,'Policy Characteristics'!$C:$C,0)))</f>
        <v>0.5</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of BAU price</v>
      </c>
      <c r="P1075" s="321"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21" t="str">
        <f>IF(ISBLANK(INDEX('Policy Characteristics'!K:K,MATCH($C1075,'Policy Characteristics'!$C:$C,0))),"",INDEX('Policy Characteristics'!K:K,MATCH($C1075,'Policy Characteristics'!$C:$C,0)))</f>
        <v>fuels.html#fuel-taxes</v>
      </c>
      <c r="R1075" s="321" t="str">
        <f>IF(ISBLANK(INDEX('Policy Characteristics'!L:L,MATCH($C1075,'Policy Characteristics'!$C:$C,0))),"",INDEX('Policy Characteristics'!L:L,MATCH($C1075,'Policy Characteristics'!$C:$C,0)))</f>
        <v>fuel-taxes.html</v>
      </c>
    </row>
    <row r="1076" spans="1:18" x14ac:dyDescent="0.25">
      <c r="A1076" s="321" t="str">
        <f>IF(ISBLANK(INDEX('Policy Characteristics'!A:A,MATCH($C1076,'Policy Characteristics'!$C:$C,0))),"",INDEX('Policy Characteristics'!A:A,MATCH($C1076,'Policy Characteristics'!$C:$C,0)))</f>
        <v>Cross-Sector</v>
      </c>
      <c r="B1076" s="321" t="str">
        <f>IF(ISBLANK(INDEX('Policy Characteristics'!B:B,MATCH($C1076,'Policy Characteristics'!$C:$C,0))),"",INDEX('Policy Characteristics'!B:B,MATCH($C1076,'Policy Characteristics'!$C:$C,0)))</f>
        <v>Fuel Taxes or Subsidies</v>
      </c>
      <c r="C1076" s="329" t="str">
        <f t="shared" si="54"/>
        <v>Additional Fuel Tax or Subsidy Rate by Fuel</v>
      </c>
      <c r="D1076" s="9" t="s">
        <v>2529</v>
      </c>
      <c r="E1076" s="9"/>
      <c r="F1076" s="9" t="s">
        <v>2533</v>
      </c>
      <c r="G1076" s="52"/>
      <c r="H1076" s="51">
        <v>745</v>
      </c>
      <c r="I1076" s="9" t="s">
        <v>45</v>
      </c>
      <c r="J1076" s="323" t="str">
        <f>IF(ISBLANK(INDEX('Policy Characteristics'!D:D,MATCH($C1076,'Policy Characteristics'!$C:$C,0))),"",INDEX('Policy Characteristics'!D:D,MATCH($C1076,'Policy Characteristics'!$C:$C,0)))</f>
        <v>Fuel Taxes or Subsidies</v>
      </c>
      <c r="K1076" s="321" t="str">
        <f>IF(ISBLANK(INDEX('Policy Characteristics'!E:E,MATCH($C1076,'Policy Characteristics'!$C:$C,0))),"",INDEX('Policy Characteristics'!E:E,MATCH($C1076,'Policy Characteristics'!$C:$C,0)))</f>
        <v>cross fuel tax</v>
      </c>
      <c r="L1076" s="339">
        <f>IF(ISBLANK(INDEX('Policy Characteristics'!F:F,MATCH($C1076,'Policy Characteristics'!$C:$C,0))),"",INDEX('Policy Characteristics'!F:F,MATCH($C1076,'Policy Characteristics'!$C:$C,0)))</f>
        <v>-0.5</v>
      </c>
      <c r="M1076" s="339">
        <f>IF(ISBLANK(INDEX('Policy Characteristics'!G:G,MATCH($C1076,'Policy Characteristics'!$C:$C,0))),"",INDEX('Policy Characteristics'!G:G,MATCH($C1076,'Policy Characteristics'!$C:$C,0)))</f>
        <v>0.5</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of BAU price</v>
      </c>
      <c r="P1076" s="321"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21" t="str">
        <f>IF(ISBLANK(INDEX('Policy Characteristics'!K:K,MATCH($C1076,'Policy Characteristics'!$C:$C,0))),"",INDEX('Policy Characteristics'!K:K,MATCH($C1076,'Policy Characteristics'!$C:$C,0)))</f>
        <v>fuels.html#fuel-taxes</v>
      </c>
      <c r="R1076" s="321" t="str">
        <f>IF(ISBLANK(INDEX('Policy Characteristics'!L:L,MATCH($C1076,'Policy Characteristics'!$C:$C,0))),"",INDEX('Policy Characteristics'!L:L,MATCH($C1076,'Policy Characteristics'!$C:$C,0)))</f>
        <v>fuel-taxes.html</v>
      </c>
    </row>
    <row r="1077" spans="1:18" x14ac:dyDescent="0.25">
      <c r="A1077" s="321" t="str">
        <f>IF(ISBLANK(INDEX('Policy Characteristics'!A:A,MATCH($C1077,'Policy Characteristics'!$C:$C,0))),"",INDEX('Policy Characteristics'!A:A,MATCH($C1077,'Policy Characteristics'!$C:$C,0)))</f>
        <v>Cross-Sector</v>
      </c>
      <c r="B1077" s="321" t="str">
        <f>IF(ISBLANK(INDEX('Policy Characteristics'!B:B,MATCH($C1077,'Policy Characteristics'!$C:$C,0))),"",INDEX('Policy Characteristics'!B:B,MATCH($C1077,'Policy Characteristics'!$C:$C,0)))</f>
        <v>Fuel Taxes or Subsidies</v>
      </c>
      <c r="C1077" s="329" t="str">
        <f t="shared" si="54"/>
        <v>Additional Fuel Tax or Subsidy Rate by Fuel</v>
      </c>
      <c r="D1077" s="9" t="s">
        <v>2539</v>
      </c>
      <c r="E1077" s="9"/>
      <c r="F1077" s="9" t="s">
        <v>2540</v>
      </c>
      <c r="G1077" s="52"/>
      <c r="H1077" s="51">
        <v>746</v>
      </c>
      <c r="I1077" s="9" t="s">
        <v>45</v>
      </c>
      <c r="J1077" s="323" t="str">
        <f>IF(ISBLANK(INDEX('Policy Characteristics'!D:D,MATCH($C1077,'Policy Characteristics'!$C:$C,0))),"",INDEX('Policy Characteristics'!D:D,MATCH($C1077,'Policy Characteristics'!$C:$C,0)))</f>
        <v>Fuel Taxes or Subsidies</v>
      </c>
      <c r="K1077" s="321" t="str">
        <f>IF(ISBLANK(INDEX('Policy Characteristics'!E:E,MATCH($C1077,'Policy Characteristics'!$C:$C,0))),"",INDEX('Policy Characteristics'!E:E,MATCH($C1077,'Policy Characteristics'!$C:$C,0)))</f>
        <v>cross fuel tax</v>
      </c>
      <c r="L1077" s="339">
        <f>IF(ISBLANK(INDEX('Policy Characteristics'!F:F,MATCH($C1077,'Policy Characteristics'!$C:$C,0))),"",INDEX('Policy Characteristics'!F:F,MATCH($C1077,'Policy Characteristics'!$C:$C,0)))</f>
        <v>-0.5</v>
      </c>
      <c r="M1077" s="339">
        <f>IF(ISBLANK(INDEX('Policy Characteristics'!G:G,MATCH($C1077,'Policy Characteristics'!$C:$C,0))),"",INDEX('Policy Characteristics'!G:G,MATCH($C1077,'Policy Characteristics'!$C:$C,0)))</f>
        <v>0.5</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of BAU price</v>
      </c>
      <c r="P1077" s="321"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21" t="str">
        <f>IF(ISBLANK(INDEX('Policy Characteristics'!K:K,MATCH($C1077,'Policy Characteristics'!$C:$C,0))),"",INDEX('Policy Characteristics'!K:K,MATCH($C1077,'Policy Characteristics'!$C:$C,0)))</f>
        <v>fuels.html#fuel-taxes</v>
      </c>
      <c r="R1077" s="321" t="str">
        <f>IF(ISBLANK(INDEX('Policy Characteristics'!L:L,MATCH($C1077,'Policy Characteristics'!$C:$C,0))),"",INDEX('Policy Characteristics'!L:L,MATCH($C1077,'Policy Characteristics'!$C:$C,0)))</f>
        <v>fuel-taxes.html</v>
      </c>
    </row>
    <row r="1078" spans="1:18" x14ac:dyDescent="0.25">
      <c r="A1078" s="321" t="str">
        <f>IF(ISBLANK(INDEX('Policy Characteristics'!A:A,MATCH($C1078,'Policy Characteristics'!$C:$C,0))),"",INDEX('Policy Characteristics'!A:A,MATCH($C1078,'Policy Characteristics'!$C:$C,0)))</f>
        <v>Cross-Sector</v>
      </c>
      <c r="B1078" s="321" t="str">
        <f>IF(ISBLANK(INDEX('Policy Characteristics'!B:B,MATCH($C1078,'Policy Characteristics'!$C:$C,0))),"",INDEX('Policy Characteristics'!B:B,MATCH($C1078,'Policy Characteristics'!$C:$C,0)))</f>
        <v>Fuel Taxes or Subsidies</v>
      </c>
      <c r="C1078" s="329" t="str">
        <f t="shared" ref="C1078:C1080" si="55">C$1064</f>
        <v>Additional Fuel Tax or Subsidy Rate by Fuel</v>
      </c>
      <c r="D1078" s="9" t="s">
        <v>2530</v>
      </c>
      <c r="E1078" s="9"/>
      <c r="F1078" s="9" t="s">
        <v>2534</v>
      </c>
      <c r="G1078" s="52"/>
      <c r="H1078" s="51">
        <v>747</v>
      </c>
      <c r="I1078" s="9" t="s">
        <v>45</v>
      </c>
      <c r="J1078" s="323" t="str">
        <f>IF(ISBLANK(INDEX('Policy Characteristics'!D:D,MATCH($C1078,'Policy Characteristics'!$C:$C,0))),"",INDEX('Policy Characteristics'!D:D,MATCH($C1078,'Policy Characteristics'!$C:$C,0)))</f>
        <v>Fuel Taxes or Subsidies</v>
      </c>
      <c r="K1078" s="321" t="str">
        <f>IF(ISBLANK(INDEX('Policy Characteristics'!E:E,MATCH($C1078,'Policy Characteristics'!$C:$C,0))),"",INDEX('Policy Characteristics'!E:E,MATCH($C1078,'Policy Characteristics'!$C:$C,0)))</f>
        <v>cross fuel tax</v>
      </c>
      <c r="L1078" s="339">
        <f>IF(ISBLANK(INDEX('Policy Characteristics'!F:F,MATCH($C1078,'Policy Characteristics'!$C:$C,0))),"",INDEX('Policy Characteristics'!F:F,MATCH($C1078,'Policy Characteristics'!$C:$C,0)))</f>
        <v>-0.5</v>
      </c>
      <c r="M1078" s="339">
        <f>IF(ISBLANK(INDEX('Policy Characteristics'!G:G,MATCH($C1078,'Policy Characteristics'!$C:$C,0))),"",INDEX('Policy Characteristics'!G:G,MATCH($C1078,'Policy Characteristics'!$C:$C,0)))</f>
        <v>0.5</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of BAU price</v>
      </c>
      <c r="P1078" s="321"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21" t="str">
        <f>IF(ISBLANK(INDEX('Policy Characteristics'!K:K,MATCH($C1078,'Policy Characteristics'!$C:$C,0))),"",INDEX('Policy Characteristics'!K:K,MATCH($C1078,'Policy Characteristics'!$C:$C,0)))</f>
        <v>fuels.html#fuel-taxes</v>
      </c>
      <c r="R1078" s="321" t="str">
        <f>IF(ISBLANK(INDEX('Policy Characteristics'!L:L,MATCH($C1078,'Policy Characteristics'!$C:$C,0))),"",INDEX('Policy Characteristics'!L:L,MATCH($C1078,'Policy Characteristics'!$C:$C,0)))</f>
        <v>fuel-taxes.html</v>
      </c>
    </row>
    <row r="1079" spans="1:18" x14ac:dyDescent="0.25">
      <c r="A1079" s="321" t="str">
        <f>IF(ISBLANK(INDEX('Policy Characteristics'!A:A,MATCH($C1079,'Policy Characteristics'!$C:$C,0))),"",INDEX('Policy Characteristics'!A:A,MATCH($C1079,'Policy Characteristics'!$C:$C,0)))</f>
        <v>Cross-Sector</v>
      </c>
      <c r="B1079" s="321" t="str">
        <f>IF(ISBLANK(INDEX('Policy Characteristics'!B:B,MATCH($C1079,'Policy Characteristics'!$C:$C,0))),"",INDEX('Policy Characteristics'!B:B,MATCH($C1079,'Policy Characteristics'!$C:$C,0)))</f>
        <v>Fuel Taxes or Subsidies</v>
      </c>
      <c r="C1079" s="329" t="str">
        <f t="shared" si="55"/>
        <v>Additional Fuel Tax or Subsidy Rate by Fuel</v>
      </c>
      <c r="D1079" s="9" t="s">
        <v>2531</v>
      </c>
      <c r="E1079" s="9"/>
      <c r="F1079" s="9" t="s">
        <v>2535</v>
      </c>
      <c r="G1079" s="52"/>
      <c r="H1079" s="51">
        <v>748</v>
      </c>
      <c r="I1079" s="9" t="s">
        <v>45</v>
      </c>
      <c r="J1079" s="323" t="str">
        <f>IF(ISBLANK(INDEX('Policy Characteristics'!D:D,MATCH($C1079,'Policy Characteristics'!$C:$C,0))),"",INDEX('Policy Characteristics'!D:D,MATCH($C1079,'Policy Characteristics'!$C:$C,0)))</f>
        <v>Fuel Taxes or Subsidies</v>
      </c>
      <c r="K1079" s="321" t="str">
        <f>IF(ISBLANK(INDEX('Policy Characteristics'!E:E,MATCH($C1079,'Policy Characteristics'!$C:$C,0))),"",INDEX('Policy Characteristics'!E:E,MATCH($C1079,'Policy Characteristics'!$C:$C,0)))</f>
        <v>cross fuel tax</v>
      </c>
      <c r="L1079" s="339">
        <f>IF(ISBLANK(INDEX('Policy Characteristics'!F:F,MATCH($C1079,'Policy Characteristics'!$C:$C,0))),"",INDEX('Policy Characteristics'!F:F,MATCH($C1079,'Policy Characteristics'!$C:$C,0)))</f>
        <v>-0.5</v>
      </c>
      <c r="M1079" s="339">
        <f>IF(ISBLANK(INDEX('Policy Characteristics'!G:G,MATCH($C1079,'Policy Characteristics'!$C:$C,0))),"",INDEX('Policy Characteristics'!G:G,MATCH($C1079,'Policy Characteristics'!$C:$C,0)))</f>
        <v>0.5</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of BAU price</v>
      </c>
      <c r="P1079" s="321"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21" t="str">
        <f>IF(ISBLANK(INDEX('Policy Characteristics'!K:K,MATCH($C1079,'Policy Characteristics'!$C:$C,0))),"",INDEX('Policy Characteristics'!K:K,MATCH($C1079,'Policy Characteristics'!$C:$C,0)))</f>
        <v>fuels.html#fuel-taxes</v>
      </c>
      <c r="R1079" s="321" t="str">
        <f>IF(ISBLANK(INDEX('Policy Characteristics'!L:L,MATCH($C1079,'Policy Characteristics'!$C:$C,0))),"",INDEX('Policy Characteristics'!L:L,MATCH($C1079,'Policy Characteristics'!$C:$C,0)))</f>
        <v>fuel-taxes.html</v>
      </c>
    </row>
    <row r="1080" spans="1:18" x14ac:dyDescent="0.25">
      <c r="A1080" s="321" t="str">
        <f>IF(ISBLANK(INDEX('Policy Characteristics'!A:A,MATCH($C1080,'Policy Characteristics'!$C:$C,0))),"",INDEX('Policy Characteristics'!A:A,MATCH($C1080,'Policy Characteristics'!$C:$C,0)))</f>
        <v>Cross-Sector</v>
      </c>
      <c r="B1080" s="321" t="str">
        <f>IF(ISBLANK(INDEX('Policy Characteristics'!B:B,MATCH($C1080,'Policy Characteristics'!$C:$C,0))),"",INDEX('Policy Characteristics'!B:B,MATCH($C1080,'Policy Characteristics'!$C:$C,0)))</f>
        <v>Fuel Taxes or Subsidies</v>
      </c>
      <c r="C1080" s="329" t="str">
        <f t="shared" si="55"/>
        <v>Additional Fuel Tax or Subsidy Rate by Fuel</v>
      </c>
      <c r="D1080" s="9" t="s">
        <v>2532</v>
      </c>
      <c r="E1080" s="9"/>
      <c r="F1080" s="9" t="s">
        <v>2536</v>
      </c>
      <c r="G1080" s="52"/>
      <c r="H1080" s="51">
        <v>749</v>
      </c>
      <c r="I1080" s="9" t="s">
        <v>45</v>
      </c>
      <c r="J1080" s="323" t="str">
        <f>IF(ISBLANK(INDEX('Policy Characteristics'!D:D,MATCH($C1080,'Policy Characteristics'!$C:$C,0))),"",INDEX('Policy Characteristics'!D:D,MATCH($C1080,'Policy Characteristics'!$C:$C,0)))</f>
        <v>Fuel Taxes or Subsidies</v>
      </c>
      <c r="K1080" s="321" t="str">
        <f>IF(ISBLANK(INDEX('Policy Characteristics'!E:E,MATCH($C1080,'Policy Characteristics'!$C:$C,0))),"",INDEX('Policy Characteristics'!E:E,MATCH($C1080,'Policy Characteristics'!$C:$C,0)))</f>
        <v>cross fuel tax</v>
      </c>
      <c r="L1080" s="339">
        <f>IF(ISBLANK(INDEX('Policy Characteristics'!F:F,MATCH($C1080,'Policy Characteristics'!$C:$C,0))),"",INDEX('Policy Characteristics'!F:F,MATCH($C1080,'Policy Characteristics'!$C:$C,0)))</f>
        <v>-0.5</v>
      </c>
      <c r="M1080" s="339">
        <f>IF(ISBLANK(INDEX('Policy Characteristics'!G:G,MATCH($C1080,'Policy Characteristics'!$C:$C,0))),"",INDEX('Policy Characteristics'!G:G,MATCH($C1080,'Policy Characteristics'!$C:$C,0)))</f>
        <v>0.5</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of BAU price</v>
      </c>
      <c r="P1080" s="321"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21" t="str">
        <f>IF(ISBLANK(INDEX('Policy Characteristics'!K:K,MATCH($C1080,'Policy Characteristics'!$C:$C,0))),"",INDEX('Policy Characteristics'!K:K,MATCH($C1080,'Policy Characteristics'!$C:$C,0)))</f>
        <v>fuels.html#fuel-taxes</v>
      </c>
      <c r="R1080" s="321" t="str">
        <f>IF(ISBLANK(INDEX('Policy Characteristics'!L:L,MATCH($C1080,'Policy Characteristics'!$C:$C,0))),"",INDEX('Policy Characteristics'!L:L,MATCH($C1080,'Policy Characteristics'!$C:$C,0)))</f>
        <v>fuel-taxes.html</v>
      </c>
    </row>
    <row r="1081" spans="1:18" x14ac:dyDescent="0.25">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6" t="s">
        <v>305</v>
      </c>
      <c r="D1081" s="50" t="s">
        <v>116</v>
      </c>
      <c r="E1081" s="50"/>
      <c r="F1081" s="50" t="s">
        <v>336</v>
      </c>
      <c r="G1081" s="50"/>
      <c r="H1081" s="51">
        <v>85</v>
      </c>
      <c r="I1081" s="50" t="s">
        <v>44</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building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architectural-design.html#rnd</v>
      </c>
      <c r="R1081" s="321" t="str">
        <f>IF(ISBLANK(INDEX('Policy Characteristics'!L:L,MATCH($C1081,'Policy Characteristics'!$C:$C,0))),"",INDEX('Policy Characteristics'!L:L,MATCH($C1081,'Policy Characteristics'!$C:$C,0)))</f>
        <v>research-and-development.html</v>
      </c>
    </row>
    <row r="1082" spans="1:18" x14ac:dyDescent="0.25">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ref="C1082:C1086" si="56">C$1081</f>
        <v>RnD Building Capital Cost Perc Reduction</v>
      </c>
      <c r="D1082" s="50" t="s">
        <v>117</v>
      </c>
      <c r="E1082" s="50"/>
      <c r="F1082" s="50" t="s">
        <v>337</v>
      </c>
      <c r="G1082" s="50"/>
      <c r="H1082" s="51">
        <v>86</v>
      </c>
      <c r="I1082" s="50" t="s">
        <v>44</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building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architectural-design.html#rnd</v>
      </c>
      <c r="R1082" s="321" t="str">
        <f>IF(ISBLANK(INDEX('Policy Characteristics'!L:L,MATCH($C1082,'Policy Characteristics'!$C:$C,0))),"",INDEX('Policy Characteristics'!L:L,MATCH($C1082,'Policy Characteristics'!$C:$C,0)))</f>
        <v>research-and-development.html</v>
      </c>
    </row>
    <row r="1083" spans="1:18" x14ac:dyDescent="0.25">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6"/>
        <v>RnD Building Capital Cost Perc Reduction</v>
      </c>
      <c r="D1083" s="50" t="s">
        <v>118</v>
      </c>
      <c r="E1083" s="50"/>
      <c r="F1083" s="50" t="s">
        <v>338</v>
      </c>
      <c r="G1083" s="50"/>
      <c r="H1083" s="51">
        <v>87</v>
      </c>
      <c r="I1083" s="50" t="s">
        <v>44</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building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architectural-design.html#rnd</v>
      </c>
      <c r="R1083" s="321" t="str">
        <f>IF(ISBLANK(INDEX('Policy Characteristics'!L:L,MATCH($C1083,'Policy Characteristics'!$C:$C,0))),"",INDEX('Policy Characteristics'!L:L,MATCH($C1083,'Policy Characteristics'!$C:$C,0)))</f>
        <v>research-and-development.html</v>
      </c>
    </row>
    <row r="1084" spans="1:18" x14ac:dyDescent="0.25">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6"/>
        <v>RnD Building Capital Cost Perc Reduction</v>
      </c>
      <c r="D1084" s="50" t="s">
        <v>119</v>
      </c>
      <c r="E1084" s="50"/>
      <c r="F1084" s="50" t="s">
        <v>339</v>
      </c>
      <c r="G1084" s="50"/>
      <c r="H1084" s="51">
        <v>88</v>
      </c>
      <c r="I1084" s="50" t="s">
        <v>44</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building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architectural-design.html#rnd</v>
      </c>
      <c r="R1084" s="321" t="str">
        <f>IF(ISBLANK(INDEX('Policy Characteristics'!L:L,MATCH($C1084,'Policy Characteristics'!$C:$C,0))),"",INDEX('Policy Characteristics'!L:L,MATCH($C1084,'Policy Characteristics'!$C:$C,0)))</f>
        <v>research-and-development.html</v>
      </c>
    </row>
    <row r="1085" spans="1:18" x14ac:dyDescent="0.25">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6"/>
        <v>RnD Building Capital Cost Perc Reduction</v>
      </c>
      <c r="D1085" s="50" t="s">
        <v>120</v>
      </c>
      <c r="E1085" s="50"/>
      <c r="F1085" s="50" t="s">
        <v>340</v>
      </c>
      <c r="G1085" s="50"/>
      <c r="H1085" s="51">
        <v>89</v>
      </c>
      <c r="I1085" s="50" t="s">
        <v>44</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building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architectural-design.html#rnd</v>
      </c>
      <c r="R1085" s="321" t="str">
        <f>IF(ISBLANK(INDEX('Policy Characteristics'!L:L,MATCH($C1085,'Policy Characteristics'!$C:$C,0))),"",INDEX('Policy Characteristics'!L:L,MATCH($C1085,'Policy Characteristics'!$C:$C,0)))</f>
        <v>research-and-development.html</v>
      </c>
    </row>
    <row r="1086" spans="1:18" x14ac:dyDescent="0.25">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5" t="str">
        <f t="shared" si="56"/>
        <v>RnD Building Capital Cost Perc Reduction</v>
      </c>
      <c r="D1086" s="50" t="s">
        <v>121</v>
      </c>
      <c r="E1086" s="50"/>
      <c r="F1086" s="50" t="s">
        <v>341</v>
      </c>
      <c r="G1086" s="50"/>
      <c r="H1086" s="51">
        <v>90</v>
      </c>
      <c r="I1086" s="50" t="s">
        <v>44</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building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architectural-design.html#rnd</v>
      </c>
      <c r="R1086" s="321" t="str">
        <f>IF(ISBLANK(INDEX('Policy Characteristics'!L:L,MATCH($C1086,'Policy Characteristics'!$C:$C,0))),"",INDEX('Policy Characteristics'!L:L,MATCH($C1086,'Policy Characteristics'!$C:$C,0)))</f>
        <v>research-and-development.html</v>
      </c>
    </row>
    <row r="1087" spans="1:18" x14ac:dyDescent="0.25">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6" t="s">
        <v>306</v>
      </c>
      <c r="D1087" s="50"/>
      <c r="E1087" s="50"/>
      <c r="F1087" s="50" t="s">
        <v>27</v>
      </c>
      <c r="G1087" s="50"/>
      <c r="H1087" s="51">
        <v>91</v>
      </c>
      <c r="I1087" s="50" t="s">
        <v>44</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CCS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architectural-design.html#rnd</v>
      </c>
      <c r="R1087" s="321" t="str">
        <f>IF(ISBLANK(INDEX('Policy Characteristics'!L:L,MATCH($C1087,'Policy Characteristics'!$C:$C,0))),"",INDEX('Policy Characteristics'!L:L,MATCH($C1087,'Policy Characteristics'!$C:$C,0)))</f>
        <v>research-and-development.html</v>
      </c>
    </row>
    <row r="1088" spans="1:18" x14ac:dyDescent="0.25">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6" t="s">
        <v>307</v>
      </c>
      <c r="D1088" s="50" t="s">
        <v>472</v>
      </c>
      <c r="E1088" s="50"/>
      <c r="F1088" s="9" t="s">
        <v>475</v>
      </c>
      <c r="G1088" s="50"/>
      <c r="H1088" s="51">
        <v>92</v>
      </c>
      <c r="I1088" s="50" t="s">
        <v>44</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electricity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architectural-design.html#rnd</v>
      </c>
      <c r="R1088" s="321" t="str">
        <f>IF(ISBLANK(INDEX('Policy Characteristics'!L:L,MATCH($C1088,'Policy Characteristics'!$C:$C,0))),"",INDEX('Policy Characteristics'!L:L,MATCH($C1088,'Policy Characteristics'!$C:$C,0)))</f>
        <v>research-and-development.html</v>
      </c>
    </row>
    <row r="1089" spans="1:18" x14ac:dyDescent="0.25">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ref="C1089:C1096" si="57">C$1088</f>
        <v>RnD Electricity Capital Cost Perc Reduction</v>
      </c>
      <c r="D1089" s="9" t="s">
        <v>326</v>
      </c>
      <c r="E1089" s="52"/>
      <c r="F1089" s="9" t="s">
        <v>2287</v>
      </c>
      <c r="G1089" s="50"/>
      <c r="H1089" s="51">
        <v>93</v>
      </c>
      <c r="I1089" s="50" t="s">
        <v>44</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electricity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architectural-design.html#rnd</v>
      </c>
      <c r="R1089" s="321" t="str">
        <f>IF(ISBLANK(INDEX('Policy Characteristics'!L:L,MATCH($C1089,'Policy Characteristics'!$C:$C,0))),"",INDEX('Policy Characteristics'!L:L,MATCH($C1089,'Policy Characteristics'!$C:$C,0)))</f>
        <v>research-and-development.html</v>
      </c>
    </row>
    <row r="1090" spans="1:18" x14ac:dyDescent="0.25">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57"/>
        <v>RnD Electricity Capital Cost Perc Reduction</v>
      </c>
      <c r="D1090" s="9" t="s">
        <v>77</v>
      </c>
      <c r="E1090" s="52"/>
      <c r="F1090" s="9" t="s">
        <v>342</v>
      </c>
      <c r="G1090" s="50"/>
      <c r="H1090" s="51">
        <v>94</v>
      </c>
      <c r="I1090" s="50" t="s">
        <v>44</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electricity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architectural-design.html#rnd</v>
      </c>
      <c r="R1090" s="321" t="str">
        <f>IF(ISBLANK(INDEX('Policy Characteristics'!L:L,MATCH($C1090,'Policy Characteristics'!$C:$C,0))),"",INDEX('Policy Characteristics'!L:L,MATCH($C1090,'Policy Characteristics'!$C:$C,0)))</f>
        <v>research-and-development.html</v>
      </c>
    </row>
    <row r="1091" spans="1:18" x14ac:dyDescent="0.25">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57"/>
        <v>RnD Electricity Capital Cost Perc Reduction</v>
      </c>
      <c r="D1091" s="9" t="s">
        <v>78</v>
      </c>
      <c r="E1091" s="52"/>
      <c r="F1091" s="9" t="s">
        <v>343</v>
      </c>
      <c r="G1091" s="50"/>
      <c r="H1091" s="51">
        <v>95</v>
      </c>
      <c r="I1091" s="50" t="s">
        <v>44</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electricity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architectural-design.html#rnd</v>
      </c>
      <c r="R1091" s="321" t="str">
        <f>IF(ISBLANK(INDEX('Policy Characteristics'!L:L,MATCH($C1091,'Policy Characteristics'!$C:$C,0))),"",INDEX('Policy Characteristics'!L:L,MATCH($C1091,'Policy Characteristics'!$C:$C,0)))</f>
        <v>research-and-development.html</v>
      </c>
    </row>
    <row r="1092" spans="1:18" x14ac:dyDescent="0.25">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57"/>
        <v>RnD Electricity Capital Cost Perc Reduction</v>
      </c>
      <c r="D1092" s="9" t="s">
        <v>473</v>
      </c>
      <c r="E1092" s="52"/>
      <c r="F1092" s="9" t="s">
        <v>477</v>
      </c>
      <c r="G1092" s="50"/>
      <c r="H1092" s="51">
        <v>96</v>
      </c>
      <c r="I1092" s="50" t="s">
        <v>44</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electricity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architectural-design.html#rnd</v>
      </c>
      <c r="R1092" s="321" t="str">
        <f>IF(ISBLANK(INDEX('Policy Characteristics'!L:L,MATCH($C1092,'Policy Characteristics'!$C:$C,0))),"",INDEX('Policy Characteristics'!L:L,MATCH($C1092,'Policy Characteristics'!$C:$C,0)))</f>
        <v>research-and-development.html</v>
      </c>
    </row>
    <row r="1093" spans="1:18" x14ac:dyDescent="0.25">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Capital Cost Reduction</v>
      </c>
      <c r="C1093" s="325" t="str">
        <f t="shared" si="57"/>
        <v>RnD Electricity Capital Cost Perc Reduction</v>
      </c>
      <c r="D1093" s="9" t="s">
        <v>79</v>
      </c>
      <c r="E1093" s="52"/>
      <c r="F1093" s="9" t="s">
        <v>344</v>
      </c>
      <c r="G1093" s="50"/>
      <c r="H1093" s="51">
        <v>97</v>
      </c>
      <c r="I1093" s="50" t="s">
        <v>44</v>
      </c>
      <c r="J1093" s="323" t="str">
        <f>IF(ISBLANK(INDEX('Policy Characteristics'!D:D,MATCH($C1093,'Policy Characteristics'!$C:$C,0))),"",INDEX('Policy Characteristics'!D:D,MATCH($C1093,'Policy Characteristics'!$C:$C,0)))</f>
        <v>R&amp;D Capital Cost Reductions</v>
      </c>
      <c r="K1093" s="321" t="str">
        <f>IF(ISBLANK(INDEX('Policy Characteristics'!E:E,MATCH($C1093,'Policy Characteristics'!$C:$C,0))),"",INDEX('Policy Characteristics'!E:E,MATCH($C1093,'Policy Characteristics'!$C:$C,0)))</f>
        <v>RnD electricity capital cost reduction</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0.4</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reduction in cost</v>
      </c>
      <c r="P1093" s="321"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21" t="str">
        <f>IF(ISBLANK(INDEX('Policy Characteristics'!K:K,MATCH($C1093,'Policy Characteristics'!$C:$C,0))),"",INDEX('Policy Characteristics'!K:K,MATCH($C1093,'Policy Characteristics'!$C:$C,0)))</f>
        <v>architectural-design.html#rnd</v>
      </c>
      <c r="R1093" s="321" t="str">
        <f>IF(ISBLANK(INDEX('Policy Characteristics'!L:L,MATCH($C1093,'Policy Characteristics'!$C:$C,0))),"",INDEX('Policy Characteristics'!L:L,MATCH($C1093,'Policy Characteristics'!$C:$C,0)))</f>
        <v>research-and-development.html</v>
      </c>
    </row>
    <row r="1094" spans="1:18" x14ac:dyDescent="0.25">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Capital Cost Reduction</v>
      </c>
      <c r="C1094" s="325" t="str">
        <f t="shared" si="57"/>
        <v>RnD Electricity Capital Cost Perc Reduction</v>
      </c>
      <c r="D1094" s="9" t="s">
        <v>80</v>
      </c>
      <c r="E1094" s="52"/>
      <c r="F1094" s="9" t="s">
        <v>345</v>
      </c>
      <c r="G1094" s="50"/>
      <c r="H1094" s="51">
        <v>98</v>
      </c>
      <c r="I1094" s="50" t="s">
        <v>44</v>
      </c>
      <c r="J1094" s="323" t="str">
        <f>IF(ISBLANK(INDEX('Policy Characteristics'!D:D,MATCH($C1094,'Policy Characteristics'!$C:$C,0))),"",INDEX('Policy Characteristics'!D:D,MATCH($C1094,'Policy Characteristics'!$C:$C,0)))</f>
        <v>R&amp;D Capital Cost Reductions</v>
      </c>
      <c r="K1094" s="321" t="str">
        <f>IF(ISBLANK(INDEX('Policy Characteristics'!E:E,MATCH($C1094,'Policy Characteristics'!$C:$C,0))),"",INDEX('Policy Characteristics'!E:E,MATCH($C1094,'Policy Characteristics'!$C:$C,0)))</f>
        <v>RnD electricity capital cost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cost</v>
      </c>
      <c r="P1094" s="321"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architectural-design.html#rnd</v>
      </c>
      <c r="R1094" s="321" t="str">
        <f>IF(ISBLANK(INDEX('Policy Characteristics'!L:L,MATCH($C1094,'Policy Characteristics'!$C:$C,0))),"",INDEX('Policy Characteristics'!L:L,MATCH($C1094,'Policy Characteristics'!$C:$C,0)))</f>
        <v>research-and-development.html</v>
      </c>
    </row>
    <row r="1095" spans="1:18" x14ac:dyDescent="0.25">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Capital Cost Reduction</v>
      </c>
      <c r="C1095" s="325" t="str">
        <f t="shared" si="57"/>
        <v>RnD Electricity Capital Cost Perc Reduction</v>
      </c>
      <c r="D1095" s="9" t="s">
        <v>81</v>
      </c>
      <c r="E1095" s="52"/>
      <c r="F1095" s="9" t="s">
        <v>346</v>
      </c>
      <c r="G1095" s="50"/>
      <c r="H1095" s="51">
        <v>99</v>
      </c>
      <c r="I1095" s="50" t="s">
        <v>44</v>
      </c>
      <c r="J1095" s="323" t="str">
        <f>IF(ISBLANK(INDEX('Policy Characteristics'!D:D,MATCH($C1095,'Policy Characteristics'!$C:$C,0))),"",INDEX('Policy Characteristics'!D:D,MATCH($C1095,'Policy Characteristics'!$C:$C,0)))</f>
        <v>R&amp;D Capital Cost Reductions</v>
      </c>
      <c r="K1095" s="321" t="str">
        <f>IF(ISBLANK(INDEX('Policy Characteristics'!E:E,MATCH($C1095,'Policy Characteristics'!$C:$C,0))),"",INDEX('Policy Characteristics'!E:E,MATCH($C1095,'Policy Characteristics'!$C:$C,0)))</f>
        <v>RnD electricity capital cost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cost</v>
      </c>
      <c r="P1095" s="321"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architectural-design.html#rnd</v>
      </c>
      <c r="R1095" s="321" t="str">
        <f>IF(ISBLANK(INDEX('Policy Characteristics'!L:L,MATCH($C1095,'Policy Characteristics'!$C:$C,0))),"",INDEX('Policy Characteristics'!L:L,MATCH($C1095,'Policy Characteristics'!$C:$C,0)))</f>
        <v>research-and-development.html</v>
      </c>
    </row>
    <row r="1096" spans="1:18" x14ac:dyDescent="0.25">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Capital Cost Reduction</v>
      </c>
      <c r="C1096" s="325" t="str">
        <f t="shared" si="57"/>
        <v>RnD Electricity Capital Cost Perc Reduction</v>
      </c>
      <c r="D1096" s="9" t="s">
        <v>329</v>
      </c>
      <c r="E1096" s="52"/>
      <c r="F1096" s="9" t="s">
        <v>2288</v>
      </c>
      <c r="G1096" s="50"/>
      <c r="H1096" s="51">
        <v>192</v>
      </c>
      <c r="I1096" s="50" t="s">
        <v>44</v>
      </c>
      <c r="J1096" s="323" t="str">
        <f>IF(ISBLANK(INDEX('Policy Characteristics'!D:D,MATCH($C1096,'Policy Characteristics'!$C:$C,0))),"",INDEX('Policy Characteristics'!D:D,MATCH($C1096,'Policy Characteristics'!$C:$C,0)))</f>
        <v>R&amp;D Capital Cost Reductions</v>
      </c>
      <c r="K1096" s="321" t="str">
        <f>IF(ISBLANK(INDEX('Policy Characteristics'!E:E,MATCH($C1096,'Policy Characteristics'!$C:$C,0))),"",INDEX('Policy Characteristics'!E:E,MATCH($C1096,'Policy Characteristics'!$C:$C,0)))</f>
        <v>RnD electricity capital cost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cost</v>
      </c>
      <c r="P1096" s="321"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architectural-design.html#rnd</v>
      </c>
      <c r="R1096" s="321" t="str">
        <f>IF(ISBLANK(INDEX('Policy Characteristics'!L:L,MATCH($C1096,'Policy Characteristics'!$C:$C,0))),"",INDEX('Policy Characteristics'!L:L,MATCH($C1096,'Policy Characteristics'!$C:$C,0)))</f>
        <v>research-and-development.html</v>
      </c>
    </row>
    <row r="1097" spans="1:18" x14ac:dyDescent="0.25">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Capital Cost Reduction</v>
      </c>
      <c r="C1097" s="325" t="str">
        <f t="shared" ref="C1097:C1098" si="58">C$1088</f>
        <v>RnD Electricity Capital Cost Perc Reduction</v>
      </c>
      <c r="D1097" s="9" t="s">
        <v>469</v>
      </c>
      <c r="E1097" s="52"/>
      <c r="F1097" s="9" t="s">
        <v>470</v>
      </c>
      <c r="G1097" s="50"/>
      <c r="H1097" s="51">
        <v>180</v>
      </c>
      <c r="I1097" s="50" t="s">
        <v>44</v>
      </c>
      <c r="J1097" s="323" t="str">
        <f>IF(ISBLANK(INDEX('Policy Characteristics'!D:D,MATCH($C1097,'Policy Characteristics'!$C:$C,0))),"",INDEX('Policy Characteristics'!D:D,MATCH($C1097,'Policy Characteristics'!$C:$C,0)))</f>
        <v>R&amp;D Capital Cost Reductions</v>
      </c>
      <c r="K1097" s="321" t="str">
        <f>IF(ISBLANK(INDEX('Policy Characteristics'!E:E,MATCH($C1097,'Policy Characteristics'!$C:$C,0))),"",INDEX('Policy Characteristics'!E:E,MATCH($C1097,'Policy Characteristics'!$C:$C,0)))</f>
        <v>RnD electricity capital cost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cost</v>
      </c>
      <c r="P1097" s="321"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architectural-design.html#rnd</v>
      </c>
      <c r="R1097" s="321" t="str">
        <f>IF(ISBLANK(INDEX('Policy Characteristics'!L:L,MATCH($C1097,'Policy Characteristics'!$C:$C,0))),"",INDEX('Policy Characteristics'!L:L,MATCH($C1097,'Policy Characteristics'!$C:$C,0)))</f>
        <v>research-and-development.html</v>
      </c>
    </row>
    <row r="1098" spans="1:18" x14ac:dyDescent="0.25">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Capital Cost Reduction</v>
      </c>
      <c r="C1098" s="325" t="str">
        <f t="shared" si="58"/>
        <v>RnD Electricity Capital Cost Perc Reduction</v>
      </c>
      <c r="D1098" s="9" t="s">
        <v>478</v>
      </c>
      <c r="E1098" s="52"/>
      <c r="F1098" s="9" t="s">
        <v>480</v>
      </c>
      <c r="G1098" s="50"/>
      <c r="H1098" s="51">
        <v>183</v>
      </c>
      <c r="I1098" s="50" t="s">
        <v>44</v>
      </c>
      <c r="J1098" s="323" t="str">
        <f>IF(ISBLANK(INDEX('Policy Characteristics'!D:D,MATCH($C1098,'Policy Characteristics'!$C:$C,0))),"",INDEX('Policy Characteristics'!D:D,MATCH($C1098,'Policy Characteristics'!$C:$C,0)))</f>
        <v>R&amp;D Capital Cost Reductions</v>
      </c>
      <c r="K1098" s="321" t="str">
        <f>IF(ISBLANK(INDEX('Policy Characteristics'!E:E,MATCH($C1098,'Policy Characteristics'!$C:$C,0))),"",INDEX('Policy Characteristics'!E:E,MATCH($C1098,'Policy Characteristics'!$C:$C,0)))</f>
        <v>RnD electricity capital cost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cost</v>
      </c>
      <c r="P1098" s="321"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architectural-design.html#rnd</v>
      </c>
      <c r="R1098" s="321" t="str">
        <f>IF(ISBLANK(INDEX('Policy Characteristics'!L:L,MATCH($C1098,'Policy Characteristics'!$C:$C,0))),"",INDEX('Policy Characteristics'!L:L,MATCH($C1098,'Policy Characteristics'!$C:$C,0)))</f>
        <v>research-and-development.html</v>
      </c>
    </row>
    <row r="1099" spans="1:18" x14ac:dyDescent="0.25">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Capital Cost Reduction</v>
      </c>
      <c r="C1099" s="326" t="s">
        <v>308</v>
      </c>
      <c r="D1099" s="181" t="s">
        <v>3202</v>
      </c>
      <c r="E1099" s="50"/>
      <c r="F1099" s="9" t="s">
        <v>3240</v>
      </c>
      <c r="G1099" s="50"/>
      <c r="H1099" s="51">
        <v>1462</v>
      </c>
      <c r="I1099" s="50" t="s">
        <v>44</v>
      </c>
      <c r="J1099" s="323" t="str">
        <f>IF(ISBLANK(INDEX('Policy Characteristics'!D:D,MATCH($C1099,'Policy Characteristics'!$C:$C,0))),"",INDEX('Policy Characteristics'!D:D,MATCH($C1099,'Policy Characteristics'!$C:$C,0)))</f>
        <v>R&amp;D Capital Cost Reductions</v>
      </c>
      <c r="K1099" s="321" t="str">
        <f>IF(ISBLANK(INDEX('Policy Characteristics'!E:E,MATCH($C1099,'Policy Characteristics'!$C:$C,0))),"",INDEX('Policy Characteristics'!E:E,MATCH($C1099,'Policy Characteristics'!$C:$C,0)))</f>
        <v>RnD industry capital cost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cost</v>
      </c>
      <c r="P1099" s="321"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architectural-design.html#rnd</v>
      </c>
      <c r="R1099" s="321" t="str">
        <f>IF(ISBLANK(INDEX('Policy Characteristics'!L:L,MATCH($C1099,'Policy Characteristics'!$C:$C,0))),"",INDEX('Policy Characteristics'!L:L,MATCH($C1099,'Policy Characteristics'!$C:$C,0)))</f>
        <v>research-and-development.html</v>
      </c>
    </row>
    <row r="1100" spans="1:18" x14ac:dyDescent="0.25">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Capital Cost Reduction</v>
      </c>
      <c r="C1100" s="325" t="str">
        <f t="shared" ref="C1100:C1123" si="59">C$1099</f>
        <v>RnD Industry Capital Cost Perc Reduction</v>
      </c>
      <c r="D1100" s="181" t="s">
        <v>3203</v>
      </c>
      <c r="E1100" s="50"/>
      <c r="F1100" s="9" t="s">
        <v>3241</v>
      </c>
      <c r="G1100" s="50"/>
      <c r="H1100" s="51">
        <v>1463</v>
      </c>
      <c r="I1100" s="50" t="s">
        <v>44</v>
      </c>
      <c r="J1100" s="323" t="str">
        <f>IF(ISBLANK(INDEX('Policy Characteristics'!D:D,MATCH($C1100,'Policy Characteristics'!$C:$C,0))),"",INDEX('Policy Characteristics'!D:D,MATCH($C1100,'Policy Characteristics'!$C:$C,0)))</f>
        <v>R&amp;D Capital Cost Reductions</v>
      </c>
      <c r="K1100" s="321" t="str">
        <f>IF(ISBLANK(INDEX('Policy Characteristics'!E:E,MATCH($C1100,'Policy Characteristics'!$C:$C,0))),"",INDEX('Policy Characteristics'!E:E,MATCH($C1100,'Policy Characteristics'!$C:$C,0)))</f>
        <v>RnD industry capital cost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cost</v>
      </c>
      <c r="P1100" s="321"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architectural-design.html#rnd</v>
      </c>
      <c r="R1100" s="321" t="str">
        <f>IF(ISBLANK(INDEX('Policy Characteristics'!L:L,MATCH($C1100,'Policy Characteristics'!$C:$C,0))),"",INDEX('Policy Characteristics'!L:L,MATCH($C1100,'Policy Characteristics'!$C:$C,0)))</f>
        <v>research-and-development.html</v>
      </c>
    </row>
    <row r="1101" spans="1:18" x14ac:dyDescent="0.25">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Capital Cost Reduction</v>
      </c>
      <c r="C1101" s="325" t="str">
        <f t="shared" si="59"/>
        <v>RnD Industry Capital Cost Perc Reduction</v>
      </c>
      <c r="D1101" s="181" t="s">
        <v>3204</v>
      </c>
      <c r="E1101" s="50"/>
      <c r="F1101" s="9" t="s">
        <v>3242</v>
      </c>
      <c r="G1101" s="50"/>
      <c r="H1101" s="51">
        <v>1464</v>
      </c>
      <c r="I1101" s="50" t="s">
        <v>44</v>
      </c>
      <c r="J1101" s="323" t="str">
        <f>IF(ISBLANK(INDEX('Policy Characteristics'!D:D,MATCH($C1101,'Policy Characteristics'!$C:$C,0))),"",INDEX('Policy Characteristics'!D:D,MATCH($C1101,'Policy Characteristics'!$C:$C,0)))</f>
        <v>R&amp;D Capital Cost Reductions</v>
      </c>
      <c r="K1101" s="321" t="str">
        <f>IF(ISBLANK(INDEX('Policy Characteristics'!E:E,MATCH($C1101,'Policy Characteristics'!$C:$C,0))),"",INDEX('Policy Characteristics'!E:E,MATCH($C1101,'Policy Characteristics'!$C:$C,0)))</f>
        <v>RnD industry capital cost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cost</v>
      </c>
      <c r="P1101" s="321"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architectural-design.html#rnd</v>
      </c>
      <c r="R1101" s="321" t="str">
        <f>IF(ISBLANK(INDEX('Policy Characteristics'!L:L,MATCH($C1101,'Policy Characteristics'!$C:$C,0))),"",INDEX('Policy Characteristics'!L:L,MATCH($C1101,'Policy Characteristics'!$C:$C,0)))</f>
        <v>research-and-development.html</v>
      </c>
    </row>
    <row r="1102" spans="1:18" x14ac:dyDescent="0.25">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Capital Cost Reduction</v>
      </c>
      <c r="C1102" s="325" t="str">
        <f t="shared" si="59"/>
        <v>RnD Industry Capital Cost Perc Reduction</v>
      </c>
      <c r="D1102" s="181" t="s">
        <v>3205</v>
      </c>
      <c r="E1102" s="50"/>
      <c r="F1102" s="9" t="s">
        <v>3243</v>
      </c>
      <c r="G1102" s="50"/>
      <c r="H1102" s="51">
        <v>1465</v>
      </c>
      <c r="I1102" s="50" t="s">
        <v>44</v>
      </c>
      <c r="J1102" s="323" t="str">
        <f>IF(ISBLANK(INDEX('Policy Characteristics'!D:D,MATCH($C1102,'Policy Characteristics'!$C:$C,0))),"",INDEX('Policy Characteristics'!D:D,MATCH($C1102,'Policy Characteristics'!$C:$C,0)))</f>
        <v>R&amp;D Capital Cost Reductions</v>
      </c>
      <c r="K1102" s="321" t="str">
        <f>IF(ISBLANK(INDEX('Policy Characteristics'!E:E,MATCH($C1102,'Policy Characteristics'!$C:$C,0))),"",INDEX('Policy Characteristics'!E:E,MATCH($C1102,'Policy Characteristics'!$C:$C,0)))</f>
        <v>RnD industry capital cost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cost</v>
      </c>
      <c r="P1102" s="321"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architectural-design.html#rnd</v>
      </c>
      <c r="R1102" s="321" t="str">
        <f>IF(ISBLANK(INDEX('Policy Characteristics'!L:L,MATCH($C1102,'Policy Characteristics'!$C:$C,0))),"",INDEX('Policy Characteristics'!L:L,MATCH($C1102,'Policy Characteristics'!$C:$C,0)))</f>
        <v>research-and-development.html</v>
      </c>
    </row>
    <row r="1103" spans="1:18" x14ac:dyDescent="0.25">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Capital Cost Reduction</v>
      </c>
      <c r="C1103" s="325" t="str">
        <f t="shared" si="59"/>
        <v>RnD Industry Capital Cost Perc Reduction</v>
      </c>
      <c r="D1103" s="181" t="s">
        <v>3206</v>
      </c>
      <c r="E1103" s="50"/>
      <c r="F1103" s="9" t="s">
        <v>3244</v>
      </c>
      <c r="G1103" s="50"/>
      <c r="H1103" s="51">
        <v>1466</v>
      </c>
      <c r="I1103" s="50" t="s">
        <v>44</v>
      </c>
      <c r="J1103" s="323" t="str">
        <f>IF(ISBLANK(INDEX('Policy Characteristics'!D:D,MATCH($C1103,'Policy Characteristics'!$C:$C,0))),"",INDEX('Policy Characteristics'!D:D,MATCH($C1103,'Policy Characteristics'!$C:$C,0)))</f>
        <v>R&amp;D Capital Cost Reductions</v>
      </c>
      <c r="K1103" s="321" t="str">
        <f>IF(ISBLANK(INDEX('Policy Characteristics'!E:E,MATCH($C1103,'Policy Characteristics'!$C:$C,0))),"",INDEX('Policy Characteristics'!E:E,MATCH($C1103,'Policy Characteristics'!$C:$C,0)))</f>
        <v>RnD industry capital cost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cost</v>
      </c>
      <c r="P1103" s="321"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architectural-design.html#rnd</v>
      </c>
      <c r="R1103" s="321" t="str">
        <f>IF(ISBLANK(INDEX('Policy Characteristics'!L:L,MATCH($C1103,'Policy Characteristics'!$C:$C,0))),"",INDEX('Policy Characteristics'!L:L,MATCH($C1103,'Policy Characteristics'!$C:$C,0)))</f>
        <v>research-and-development.html</v>
      </c>
    </row>
    <row r="1104" spans="1:18" x14ac:dyDescent="0.25">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Capital Cost Reduction</v>
      </c>
      <c r="C1104" s="325" t="str">
        <f t="shared" si="59"/>
        <v>RnD Industry Capital Cost Perc Reduction</v>
      </c>
      <c r="D1104" s="181" t="s">
        <v>3207</v>
      </c>
      <c r="E1104" s="50"/>
      <c r="F1104" s="9" t="s">
        <v>3245</v>
      </c>
      <c r="G1104" s="50"/>
      <c r="H1104" s="51">
        <v>1467</v>
      </c>
      <c r="I1104" s="50" t="s">
        <v>44</v>
      </c>
      <c r="J1104" s="323" t="str">
        <f>IF(ISBLANK(INDEX('Policy Characteristics'!D:D,MATCH($C1104,'Policy Characteristics'!$C:$C,0))),"",INDEX('Policy Characteristics'!D:D,MATCH($C1104,'Policy Characteristics'!$C:$C,0)))</f>
        <v>R&amp;D Capital Cost Reductions</v>
      </c>
      <c r="K1104" s="321" t="str">
        <f>IF(ISBLANK(INDEX('Policy Characteristics'!E:E,MATCH($C1104,'Policy Characteristics'!$C:$C,0))),"",INDEX('Policy Characteristics'!E:E,MATCH($C1104,'Policy Characteristics'!$C:$C,0)))</f>
        <v>RnD industry capital cost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cost</v>
      </c>
      <c r="P1104" s="321"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architectural-design.html#rnd</v>
      </c>
      <c r="R1104" s="321" t="str">
        <f>IF(ISBLANK(INDEX('Policy Characteristics'!L:L,MATCH($C1104,'Policy Characteristics'!$C:$C,0))),"",INDEX('Policy Characteristics'!L:L,MATCH($C1104,'Policy Characteristics'!$C:$C,0)))</f>
        <v>research-and-development.html</v>
      </c>
    </row>
    <row r="1105" spans="1:18" x14ac:dyDescent="0.25">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Capital Cost Reduction</v>
      </c>
      <c r="C1105" s="325" t="str">
        <f t="shared" si="59"/>
        <v>RnD Industry Capital Cost Perc Reduction</v>
      </c>
      <c r="D1105" s="181" t="s">
        <v>3208</v>
      </c>
      <c r="E1105" s="50"/>
      <c r="F1105" s="9" t="s">
        <v>3246</v>
      </c>
      <c r="G1105" s="50"/>
      <c r="H1105" s="51">
        <v>1468</v>
      </c>
      <c r="I1105" s="50" t="s">
        <v>44</v>
      </c>
      <c r="J1105" s="323" t="str">
        <f>IF(ISBLANK(INDEX('Policy Characteristics'!D:D,MATCH($C1105,'Policy Characteristics'!$C:$C,0))),"",INDEX('Policy Characteristics'!D:D,MATCH($C1105,'Policy Characteristics'!$C:$C,0)))</f>
        <v>R&amp;D Capital Cost Reductions</v>
      </c>
      <c r="K1105" s="321" t="str">
        <f>IF(ISBLANK(INDEX('Policy Characteristics'!E:E,MATCH($C1105,'Policy Characteristics'!$C:$C,0))),"",INDEX('Policy Characteristics'!E:E,MATCH($C1105,'Policy Characteristics'!$C:$C,0)))</f>
        <v>RnD industry capital cost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cost</v>
      </c>
      <c r="P1105" s="321"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architectural-design.html#rnd</v>
      </c>
      <c r="R1105" s="321" t="str">
        <f>IF(ISBLANK(INDEX('Policy Characteristics'!L:L,MATCH($C1105,'Policy Characteristics'!$C:$C,0))),"",INDEX('Policy Characteristics'!L:L,MATCH($C1105,'Policy Characteristics'!$C:$C,0)))</f>
        <v>research-and-development.html</v>
      </c>
    </row>
    <row r="1106" spans="1:18" x14ac:dyDescent="0.25">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Capital Cost Reduction</v>
      </c>
      <c r="C1106" s="325" t="str">
        <f t="shared" si="59"/>
        <v>RnD Industry Capital Cost Perc Reduction</v>
      </c>
      <c r="D1106" s="181" t="s">
        <v>3209</v>
      </c>
      <c r="E1106" s="50"/>
      <c r="F1106" s="9" t="s">
        <v>3247</v>
      </c>
      <c r="G1106" s="50"/>
      <c r="H1106" s="51">
        <v>1469</v>
      </c>
      <c r="I1106" s="50" t="s">
        <v>44</v>
      </c>
      <c r="J1106" s="323" t="str">
        <f>IF(ISBLANK(INDEX('Policy Characteristics'!D:D,MATCH($C1106,'Policy Characteristics'!$C:$C,0))),"",INDEX('Policy Characteristics'!D:D,MATCH($C1106,'Policy Characteristics'!$C:$C,0)))</f>
        <v>R&amp;D Capital Cost Reductions</v>
      </c>
      <c r="K1106" s="321" t="str">
        <f>IF(ISBLANK(INDEX('Policy Characteristics'!E:E,MATCH($C1106,'Policy Characteristics'!$C:$C,0))),"",INDEX('Policy Characteristics'!E:E,MATCH($C1106,'Policy Characteristics'!$C:$C,0)))</f>
        <v>RnD industry capital cost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cost</v>
      </c>
      <c r="P1106" s="321"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architectural-design.html#rnd</v>
      </c>
      <c r="R1106" s="321" t="str">
        <f>IF(ISBLANK(INDEX('Policy Characteristics'!L:L,MATCH($C1106,'Policy Characteristics'!$C:$C,0))),"",INDEX('Policy Characteristics'!L:L,MATCH($C1106,'Policy Characteristics'!$C:$C,0)))</f>
        <v>research-and-development.html</v>
      </c>
    </row>
    <row r="1107" spans="1:18" x14ac:dyDescent="0.25">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Capital Cost Reduction</v>
      </c>
      <c r="C1107" s="325" t="str">
        <f t="shared" si="59"/>
        <v>RnD Industry Capital Cost Perc Reduction</v>
      </c>
      <c r="D1107" s="181" t="s">
        <v>3210</v>
      </c>
      <c r="E1107" s="50"/>
      <c r="F1107" s="9" t="s">
        <v>3248</v>
      </c>
      <c r="G1107" s="50"/>
      <c r="H1107" s="51">
        <v>1470</v>
      </c>
      <c r="I1107" s="50" t="s">
        <v>44</v>
      </c>
      <c r="J1107" s="323" t="str">
        <f>IF(ISBLANK(INDEX('Policy Characteristics'!D:D,MATCH($C1107,'Policy Characteristics'!$C:$C,0))),"",INDEX('Policy Characteristics'!D:D,MATCH($C1107,'Policy Characteristics'!$C:$C,0)))</f>
        <v>R&amp;D Capital Cost Reductions</v>
      </c>
      <c r="K1107" s="321" t="str">
        <f>IF(ISBLANK(INDEX('Policy Characteristics'!E:E,MATCH($C1107,'Policy Characteristics'!$C:$C,0))),"",INDEX('Policy Characteristics'!E:E,MATCH($C1107,'Policy Characteristics'!$C:$C,0)))</f>
        <v>RnD industry capital cost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cost</v>
      </c>
      <c r="P1107" s="321"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architectural-design.html#rnd</v>
      </c>
      <c r="R1107" s="321" t="str">
        <f>IF(ISBLANK(INDEX('Policy Characteristics'!L:L,MATCH($C1107,'Policy Characteristics'!$C:$C,0))),"",INDEX('Policy Characteristics'!L:L,MATCH($C1107,'Policy Characteristics'!$C:$C,0)))</f>
        <v>research-and-development.html</v>
      </c>
    </row>
    <row r="1108" spans="1:18" x14ac:dyDescent="0.25">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Capital Cost Reduction</v>
      </c>
      <c r="C1108" s="325" t="str">
        <f t="shared" si="59"/>
        <v>RnD Industry Capital Cost Perc Reduction</v>
      </c>
      <c r="D1108" s="181" t="s">
        <v>3211</v>
      </c>
      <c r="E1108" s="50"/>
      <c r="F1108" s="9" t="s">
        <v>348</v>
      </c>
      <c r="G1108" s="50"/>
      <c r="H1108" s="51">
        <v>1471</v>
      </c>
      <c r="I1108" s="50" t="s">
        <v>44</v>
      </c>
      <c r="J1108" s="323" t="str">
        <f>IF(ISBLANK(INDEX('Policy Characteristics'!D:D,MATCH($C1108,'Policy Characteristics'!$C:$C,0))),"",INDEX('Policy Characteristics'!D:D,MATCH($C1108,'Policy Characteristics'!$C:$C,0)))</f>
        <v>R&amp;D Capital Cost Reductions</v>
      </c>
      <c r="K1108" s="321" t="str">
        <f>IF(ISBLANK(INDEX('Policy Characteristics'!E:E,MATCH($C1108,'Policy Characteristics'!$C:$C,0))),"",INDEX('Policy Characteristics'!E:E,MATCH($C1108,'Policy Characteristics'!$C:$C,0)))</f>
        <v>RnD industry capital cost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cost</v>
      </c>
      <c r="P1108" s="321"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architectural-design.html#rnd</v>
      </c>
      <c r="R1108" s="321" t="str">
        <f>IF(ISBLANK(INDEX('Policy Characteristics'!L:L,MATCH($C1108,'Policy Characteristics'!$C:$C,0))),"",INDEX('Policy Characteristics'!L:L,MATCH($C1108,'Policy Characteristics'!$C:$C,0)))</f>
        <v>research-and-development.html</v>
      </c>
    </row>
    <row r="1109" spans="1:18" x14ac:dyDescent="0.25">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Capital Cost Reduction</v>
      </c>
      <c r="C1109" s="325" t="str">
        <f t="shared" si="59"/>
        <v>RnD Industry Capital Cost Perc Reduction</v>
      </c>
      <c r="D1109" s="181" t="s">
        <v>3212</v>
      </c>
      <c r="E1109" s="50"/>
      <c r="F1109" s="9" t="s">
        <v>3249</v>
      </c>
      <c r="G1109" s="50"/>
      <c r="H1109" s="51">
        <v>1472</v>
      </c>
      <c r="I1109" s="50" t="s">
        <v>44</v>
      </c>
      <c r="J1109" s="323" t="str">
        <f>IF(ISBLANK(INDEX('Policy Characteristics'!D:D,MATCH($C1109,'Policy Characteristics'!$C:$C,0))),"",INDEX('Policy Characteristics'!D:D,MATCH($C1109,'Policy Characteristics'!$C:$C,0)))</f>
        <v>R&amp;D Capital Cost Reductions</v>
      </c>
      <c r="K1109" s="321" t="str">
        <f>IF(ISBLANK(INDEX('Policy Characteristics'!E:E,MATCH($C1109,'Policy Characteristics'!$C:$C,0))),"",INDEX('Policy Characteristics'!E:E,MATCH($C1109,'Policy Characteristics'!$C:$C,0)))</f>
        <v>RnD industry capital cost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cost</v>
      </c>
      <c r="P1109" s="321"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architectural-design.html#rnd</v>
      </c>
      <c r="R1109" s="321" t="str">
        <f>IF(ISBLANK(INDEX('Policy Characteristics'!L:L,MATCH($C1109,'Policy Characteristics'!$C:$C,0))),"",INDEX('Policy Characteristics'!L:L,MATCH($C1109,'Policy Characteristics'!$C:$C,0)))</f>
        <v>research-and-development.html</v>
      </c>
    </row>
    <row r="1110" spans="1:18" x14ac:dyDescent="0.25">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Capital Cost Reduction</v>
      </c>
      <c r="C1110" s="325" t="str">
        <f t="shared" si="59"/>
        <v>RnD Industry Capital Cost Perc Reduction</v>
      </c>
      <c r="D1110" s="181" t="s">
        <v>3213</v>
      </c>
      <c r="E1110" s="50"/>
      <c r="F1110" s="9" t="s">
        <v>3250</v>
      </c>
      <c r="G1110" s="50"/>
      <c r="H1110" s="51">
        <v>1473</v>
      </c>
      <c r="I1110" s="50" t="s">
        <v>44</v>
      </c>
      <c r="J1110" s="323" t="str">
        <f>IF(ISBLANK(INDEX('Policy Characteristics'!D:D,MATCH($C1110,'Policy Characteristics'!$C:$C,0))),"",INDEX('Policy Characteristics'!D:D,MATCH($C1110,'Policy Characteristics'!$C:$C,0)))</f>
        <v>R&amp;D Capital Cost Reductions</v>
      </c>
      <c r="K1110" s="321" t="str">
        <f>IF(ISBLANK(INDEX('Policy Characteristics'!E:E,MATCH($C1110,'Policy Characteristics'!$C:$C,0))),"",INDEX('Policy Characteristics'!E:E,MATCH($C1110,'Policy Characteristics'!$C:$C,0)))</f>
        <v>RnD industry capital cost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cost</v>
      </c>
      <c r="P1110" s="321"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architectural-design.html#rnd</v>
      </c>
      <c r="R1110" s="321" t="str">
        <f>IF(ISBLANK(INDEX('Policy Characteristics'!L:L,MATCH($C1110,'Policy Characteristics'!$C:$C,0))),"",INDEX('Policy Characteristics'!L:L,MATCH($C1110,'Policy Characteristics'!$C:$C,0)))</f>
        <v>research-and-development.html</v>
      </c>
    </row>
    <row r="1111" spans="1:18" x14ac:dyDescent="0.25">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Capital Cost Reduction</v>
      </c>
      <c r="C1111" s="325" t="str">
        <f t="shared" si="59"/>
        <v>RnD Industry Capital Cost Perc Reduction</v>
      </c>
      <c r="D1111" s="181" t="s">
        <v>3214</v>
      </c>
      <c r="E1111" s="50"/>
      <c r="F1111" s="9" t="s">
        <v>3251</v>
      </c>
      <c r="G1111" s="50"/>
      <c r="H1111" s="51">
        <v>1474</v>
      </c>
      <c r="I1111" s="50" t="s">
        <v>44</v>
      </c>
      <c r="J1111" s="323" t="str">
        <f>IF(ISBLANK(INDEX('Policy Characteristics'!D:D,MATCH($C1111,'Policy Characteristics'!$C:$C,0))),"",INDEX('Policy Characteristics'!D:D,MATCH($C1111,'Policy Characteristics'!$C:$C,0)))</f>
        <v>R&amp;D Capital Cost Reductions</v>
      </c>
      <c r="K1111" s="321" t="str">
        <f>IF(ISBLANK(INDEX('Policy Characteristics'!E:E,MATCH($C1111,'Policy Characteristics'!$C:$C,0))),"",INDEX('Policy Characteristics'!E:E,MATCH($C1111,'Policy Characteristics'!$C:$C,0)))</f>
        <v>RnD industry capital cost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cost</v>
      </c>
      <c r="P1111" s="321"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architectural-design.html#rnd</v>
      </c>
      <c r="R1111" s="321" t="str">
        <f>IF(ISBLANK(INDEX('Policy Characteristics'!L:L,MATCH($C1111,'Policy Characteristics'!$C:$C,0))),"",INDEX('Policy Characteristics'!L:L,MATCH($C1111,'Policy Characteristics'!$C:$C,0)))</f>
        <v>research-and-development.html</v>
      </c>
    </row>
    <row r="1112" spans="1:18" x14ac:dyDescent="0.25">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Capital Cost Reduction</v>
      </c>
      <c r="C1112" s="325" t="str">
        <f t="shared" si="59"/>
        <v>RnD Industry Capital Cost Perc Reduction</v>
      </c>
      <c r="D1112" s="181" t="s">
        <v>3215</v>
      </c>
      <c r="E1112" s="50"/>
      <c r="F1112" s="9" t="s">
        <v>347</v>
      </c>
      <c r="G1112" s="50"/>
      <c r="H1112" s="51">
        <v>1475</v>
      </c>
      <c r="I1112" s="50" t="s">
        <v>44</v>
      </c>
      <c r="J1112" s="323" t="str">
        <f>IF(ISBLANK(INDEX('Policy Characteristics'!D:D,MATCH($C1112,'Policy Characteristics'!$C:$C,0))),"",INDEX('Policy Characteristics'!D:D,MATCH($C1112,'Policy Characteristics'!$C:$C,0)))</f>
        <v>R&amp;D Capital Cost Reductions</v>
      </c>
      <c r="K1112" s="321" t="str">
        <f>IF(ISBLANK(INDEX('Policy Characteristics'!E:E,MATCH($C1112,'Policy Characteristics'!$C:$C,0))),"",INDEX('Policy Characteristics'!E:E,MATCH($C1112,'Policy Characteristics'!$C:$C,0)))</f>
        <v>RnD industry capital cost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cost</v>
      </c>
      <c r="P1112" s="321"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architectural-design.html#rnd</v>
      </c>
      <c r="R1112" s="321" t="str">
        <f>IF(ISBLANK(INDEX('Policy Characteristics'!L:L,MATCH($C1112,'Policy Characteristics'!$C:$C,0))),"",INDEX('Policy Characteristics'!L:L,MATCH($C1112,'Policy Characteristics'!$C:$C,0)))</f>
        <v>research-and-development.html</v>
      </c>
    </row>
    <row r="1113" spans="1:18" x14ac:dyDescent="0.25">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Capital Cost Reduction</v>
      </c>
      <c r="C1113" s="325" t="str">
        <f t="shared" si="59"/>
        <v>RnD Industry Capital Cost Perc Reduction</v>
      </c>
      <c r="D1113" s="181" t="s">
        <v>3216</v>
      </c>
      <c r="E1113" s="50"/>
      <c r="F1113" s="9" t="s">
        <v>3252</v>
      </c>
      <c r="G1113" s="50"/>
      <c r="H1113" s="51">
        <v>1476</v>
      </c>
      <c r="I1113" s="50" t="s">
        <v>44</v>
      </c>
      <c r="J1113" s="323" t="str">
        <f>IF(ISBLANK(INDEX('Policy Characteristics'!D:D,MATCH($C1113,'Policy Characteristics'!$C:$C,0))),"",INDEX('Policy Characteristics'!D:D,MATCH($C1113,'Policy Characteristics'!$C:$C,0)))</f>
        <v>R&amp;D Capital Cost Reductions</v>
      </c>
      <c r="K1113" s="321" t="str">
        <f>IF(ISBLANK(INDEX('Policy Characteristics'!E:E,MATCH($C1113,'Policy Characteristics'!$C:$C,0))),"",INDEX('Policy Characteristics'!E:E,MATCH($C1113,'Policy Characteristics'!$C:$C,0)))</f>
        <v>RnD industry capital cost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cost</v>
      </c>
      <c r="P1113" s="321"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architectural-design.html#rnd</v>
      </c>
      <c r="R1113" s="321" t="str">
        <f>IF(ISBLANK(INDEX('Policy Characteristics'!L:L,MATCH($C1113,'Policy Characteristics'!$C:$C,0))),"",INDEX('Policy Characteristics'!L:L,MATCH($C1113,'Policy Characteristics'!$C:$C,0)))</f>
        <v>research-and-development.html</v>
      </c>
    </row>
    <row r="1114" spans="1:18" ht="30" x14ac:dyDescent="0.25">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Capital Cost Reduction</v>
      </c>
      <c r="C1114" s="325" t="str">
        <f t="shared" si="59"/>
        <v>RnD Industry Capital Cost Perc Reduction</v>
      </c>
      <c r="D1114" s="181" t="s">
        <v>3217</v>
      </c>
      <c r="E1114" s="50"/>
      <c r="F1114" s="9" t="s">
        <v>3253</v>
      </c>
      <c r="G1114" s="50"/>
      <c r="H1114" s="51">
        <v>1477</v>
      </c>
      <c r="I1114" s="50" t="s">
        <v>44</v>
      </c>
      <c r="J1114" s="323" t="str">
        <f>IF(ISBLANK(INDEX('Policy Characteristics'!D:D,MATCH($C1114,'Policy Characteristics'!$C:$C,0))),"",INDEX('Policy Characteristics'!D:D,MATCH($C1114,'Policy Characteristics'!$C:$C,0)))</f>
        <v>R&amp;D Capital Cost Reductions</v>
      </c>
      <c r="K1114" s="321" t="str">
        <f>IF(ISBLANK(INDEX('Policy Characteristics'!E:E,MATCH($C1114,'Policy Characteristics'!$C:$C,0))),"",INDEX('Policy Characteristics'!E:E,MATCH($C1114,'Policy Characteristics'!$C:$C,0)))</f>
        <v>RnD industry capital cost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cost</v>
      </c>
      <c r="P1114" s="321"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architectural-design.html#rnd</v>
      </c>
      <c r="R1114" s="321" t="str">
        <f>IF(ISBLANK(INDEX('Policy Characteristics'!L:L,MATCH($C1114,'Policy Characteristics'!$C:$C,0))),"",INDEX('Policy Characteristics'!L:L,MATCH($C1114,'Policy Characteristics'!$C:$C,0)))</f>
        <v>research-and-development.html</v>
      </c>
    </row>
    <row r="1115" spans="1:18" x14ac:dyDescent="0.25">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Capital Cost Reduction</v>
      </c>
      <c r="C1115" s="325" t="str">
        <f t="shared" si="59"/>
        <v>RnD Industry Capital Cost Perc Reduction</v>
      </c>
      <c r="D1115" s="181" t="s">
        <v>3218</v>
      </c>
      <c r="E1115" s="50"/>
      <c r="F1115" s="9" t="s">
        <v>3254</v>
      </c>
      <c r="G1115" s="50"/>
      <c r="H1115" s="51">
        <v>1478</v>
      </c>
      <c r="I1115" s="50" t="s">
        <v>44</v>
      </c>
      <c r="J1115" s="323" t="str">
        <f>IF(ISBLANK(INDEX('Policy Characteristics'!D:D,MATCH($C1115,'Policy Characteristics'!$C:$C,0))),"",INDEX('Policy Characteristics'!D:D,MATCH($C1115,'Policy Characteristics'!$C:$C,0)))</f>
        <v>R&amp;D Capital Cost Reductions</v>
      </c>
      <c r="K1115" s="321" t="str">
        <f>IF(ISBLANK(INDEX('Policy Characteristics'!E:E,MATCH($C1115,'Policy Characteristics'!$C:$C,0))),"",INDEX('Policy Characteristics'!E:E,MATCH($C1115,'Policy Characteristics'!$C:$C,0)))</f>
        <v>RnD industry capital cost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cost</v>
      </c>
      <c r="P1115" s="321"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architectural-design.html#rnd</v>
      </c>
      <c r="R1115" s="321" t="str">
        <f>IF(ISBLANK(INDEX('Policy Characteristics'!L:L,MATCH($C1115,'Policy Characteristics'!$C:$C,0))),"",INDEX('Policy Characteristics'!L:L,MATCH($C1115,'Policy Characteristics'!$C:$C,0)))</f>
        <v>research-and-development.html</v>
      </c>
    </row>
    <row r="1116" spans="1:18" x14ac:dyDescent="0.25">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Capital Cost Reduction</v>
      </c>
      <c r="C1116" s="325" t="str">
        <f t="shared" si="59"/>
        <v>RnD Industry Capital Cost Perc Reduction</v>
      </c>
      <c r="D1116" s="181" t="s">
        <v>3219</v>
      </c>
      <c r="E1116" s="50"/>
      <c r="F1116" s="9" t="s">
        <v>3255</v>
      </c>
      <c r="G1116" s="50"/>
      <c r="H1116" s="51">
        <v>1479</v>
      </c>
      <c r="I1116" s="50" t="s">
        <v>44</v>
      </c>
      <c r="J1116" s="323" t="str">
        <f>IF(ISBLANK(INDEX('Policy Characteristics'!D:D,MATCH($C1116,'Policy Characteristics'!$C:$C,0))),"",INDEX('Policy Characteristics'!D:D,MATCH($C1116,'Policy Characteristics'!$C:$C,0)))</f>
        <v>R&amp;D Capital Cost Reductions</v>
      </c>
      <c r="K1116" s="321" t="str">
        <f>IF(ISBLANK(INDEX('Policy Characteristics'!E:E,MATCH($C1116,'Policy Characteristics'!$C:$C,0))),"",INDEX('Policy Characteristics'!E:E,MATCH($C1116,'Policy Characteristics'!$C:$C,0)))</f>
        <v>RnD industry capital cost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cost</v>
      </c>
      <c r="P1116" s="321"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architectural-design.html#rnd</v>
      </c>
      <c r="R1116" s="321" t="str">
        <f>IF(ISBLANK(INDEX('Policy Characteristics'!L:L,MATCH($C1116,'Policy Characteristics'!$C:$C,0))),"",INDEX('Policy Characteristics'!L:L,MATCH($C1116,'Policy Characteristics'!$C:$C,0)))</f>
        <v>research-and-development.html</v>
      </c>
    </row>
    <row r="1117" spans="1:18" x14ac:dyDescent="0.25">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Capital Cost Reduction</v>
      </c>
      <c r="C1117" s="325" t="str">
        <f t="shared" si="59"/>
        <v>RnD Industry Capital Cost Perc Reduction</v>
      </c>
      <c r="D1117" s="181" t="s">
        <v>3220</v>
      </c>
      <c r="E1117" s="50"/>
      <c r="F1117" s="9" t="s">
        <v>3256</v>
      </c>
      <c r="G1117" s="50"/>
      <c r="H1117" s="51">
        <v>1480</v>
      </c>
      <c r="I1117" s="50" t="s">
        <v>44</v>
      </c>
      <c r="J1117" s="323" t="str">
        <f>IF(ISBLANK(INDEX('Policy Characteristics'!D:D,MATCH($C1117,'Policy Characteristics'!$C:$C,0))),"",INDEX('Policy Characteristics'!D:D,MATCH($C1117,'Policy Characteristics'!$C:$C,0)))</f>
        <v>R&amp;D Capital Cost Reductions</v>
      </c>
      <c r="K1117" s="321" t="str">
        <f>IF(ISBLANK(INDEX('Policy Characteristics'!E:E,MATCH($C1117,'Policy Characteristics'!$C:$C,0))),"",INDEX('Policy Characteristics'!E:E,MATCH($C1117,'Policy Characteristics'!$C:$C,0)))</f>
        <v>RnD industry capital cost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cost</v>
      </c>
      <c r="P1117" s="321"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architectural-design.html#rnd</v>
      </c>
      <c r="R1117" s="321" t="str">
        <f>IF(ISBLANK(INDEX('Policy Characteristics'!L:L,MATCH($C1117,'Policy Characteristics'!$C:$C,0))),"",INDEX('Policy Characteristics'!L:L,MATCH($C1117,'Policy Characteristics'!$C:$C,0)))</f>
        <v>research-and-development.html</v>
      </c>
    </row>
    <row r="1118" spans="1:18" x14ac:dyDescent="0.25">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Capital Cost Reduction</v>
      </c>
      <c r="C1118" s="325" t="str">
        <f t="shared" si="59"/>
        <v>RnD Industry Capital Cost Perc Reduction</v>
      </c>
      <c r="D1118" s="181" t="s">
        <v>3221</v>
      </c>
      <c r="E1118" s="50"/>
      <c r="F1118" s="9" t="s">
        <v>3257</v>
      </c>
      <c r="G1118" s="50"/>
      <c r="H1118" s="51">
        <v>1481</v>
      </c>
      <c r="I1118" s="50" t="s">
        <v>44</v>
      </c>
      <c r="J1118" s="323" t="str">
        <f>IF(ISBLANK(INDEX('Policy Characteristics'!D:D,MATCH($C1118,'Policy Characteristics'!$C:$C,0))),"",INDEX('Policy Characteristics'!D:D,MATCH($C1118,'Policy Characteristics'!$C:$C,0)))</f>
        <v>R&amp;D Capital Cost Reductions</v>
      </c>
      <c r="K1118" s="321" t="str">
        <f>IF(ISBLANK(INDEX('Policy Characteristics'!E:E,MATCH($C1118,'Policy Characteristics'!$C:$C,0))),"",INDEX('Policy Characteristics'!E:E,MATCH($C1118,'Policy Characteristics'!$C:$C,0)))</f>
        <v>RnD industry capital cost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cost</v>
      </c>
      <c r="P1118" s="321"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architectural-design.html#rnd</v>
      </c>
      <c r="R1118" s="321" t="str">
        <f>IF(ISBLANK(INDEX('Policy Characteristics'!L:L,MATCH($C1118,'Policy Characteristics'!$C:$C,0))),"",INDEX('Policy Characteristics'!L:L,MATCH($C1118,'Policy Characteristics'!$C:$C,0)))</f>
        <v>research-and-development.html</v>
      </c>
    </row>
    <row r="1119" spans="1:18" x14ac:dyDescent="0.25">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Capital Cost Reduction</v>
      </c>
      <c r="C1119" s="325" t="str">
        <f t="shared" si="59"/>
        <v>RnD Industry Capital Cost Perc Reduction</v>
      </c>
      <c r="D1119" s="181" t="s">
        <v>3222</v>
      </c>
      <c r="E1119" s="50"/>
      <c r="F1119" s="9" t="s">
        <v>3258</v>
      </c>
      <c r="G1119" s="50"/>
      <c r="H1119" s="51">
        <v>1482</v>
      </c>
      <c r="I1119" s="50" t="s">
        <v>44</v>
      </c>
      <c r="J1119" s="323" t="str">
        <f>IF(ISBLANK(INDEX('Policy Characteristics'!D:D,MATCH($C1119,'Policy Characteristics'!$C:$C,0))),"",INDEX('Policy Characteristics'!D:D,MATCH($C1119,'Policy Characteristics'!$C:$C,0)))</f>
        <v>R&amp;D Capital Cost Reductions</v>
      </c>
      <c r="K1119" s="321" t="str">
        <f>IF(ISBLANK(INDEX('Policy Characteristics'!E:E,MATCH($C1119,'Policy Characteristics'!$C:$C,0))),"",INDEX('Policy Characteristics'!E:E,MATCH($C1119,'Policy Characteristics'!$C:$C,0)))</f>
        <v>RnD industry capital cost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cost</v>
      </c>
      <c r="P1119" s="321"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architectural-design.html#rnd</v>
      </c>
      <c r="R1119" s="321" t="str">
        <f>IF(ISBLANK(INDEX('Policy Characteristics'!L:L,MATCH($C1119,'Policy Characteristics'!$C:$C,0))),"",INDEX('Policy Characteristics'!L:L,MATCH($C1119,'Policy Characteristics'!$C:$C,0)))</f>
        <v>research-and-development.html</v>
      </c>
    </row>
    <row r="1120" spans="1:18" x14ac:dyDescent="0.25">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Capital Cost Reduction</v>
      </c>
      <c r="C1120" s="325" t="str">
        <f t="shared" si="59"/>
        <v>RnD Industry Capital Cost Perc Reduction</v>
      </c>
      <c r="D1120" s="181" t="s">
        <v>3223</v>
      </c>
      <c r="E1120" s="50"/>
      <c r="F1120" s="9" t="s">
        <v>3259</v>
      </c>
      <c r="G1120" s="50"/>
      <c r="H1120" s="51">
        <v>1483</v>
      </c>
      <c r="I1120" s="50" t="s">
        <v>44</v>
      </c>
      <c r="J1120" s="323" t="str">
        <f>IF(ISBLANK(INDEX('Policy Characteristics'!D:D,MATCH($C1120,'Policy Characteristics'!$C:$C,0))),"",INDEX('Policy Characteristics'!D:D,MATCH($C1120,'Policy Characteristics'!$C:$C,0)))</f>
        <v>R&amp;D Capital Cost Reductions</v>
      </c>
      <c r="K1120" s="321" t="str">
        <f>IF(ISBLANK(INDEX('Policy Characteristics'!E:E,MATCH($C1120,'Policy Characteristics'!$C:$C,0))),"",INDEX('Policy Characteristics'!E:E,MATCH($C1120,'Policy Characteristics'!$C:$C,0)))</f>
        <v>RnD industry capital cost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cost</v>
      </c>
      <c r="P1120" s="321"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architectural-design.html#rnd</v>
      </c>
      <c r="R1120" s="321" t="str">
        <f>IF(ISBLANK(INDEX('Policy Characteristics'!L:L,MATCH($C1120,'Policy Characteristics'!$C:$C,0))),"",INDEX('Policy Characteristics'!L:L,MATCH($C1120,'Policy Characteristics'!$C:$C,0)))</f>
        <v>research-and-development.html</v>
      </c>
    </row>
    <row r="1121" spans="1:18" x14ac:dyDescent="0.25">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Capital Cost Reduction</v>
      </c>
      <c r="C1121" s="325" t="str">
        <f t="shared" si="59"/>
        <v>RnD Industry Capital Cost Perc Reduction</v>
      </c>
      <c r="D1121" s="181" t="s">
        <v>3224</v>
      </c>
      <c r="E1121" s="50"/>
      <c r="F1121" s="9" t="s">
        <v>3260</v>
      </c>
      <c r="G1121" s="50"/>
      <c r="H1121" s="51">
        <v>1484</v>
      </c>
      <c r="I1121" s="50" t="s">
        <v>44</v>
      </c>
      <c r="J1121" s="323" t="str">
        <f>IF(ISBLANK(INDEX('Policy Characteristics'!D:D,MATCH($C1121,'Policy Characteristics'!$C:$C,0))),"",INDEX('Policy Characteristics'!D:D,MATCH($C1121,'Policy Characteristics'!$C:$C,0)))</f>
        <v>R&amp;D Capital Cost Reductions</v>
      </c>
      <c r="K1121" s="321" t="str">
        <f>IF(ISBLANK(INDEX('Policy Characteristics'!E:E,MATCH($C1121,'Policy Characteristics'!$C:$C,0))),"",INDEX('Policy Characteristics'!E:E,MATCH($C1121,'Policy Characteristics'!$C:$C,0)))</f>
        <v>RnD industry capital cost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cost</v>
      </c>
      <c r="P1121" s="321"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architectural-design.html#rnd</v>
      </c>
      <c r="R1121" s="321" t="str">
        <f>IF(ISBLANK(INDEX('Policy Characteristics'!L:L,MATCH($C1121,'Policy Characteristics'!$C:$C,0))),"",INDEX('Policy Characteristics'!L:L,MATCH($C1121,'Policy Characteristics'!$C:$C,0)))</f>
        <v>research-and-development.html</v>
      </c>
    </row>
    <row r="1122" spans="1:18" x14ac:dyDescent="0.25">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Capital Cost Reduction</v>
      </c>
      <c r="C1122" s="325" t="str">
        <f t="shared" si="59"/>
        <v>RnD Industry Capital Cost Perc Reduction</v>
      </c>
      <c r="D1122" s="181" t="s">
        <v>3225</v>
      </c>
      <c r="E1122" s="50"/>
      <c r="F1122" s="9" t="s">
        <v>3261</v>
      </c>
      <c r="G1122" s="50"/>
      <c r="H1122" s="51">
        <v>1485</v>
      </c>
      <c r="I1122" s="50" t="s">
        <v>44</v>
      </c>
      <c r="J1122" s="323" t="str">
        <f>IF(ISBLANK(INDEX('Policy Characteristics'!D:D,MATCH($C1122,'Policy Characteristics'!$C:$C,0))),"",INDEX('Policy Characteristics'!D:D,MATCH($C1122,'Policy Characteristics'!$C:$C,0)))</f>
        <v>R&amp;D Capital Cost Reductions</v>
      </c>
      <c r="K1122" s="321" t="str">
        <f>IF(ISBLANK(INDEX('Policy Characteristics'!E:E,MATCH($C1122,'Policy Characteristics'!$C:$C,0))),"",INDEX('Policy Characteristics'!E:E,MATCH($C1122,'Policy Characteristics'!$C:$C,0)))</f>
        <v>RnD industry capital cost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cost</v>
      </c>
      <c r="P1122" s="321"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architectural-design.html#rnd</v>
      </c>
      <c r="R1122" s="321" t="str">
        <f>IF(ISBLANK(INDEX('Policy Characteristics'!L:L,MATCH($C1122,'Policy Characteristics'!$C:$C,0))),"",INDEX('Policy Characteristics'!L:L,MATCH($C1122,'Policy Characteristics'!$C:$C,0)))</f>
        <v>research-and-development.html</v>
      </c>
    </row>
    <row r="1123" spans="1:18" x14ac:dyDescent="0.25">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Capital Cost Reduction</v>
      </c>
      <c r="C1123" s="325" t="str">
        <f t="shared" si="59"/>
        <v>RnD Industry Capital Cost Perc Reduction</v>
      </c>
      <c r="D1123" s="181" t="s">
        <v>3226</v>
      </c>
      <c r="E1123" s="50"/>
      <c r="F1123" s="9" t="s">
        <v>3262</v>
      </c>
      <c r="G1123" s="50"/>
      <c r="H1123" s="51">
        <v>1486</v>
      </c>
      <c r="I1123" s="50" t="s">
        <v>44</v>
      </c>
      <c r="J1123" s="323" t="str">
        <f>IF(ISBLANK(INDEX('Policy Characteristics'!D:D,MATCH($C1123,'Policy Characteristics'!$C:$C,0))),"",INDEX('Policy Characteristics'!D:D,MATCH($C1123,'Policy Characteristics'!$C:$C,0)))</f>
        <v>R&amp;D Capital Cost Reductions</v>
      </c>
      <c r="K1123" s="321" t="str">
        <f>IF(ISBLANK(INDEX('Policy Characteristics'!E:E,MATCH($C1123,'Policy Characteristics'!$C:$C,0))),"",INDEX('Policy Characteristics'!E:E,MATCH($C1123,'Policy Characteristics'!$C:$C,0)))</f>
        <v>RnD industry capital cost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cost</v>
      </c>
      <c r="P1123" s="321"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architectural-design.html#rnd</v>
      </c>
      <c r="R1123" s="321" t="str">
        <f>IF(ISBLANK(INDEX('Policy Characteristics'!L:L,MATCH($C1123,'Policy Characteristics'!$C:$C,0))),"",INDEX('Policy Characteristics'!L:L,MATCH($C1123,'Policy Characteristics'!$C:$C,0)))</f>
        <v>research-and-development.html</v>
      </c>
    </row>
    <row r="1124" spans="1:18" x14ac:dyDescent="0.25">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Capital Cost Reduction</v>
      </c>
      <c r="C1124" s="324" t="s">
        <v>309</v>
      </c>
      <c r="D1124" s="50" t="s">
        <v>2275</v>
      </c>
      <c r="E1124" s="50"/>
      <c r="F1124" s="50" t="s">
        <v>500</v>
      </c>
      <c r="G1124" s="50"/>
      <c r="H1124" s="51">
        <v>108</v>
      </c>
      <c r="I1124" s="50" t="s">
        <v>44</v>
      </c>
      <c r="J1124" s="323" t="str">
        <f>IF(ISBLANK(INDEX('Policy Characteristics'!D:D,MATCH($C1124,'Policy Characteristics'!$C:$C,0))),"",INDEX('Policy Characteristics'!D:D,MATCH($C1124,'Policy Characteristics'!$C:$C,0)))</f>
        <v>R&amp;D Capital Cost Reductions</v>
      </c>
      <c r="K1124" s="321" t="str">
        <f>IF(ISBLANK(INDEX('Policy Characteristics'!E:E,MATCH($C1124,'Policy Characteristics'!$C:$C,0))),"",INDEX('Policy Characteristics'!E:E,MATCH($C1124,'Policy Characteristics'!$C:$C,0)))</f>
        <v>RnD transportation capital cost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cost</v>
      </c>
      <c r="P1124" s="321"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architectural-design.html#rnd</v>
      </c>
      <c r="R1124" s="321" t="str">
        <f>IF(ISBLANK(INDEX('Policy Characteristics'!L:L,MATCH($C1124,'Policy Characteristics'!$C:$C,0))),"",INDEX('Policy Characteristics'!L:L,MATCH($C1124,'Policy Characteristics'!$C:$C,0)))</f>
        <v>research-and-development.html</v>
      </c>
    </row>
    <row r="1125" spans="1:18" x14ac:dyDescent="0.25">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Capital Cost Reduction</v>
      </c>
      <c r="C1125" s="325" t="str">
        <f t="shared" ref="C1125:C1130" si="60">C$1124</f>
        <v>RnD Transportation Capital Cost Perc Reduction</v>
      </c>
      <c r="D1125" s="50" t="s">
        <v>2276</v>
      </c>
      <c r="E1125" s="50"/>
      <c r="F1125" s="50" t="s">
        <v>501</v>
      </c>
      <c r="G1125" s="50"/>
      <c r="H1125" s="51">
        <v>109</v>
      </c>
      <c r="I1125" s="50" t="s">
        <v>44</v>
      </c>
      <c r="J1125" s="323" t="str">
        <f>IF(ISBLANK(INDEX('Policy Characteristics'!D:D,MATCH($C1125,'Policy Characteristics'!$C:$C,0))),"",INDEX('Policy Characteristics'!D:D,MATCH($C1125,'Policy Characteristics'!$C:$C,0)))</f>
        <v>R&amp;D Capital Cost Reductions</v>
      </c>
      <c r="K1125" s="321" t="str">
        <f>IF(ISBLANK(INDEX('Policy Characteristics'!E:E,MATCH($C1125,'Policy Characteristics'!$C:$C,0))),"",INDEX('Policy Characteristics'!E:E,MATCH($C1125,'Policy Characteristics'!$C:$C,0)))</f>
        <v>RnD transportation capital cost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cost</v>
      </c>
      <c r="P1125" s="321"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architectural-design.html#rnd</v>
      </c>
      <c r="R1125" s="321" t="str">
        <f>IF(ISBLANK(INDEX('Policy Characteristics'!L:L,MATCH($C1125,'Policy Characteristics'!$C:$C,0))),"",INDEX('Policy Characteristics'!L:L,MATCH($C1125,'Policy Characteristics'!$C:$C,0)))</f>
        <v>research-and-development.html</v>
      </c>
    </row>
    <row r="1126" spans="1:18" x14ac:dyDescent="0.25">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Capital Cost Reduction</v>
      </c>
      <c r="C1126" s="325" t="str">
        <f t="shared" si="60"/>
        <v>RnD Transportation Capital Cost Perc Reduction</v>
      </c>
      <c r="D1126" s="50" t="s">
        <v>2277</v>
      </c>
      <c r="E1126" s="50"/>
      <c r="F1126" s="50" t="s">
        <v>502</v>
      </c>
      <c r="G1126" s="50"/>
      <c r="H1126" s="51">
        <v>110</v>
      </c>
      <c r="I1126" s="50" t="s">
        <v>44</v>
      </c>
      <c r="J1126" s="323" t="str">
        <f>IF(ISBLANK(INDEX('Policy Characteristics'!D:D,MATCH($C1126,'Policy Characteristics'!$C:$C,0))),"",INDEX('Policy Characteristics'!D:D,MATCH($C1126,'Policy Characteristics'!$C:$C,0)))</f>
        <v>R&amp;D Capital Cost Reductions</v>
      </c>
      <c r="K1126" s="321" t="str">
        <f>IF(ISBLANK(INDEX('Policy Characteristics'!E:E,MATCH($C1126,'Policy Characteristics'!$C:$C,0))),"",INDEX('Policy Characteristics'!E:E,MATCH($C1126,'Policy Characteristics'!$C:$C,0)))</f>
        <v>RnD transportation capital cost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cost</v>
      </c>
      <c r="P1126" s="321"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architectural-design.html#rnd</v>
      </c>
      <c r="R1126" s="321" t="str">
        <f>IF(ISBLANK(INDEX('Policy Characteristics'!L:L,MATCH($C1126,'Policy Characteristics'!$C:$C,0))),"",INDEX('Policy Characteristics'!L:L,MATCH($C1126,'Policy Characteristics'!$C:$C,0)))</f>
        <v>research-and-development.html</v>
      </c>
    </row>
    <row r="1127" spans="1:18" x14ac:dyDescent="0.25">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Capital Cost Reduction</v>
      </c>
      <c r="C1127" s="325" t="str">
        <f t="shared" si="60"/>
        <v>RnD Transportation Capital Cost Perc Reduction</v>
      </c>
      <c r="D1127" s="50" t="s">
        <v>2278</v>
      </c>
      <c r="E1127" s="50"/>
      <c r="F1127" s="50" t="s">
        <v>503</v>
      </c>
      <c r="G1127" s="50"/>
      <c r="H1127" s="51">
        <v>111</v>
      </c>
      <c r="I1127" s="50" t="s">
        <v>44</v>
      </c>
      <c r="J1127" s="323" t="str">
        <f>IF(ISBLANK(INDEX('Policy Characteristics'!D:D,MATCH($C1127,'Policy Characteristics'!$C:$C,0))),"",INDEX('Policy Characteristics'!D:D,MATCH($C1127,'Policy Characteristics'!$C:$C,0)))</f>
        <v>R&amp;D Capital Cost Reductions</v>
      </c>
      <c r="K1127" s="321" t="str">
        <f>IF(ISBLANK(INDEX('Policy Characteristics'!E:E,MATCH($C1127,'Policy Characteristics'!$C:$C,0))),"",INDEX('Policy Characteristics'!E:E,MATCH($C1127,'Policy Characteristics'!$C:$C,0)))</f>
        <v>RnD transportation capital cost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cost</v>
      </c>
      <c r="P1127" s="321"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architectural-design.html#rnd</v>
      </c>
      <c r="R1127" s="321" t="str">
        <f>IF(ISBLANK(INDEX('Policy Characteristics'!L:L,MATCH($C1127,'Policy Characteristics'!$C:$C,0))),"",INDEX('Policy Characteristics'!L:L,MATCH($C1127,'Policy Characteristics'!$C:$C,0)))</f>
        <v>research-and-development.html</v>
      </c>
    </row>
    <row r="1128" spans="1:18" x14ac:dyDescent="0.25">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Capital Cost Reduction</v>
      </c>
      <c r="C1128" s="325" t="str">
        <f t="shared" si="60"/>
        <v>RnD Transportation Capital Cost Perc Reduction</v>
      </c>
      <c r="D1128" s="50" t="s">
        <v>2279</v>
      </c>
      <c r="E1128" s="50"/>
      <c r="F1128" s="50" t="s">
        <v>504</v>
      </c>
      <c r="G1128" s="50"/>
      <c r="H1128" s="51">
        <v>112</v>
      </c>
      <c r="I1128" s="50" t="s">
        <v>44</v>
      </c>
      <c r="J1128" s="323" t="str">
        <f>IF(ISBLANK(INDEX('Policy Characteristics'!D:D,MATCH($C1128,'Policy Characteristics'!$C:$C,0))),"",INDEX('Policy Characteristics'!D:D,MATCH($C1128,'Policy Characteristics'!$C:$C,0)))</f>
        <v>R&amp;D Capital Cost Reductions</v>
      </c>
      <c r="K1128" s="321" t="str">
        <f>IF(ISBLANK(INDEX('Policy Characteristics'!E:E,MATCH($C1128,'Policy Characteristics'!$C:$C,0))),"",INDEX('Policy Characteristics'!E:E,MATCH($C1128,'Policy Characteristics'!$C:$C,0)))</f>
        <v>RnD transportation capital cost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cost</v>
      </c>
      <c r="P1128" s="321"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architectural-design.html#rnd</v>
      </c>
      <c r="R1128" s="321" t="str">
        <f>IF(ISBLANK(INDEX('Policy Characteristics'!L:L,MATCH($C1128,'Policy Characteristics'!$C:$C,0))),"",INDEX('Policy Characteristics'!L:L,MATCH($C1128,'Policy Characteristics'!$C:$C,0)))</f>
        <v>research-and-development.html</v>
      </c>
    </row>
    <row r="1129" spans="1:18" x14ac:dyDescent="0.25">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Capital Cost Reduction</v>
      </c>
      <c r="C1129" s="325" t="str">
        <f t="shared" si="60"/>
        <v>RnD Transportation Capital Cost Perc Reduction</v>
      </c>
      <c r="D1129" s="50" t="s">
        <v>2598</v>
      </c>
      <c r="E1129" s="50"/>
      <c r="F1129" s="50" t="s">
        <v>2899</v>
      </c>
      <c r="G1129" s="50"/>
      <c r="H1129" s="51">
        <v>113</v>
      </c>
      <c r="I1129" s="50" t="s">
        <v>44</v>
      </c>
      <c r="J1129" s="323" t="str">
        <f>IF(ISBLANK(INDEX('Policy Characteristics'!D:D,MATCH($C1129,'Policy Characteristics'!$C:$C,0))),"",INDEX('Policy Characteristics'!D:D,MATCH($C1129,'Policy Characteristics'!$C:$C,0)))</f>
        <v>R&amp;D Capital Cost Reductions</v>
      </c>
      <c r="K1129" s="321" t="str">
        <f>IF(ISBLANK(INDEX('Policy Characteristics'!E:E,MATCH($C1129,'Policy Characteristics'!$C:$C,0))),"",INDEX('Policy Characteristics'!E:E,MATCH($C1129,'Policy Characteristics'!$C:$C,0)))</f>
        <v>RnD transportation capital cost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cost</v>
      </c>
      <c r="P1129" s="321"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architectural-design.html#rnd</v>
      </c>
      <c r="R1129" s="321" t="str">
        <f>IF(ISBLANK(INDEX('Policy Characteristics'!L:L,MATCH($C1129,'Policy Characteristics'!$C:$C,0))),"",INDEX('Policy Characteristics'!L:L,MATCH($C1129,'Policy Characteristics'!$C:$C,0)))</f>
        <v>research-and-development.html</v>
      </c>
    </row>
    <row r="1130" spans="1:18" x14ac:dyDescent="0.25">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Capital Cost Reduction</v>
      </c>
      <c r="C1130" s="325" t="str">
        <f t="shared" si="60"/>
        <v>RnD Transportation Capital Cost Perc Reduction</v>
      </c>
      <c r="D1130" s="50" t="s">
        <v>2597</v>
      </c>
      <c r="E1130" s="50"/>
      <c r="F1130" s="50" t="s">
        <v>2900</v>
      </c>
      <c r="G1130" s="50"/>
      <c r="H1130" s="51">
        <v>523</v>
      </c>
      <c r="I1130" s="50" t="s">
        <v>44</v>
      </c>
      <c r="J1130" s="323" t="str">
        <f>IF(ISBLANK(INDEX('Policy Characteristics'!D:D,MATCH($C1130,'Policy Characteristics'!$C:$C,0))),"",INDEX('Policy Characteristics'!D:D,MATCH($C1130,'Policy Characteristics'!$C:$C,0)))</f>
        <v>R&amp;D Capital Cost Reductions</v>
      </c>
      <c r="K1130" s="321" t="str">
        <f>IF(ISBLANK(INDEX('Policy Characteristics'!E:E,MATCH($C1130,'Policy Characteristics'!$C:$C,0))),"",INDEX('Policy Characteristics'!E:E,MATCH($C1130,'Policy Characteristics'!$C:$C,0)))</f>
        <v>RnD transportation capital cost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cost</v>
      </c>
      <c r="P1130" s="321"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architectural-design.html#rnd</v>
      </c>
      <c r="R1130" s="321" t="str">
        <f>IF(ISBLANK(INDEX('Policy Characteristics'!L:L,MATCH($C1130,'Policy Characteristics'!$C:$C,0))),"",INDEX('Policy Characteristics'!L:L,MATCH($C1130,'Policy Characteristics'!$C:$C,0)))</f>
        <v>research-and-development.html</v>
      </c>
    </row>
    <row r="1131" spans="1:18" s="2" customFormat="1" x14ac:dyDescent="0.25">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Direct Air Capture</v>
      </c>
      <c r="C1131" s="324" t="s">
        <v>2910</v>
      </c>
      <c r="D1131" s="9"/>
      <c r="E1131" s="9"/>
      <c r="F1131" s="9"/>
      <c r="G1131" s="9"/>
      <c r="H1131" s="53">
        <v>525</v>
      </c>
      <c r="I1131" s="9" t="s">
        <v>44</v>
      </c>
      <c r="J1131" s="323" t="str">
        <f>IF(ISBLANK(INDEX('Policy Characteristics'!D:D,MATCH($C1131,'Policy Characteristics'!$C:$C,0))),"",INDEX('Policy Characteristics'!D:D,MATCH($C1131,'Policy Characteristics'!$C:$C,0)))</f>
        <v>Direct Air Capture</v>
      </c>
      <c r="K1131" s="321" t="str">
        <f>IF(ISBLANK(INDEX('Policy Characteristics'!E:E,MATCH($C1131,'Policy Characteristics'!$C:$C,0))),"",INDEX('Policy Characteristics'!E:E,MATCH($C1131,'Policy Characteristics'!$C:$C,0)))</f>
        <v>geoeng direct air capture</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1</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of potential achieved</v>
      </c>
      <c r="P1131" s="321"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21" t="str">
        <f>IF(ISBLANK(INDEX('Policy Characteristics'!K:K,MATCH($C1131,'Policy Characteristics'!$C:$C,0))),"",INDEX('Policy Characteristics'!K:K,MATCH($C1131,'Policy Characteristics'!$C:$C,0)))</f>
        <v>direct-air-capture.html#dac</v>
      </c>
      <c r="R1131" s="321" t="str">
        <f>IF(ISBLANK(INDEX('Policy Characteristics'!L:L,MATCH($C1131,'Policy Characteristics'!$C:$C,0))),"",INDEX('Policy Characteristics'!L:L,MATCH($C1131,'Policy Characteristics'!$C:$C,0)))</f>
        <v>direct-air-capture.html</v>
      </c>
    </row>
    <row r="1132" spans="1:18" x14ac:dyDescent="0.25">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6" t="s">
        <v>310</v>
      </c>
      <c r="D1132" s="50" t="s">
        <v>116</v>
      </c>
      <c r="E1132" s="50"/>
      <c r="F1132" s="50" t="s">
        <v>336</v>
      </c>
      <c r="G1132" s="50"/>
      <c r="H1132" s="51">
        <v>114</v>
      </c>
      <c r="I1132" s="50" t="s">
        <v>44</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building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architectural-design.html#rnd</v>
      </c>
      <c r="R1132" s="321" t="str">
        <f>IF(ISBLANK(INDEX('Policy Characteristics'!L:L,MATCH($C1132,'Policy Characteristics'!$C:$C,0))),"",INDEX('Policy Characteristics'!L:L,MATCH($C1132,'Policy Characteristics'!$C:$C,0)))</f>
        <v>research-and-development.html</v>
      </c>
    </row>
    <row r="1133" spans="1:18" x14ac:dyDescent="0.25">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ref="C1133:C1137" si="61">C$1132</f>
        <v>RnD Building Fuel Use Perc Reduction</v>
      </c>
      <c r="D1133" s="50" t="s">
        <v>117</v>
      </c>
      <c r="E1133" s="50"/>
      <c r="F1133" s="50" t="s">
        <v>337</v>
      </c>
      <c r="G1133" s="50"/>
      <c r="H1133" s="51">
        <v>115</v>
      </c>
      <c r="I1133" s="50" t="s">
        <v>44</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building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architectural-design.html#rnd</v>
      </c>
      <c r="R1133" s="321" t="str">
        <f>IF(ISBLANK(INDEX('Policy Characteristics'!L:L,MATCH($C1133,'Policy Characteristics'!$C:$C,0))),"",INDEX('Policy Characteristics'!L:L,MATCH($C1133,'Policy Characteristics'!$C:$C,0)))</f>
        <v>research-and-development.html</v>
      </c>
    </row>
    <row r="1134" spans="1:18" x14ac:dyDescent="0.25">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1"/>
        <v>RnD Building Fuel Use Perc Reduction</v>
      </c>
      <c r="D1134" s="50" t="s">
        <v>118</v>
      </c>
      <c r="E1134" s="50"/>
      <c r="F1134" s="50" t="s">
        <v>338</v>
      </c>
      <c r="G1134" s="50"/>
      <c r="H1134" s="51">
        <v>750</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building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architectural-design.html#rnd</v>
      </c>
      <c r="R1134" s="321" t="str">
        <f>IF(ISBLANK(INDEX('Policy Characteristics'!L:L,MATCH($C1134,'Policy Characteristics'!$C:$C,0))),"",INDEX('Policy Characteristics'!L:L,MATCH($C1134,'Policy Characteristics'!$C:$C,0)))</f>
        <v>research-and-development.html</v>
      </c>
    </row>
    <row r="1135" spans="1:18" x14ac:dyDescent="0.25">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1"/>
        <v>RnD Building Fuel Use Perc Reduction</v>
      </c>
      <c r="D1135" s="50" t="s">
        <v>119</v>
      </c>
      <c r="E1135" s="50"/>
      <c r="F1135" s="50" t="s">
        <v>339</v>
      </c>
      <c r="G1135" s="50"/>
      <c r="H1135" s="51">
        <v>117</v>
      </c>
      <c r="I1135" s="50" t="s">
        <v>44</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building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architectural-design.html#rnd</v>
      </c>
      <c r="R1135" s="321" t="str">
        <f>IF(ISBLANK(INDEX('Policy Characteristics'!L:L,MATCH($C1135,'Policy Characteristics'!$C:$C,0))),"",INDEX('Policy Characteristics'!L:L,MATCH($C1135,'Policy Characteristics'!$C:$C,0)))</f>
        <v>research-and-development.html</v>
      </c>
    </row>
    <row r="1136" spans="1:18" x14ac:dyDescent="0.25">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1"/>
        <v>RnD Building Fuel Use Perc Reduction</v>
      </c>
      <c r="D1136" s="50" t="s">
        <v>120</v>
      </c>
      <c r="E1136" s="50"/>
      <c r="F1136" s="50" t="s">
        <v>340</v>
      </c>
      <c r="G1136" s="50"/>
      <c r="H1136" s="51">
        <v>118</v>
      </c>
      <c r="I1136" s="50" t="s">
        <v>44</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building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architectural-design.html#rnd</v>
      </c>
      <c r="R1136" s="321" t="str">
        <f>IF(ISBLANK(INDEX('Policy Characteristics'!L:L,MATCH($C1136,'Policy Characteristics'!$C:$C,0))),"",INDEX('Policy Characteristics'!L:L,MATCH($C1136,'Policy Characteristics'!$C:$C,0)))</f>
        <v>research-and-development.html</v>
      </c>
    </row>
    <row r="1137" spans="1:18" x14ac:dyDescent="0.25">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5" t="str">
        <f t="shared" si="61"/>
        <v>RnD Building Fuel Use Perc Reduction</v>
      </c>
      <c r="D1137" s="50" t="s">
        <v>121</v>
      </c>
      <c r="E1137" s="50"/>
      <c r="F1137" s="50" t="s">
        <v>341</v>
      </c>
      <c r="G1137" s="50"/>
      <c r="H1137" s="51">
        <v>119</v>
      </c>
      <c r="I1137" s="50" t="s">
        <v>44</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building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architectural-design.html#rnd</v>
      </c>
      <c r="R1137" s="321" t="str">
        <f>IF(ISBLANK(INDEX('Policy Characteristics'!L:L,MATCH($C1137,'Policy Characteristics'!$C:$C,0))),"",INDEX('Policy Characteristics'!L:L,MATCH($C1137,'Policy Characteristics'!$C:$C,0)))</f>
        <v>research-and-development.html</v>
      </c>
    </row>
    <row r="1138" spans="1:18" x14ac:dyDescent="0.25">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6" t="s">
        <v>311</v>
      </c>
      <c r="D1138" s="50"/>
      <c r="E1138" s="50"/>
      <c r="F1138" s="50" t="s">
        <v>27</v>
      </c>
      <c r="G1138" s="50"/>
      <c r="H1138" s="51">
        <v>120</v>
      </c>
      <c r="I1138" s="50" t="s">
        <v>44</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CCS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architectural-design.html#rnd</v>
      </c>
      <c r="R1138" s="321" t="str">
        <f>IF(ISBLANK(INDEX('Policy Characteristics'!L:L,MATCH($C1138,'Policy Characteristics'!$C:$C,0))),"",INDEX('Policy Characteristics'!L:L,MATCH($C1138,'Policy Characteristics'!$C:$C,0)))</f>
        <v>research-and-development.html</v>
      </c>
    </row>
    <row r="1139" spans="1:18" x14ac:dyDescent="0.25">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6" t="s">
        <v>312</v>
      </c>
      <c r="D1139" s="50" t="s">
        <v>472</v>
      </c>
      <c r="E1139" s="50"/>
      <c r="F1139" s="9" t="s">
        <v>475</v>
      </c>
      <c r="G1139" s="50"/>
      <c r="H1139" s="51">
        <v>121</v>
      </c>
      <c r="I1139" s="50" t="s">
        <v>44</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electricity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architectural-design.html#rnd</v>
      </c>
      <c r="R1139" s="321" t="str">
        <f>IF(ISBLANK(INDEX('Policy Characteristics'!L:L,MATCH($C1139,'Policy Characteristics'!$C:$C,0))),"",INDEX('Policy Characteristics'!L:L,MATCH($C1139,'Policy Characteristics'!$C:$C,0)))</f>
        <v>research-and-development.html</v>
      </c>
    </row>
    <row r="1140" spans="1:18" x14ac:dyDescent="0.25">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ref="C1140:C1147" si="62">C$1139</f>
        <v>RnD Electricity Fuel Use Perc Reduction</v>
      </c>
      <c r="D1140" s="9" t="s">
        <v>326</v>
      </c>
      <c r="E1140" s="52"/>
      <c r="F1140" s="9" t="s">
        <v>2287</v>
      </c>
      <c r="G1140" s="50"/>
      <c r="H1140" s="51">
        <v>122</v>
      </c>
      <c r="I1140" s="50" t="s">
        <v>44</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electricity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architectural-design.html#rnd</v>
      </c>
      <c r="R1140" s="321" t="str">
        <f>IF(ISBLANK(INDEX('Policy Characteristics'!L:L,MATCH($C1140,'Policy Characteristics'!$C:$C,0))),"",INDEX('Policy Characteristics'!L:L,MATCH($C1140,'Policy Characteristics'!$C:$C,0)))</f>
        <v>research-and-development.html</v>
      </c>
    </row>
    <row r="1141" spans="1:18" x14ac:dyDescent="0.25">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2"/>
        <v>RnD Electricity Fuel Use Perc Reduction</v>
      </c>
      <c r="D1141" s="9" t="s">
        <v>77</v>
      </c>
      <c r="E1141" s="52"/>
      <c r="F1141" s="9" t="s">
        <v>342</v>
      </c>
      <c r="G1141" s="50"/>
      <c r="H1141" s="51">
        <v>123</v>
      </c>
      <c r="I1141" s="50" t="s">
        <v>44</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electricity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architectural-design.html#rnd</v>
      </c>
      <c r="R1141" s="321" t="str">
        <f>IF(ISBLANK(INDEX('Policy Characteristics'!L:L,MATCH($C1141,'Policy Characteristics'!$C:$C,0))),"",INDEX('Policy Characteristics'!L:L,MATCH($C1141,'Policy Characteristics'!$C:$C,0)))</f>
        <v>research-and-development.html</v>
      </c>
    </row>
    <row r="1142" spans="1:18" x14ac:dyDescent="0.25">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2"/>
        <v>RnD Electricity Fuel Use Perc Reduction</v>
      </c>
      <c r="D1142" s="9" t="s">
        <v>78</v>
      </c>
      <c r="E1142" s="52"/>
      <c r="F1142" s="9" t="s">
        <v>343</v>
      </c>
      <c r="G1142" s="50"/>
      <c r="H1142" s="51">
        <v>751</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electricity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architectural-design.html#rnd</v>
      </c>
      <c r="R1142" s="321" t="str">
        <f>IF(ISBLANK(INDEX('Policy Characteristics'!L:L,MATCH($C1142,'Policy Characteristics'!$C:$C,0))),"",INDEX('Policy Characteristics'!L:L,MATCH($C1142,'Policy Characteristics'!$C:$C,0)))</f>
        <v>research-and-development.html</v>
      </c>
    </row>
    <row r="1143" spans="1:18" x14ac:dyDescent="0.25">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2"/>
        <v>RnD Electricity Fuel Use Perc Reduction</v>
      </c>
      <c r="D1143" s="9" t="s">
        <v>473</v>
      </c>
      <c r="E1143" s="52"/>
      <c r="F1143" s="9" t="s">
        <v>477</v>
      </c>
      <c r="G1143" s="50"/>
      <c r="H1143" s="51">
        <v>752</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electricity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architectural-design.html#rnd</v>
      </c>
      <c r="R1143" s="321" t="str">
        <f>IF(ISBLANK(INDEX('Policy Characteristics'!L:L,MATCH($C1143,'Policy Characteristics'!$C:$C,0))),"",INDEX('Policy Characteristics'!L:L,MATCH($C1143,'Policy Characteristics'!$C:$C,0)))</f>
        <v>research-and-development.html</v>
      </c>
    </row>
    <row r="1144" spans="1:18" x14ac:dyDescent="0.25">
      <c r="A1144" s="321" t="str">
        <f>IF(ISBLANK(INDEX('Policy Characteristics'!A:A,MATCH($C1144,'Policy Characteristics'!$C:$C,0))),"",INDEX('Policy Characteristics'!A:A,MATCH($C1144,'Policy Characteristics'!$C:$C,0)))</f>
        <v>Research and Development</v>
      </c>
      <c r="B1144" s="321" t="str">
        <f>IF(ISBLANK(INDEX('Policy Characteristics'!B:B,MATCH($C1144,'Policy Characteristics'!$C:$C,0))),"",INDEX('Policy Characteristics'!B:B,MATCH($C1144,'Policy Characteristics'!$C:$C,0)))</f>
        <v>Fuel Use Reduction</v>
      </c>
      <c r="C1144" s="325" t="str">
        <f t="shared" si="62"/>
        <v>RnD Electricity Fuel Use Perc Reduction</v>
      </c>
      <c r="D1144" s="9" t="s">
        <v>79</v>
      </c>
      <c r="E1144" s="52"/>
      <c r="F1144" s="9" t="s">
        <v>344</v>
      </c>
      <c r="G1144" s="50"/>
      <c r="H1144" s="51">
        <v>753</v>
      </c>
      <c r="I1144" s="50" t="s">
        <v>45</v>
      </c>
      <c r="J1144" s="323" t="str">
        <f>IF(ISBLANK(INDEX('Policy Characteristics'!D:D,MATCH($C1144,'Policy Characteristics'!$C:$C,0))),"",INDEX('Policy Characteristics'!D:D,MATCH($C1144,'Policy Characteristics'!$C:$C,0)))</f>
        <v>R&amp;D Fuel Use Reductions</v>
      </c>
      <c r="K1144" s="321" t="str">
        <f>IF(ISBLANK(INDEX('Policy Characteristics'!E:E,MATCH($C1144,'Policy Characteristics'!$C:$C,0))),"",INDEX('Policy Characteristics'!E:E,MATCH($C1144,'Policy Characteristics'!$C:$C,0)))</f>
        <v>RnD electricity fuel use reduction</v>
      </c>
      <c r="L1144" s="339">
        <f>IF(ISBLANK(INDEX('Policy Characteristics'!F:F,MATCH($C1144,'Policy Characteristics'!$C:$C,0))),"",INDEX('Policy Characteristics'!F:F,MATCH($C1144,'Policy Characteristics'!$C:$C,0)))</f>
        <v>0</v>
      </c>
      <c r="M1144" s="339">
        <f>IF(ISBLANK(INDEX('Policy Characteristics'!G:G,MATCH($C1144,'Policy Characteristics'!$C:$C,0))),"",INDEX('Policy Characteristics'!G:G,MATCH($C1144,'Policy Characteristics'!$C:$C,0)))</f>
        <v>0.4</v>
      </c>
      <c r="N1144" s="339">
        <f>IF(ISBLANK(INDEX('Policy Characteristics'!H:H,MATCH($C1144,'Policy Characteristics'!$C:$C,0))),"",INDEX('Policy Characteristics'!H:H,MATCH($C1144,'Policy Characteristics'!$C:$C,0)))</f>
        <v>0.01</v>
      </c>
      <c r="O1144" s="321" t="str">
        <f>IF(ISBLANK(INDEX('Policy Characteristics'!I:I,MATCH($C1144,'Policy Characteristics'!$C:$C,0))),"",INDEX('Policy Characteristics'!I:I,MATCH($C1144,'Policy Characteristics'!$C:$C,0)))</f>
        <v>% reduction in fuel use</v>
      </c>
      <c r="P1144" s="321"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21" t="str">
        <f>IF(ISBLANK(INDEX('Policy Characteristics'!K:K,MATCH($C1144,'Policy Characteristics'!$C:$C,0))),"",INDEX('Policy Characteristics'!K:K,MATCH($C1144,'Policy Characteristics'!$C:$C,0)))</f>
        <v>architectural-design.html#rnd</v>
      </c>
      <c r="R1144" s="321" t="str">
        <f>IF(ISBLANK(INDEX('Policy Characteristics'!L:L,MATCH($C1144,'Policy Characteristics'!$C:$C,0))),"",INDEX('Policy Characteristics'!L:L,MATCH($C1144,'Policy Characteristics'!$C:$C,0)))</f>
        <v>research-and-development.html</v>
      </c>
    </row>
    <row r="1145" spans="1:18" x14ac:dyDescent="0.25">
      <c r="A1145" s="321" t="str">
        <f>IF(ISBLANK(INDEX('Policy Characteristics'!A:A,MATCH($C1145,'Policy Characteristics'!$C:$C,0))),"",INDEX('Policy Characteristics'!A:A,MATCH($C1145,'Policy Characteristics'!$C:$C,0)))</f>
        <v>Research and Development</v>
      </c>
      <c r="B1145" s="321" t="str">
        <f>IF(ISBLANK(INDEX('Policy Characteristics'!B:B,MATCH($C1145,'Policy Characteristics'!$C:$C,0))),"",INDEX('Policy Characteristics'!B:B,MATCH($C1145,'Policy Characteristics'!$C:$C,0)))</f>
        <v>Fuel Use Reduction</v>
      </c>
      <c r="C1145" s="325" t="str">
        <f t="shared" si="62"/>
        <v>RnD Electricity Fuel Use Perc Reduction</v>
      </c>
      <c r="D1145" s="9" t="s">
        <v>80</v>
      </c>
      <c r="E1145" s="52"/>
      <c r="F1145" s="9" t="s">
        <v>345</v>
      </c>
      <c r="G1145" s="50"/>
      <c r="H1145" s="51">
        <v>754</v>
      </c>
      <c r="I1145" s="50" t="s">
        <v>45</v>
      </c>
      <c r="J1145" s="323" t="str">
        <f>IF(ISBLANK(INDEX('Policy Characteristics'!D:D,MATCH($C1145,'Policy Characteristics'!$C:$C,0))),"",INDEX('Policy Characteristics'!D:D,MATCH($C1145,'Policy Characteristics'!$C:$C,0)))</f>
        <v>R&amp;D Fuel Use Reductions</v>
      </c>
      <c r="K1145" s="321" t="str">
        <f>IF(ISBLANK(INDEX('Policy Characteristics'!E:E,MATCH($C1145,'Policy Characteristics'!$C:$C,0))),"",INDEX('Policy Characteristics'!E:E,MATCH($C1145,'Policy Characteristics'!$C:$C,0)))</f>
        <v>RnD electricity fuel use reduction</v>
      </c>
      <c r="L1145" s="339">
        <f>IF(ISBLANK(INDEX('Policy Characteristics'!F:F,MATCH($C1145,'Policy Characteristics'!$C:$C,0))),"",INDEX('Policy Characteristics'!F:F,MATCH($C1145,'Policy Characteristics'!$C:$C,0)))</f>
        <v>0</v>
      </c>
      <c r="M1145" s="339">
        <f>IF(ISBLANK(INDEX('Policy Characteristics'!G:G,MATCH($C1145,'Policy Characteristics'!$C:$C,0))),"",INDEX('Policy Characteristics'!G:G,MATCH($C1145,'Policy Characteristics'!$C:$C,0)))</f>
        <v>0.4</v>
      </c>
      <c r="N1145" s="339">
        <f>IF(ISBLANK(INDEX('Policy Characteristics'!H:H,MATCH($C1145,'Policy Characteristics'!$C:$C,0))),"",INDEX('Policy Characteristics'!H:H,MATCH($C1145,'Policy Characteristics'!$C:$C,0)))</f>
        <v>0.01</v>
      </c>
      <c r="O1145" s="321" t="str">
        <f>IF(ISBLANK(INDEX('Policy Characteristics'!I:I,MATCH($C1145,'Policy Characteristics'!$C:$C,0))),"",INDEX('Policy Characteristics'!I:I,MATCH($C1145,'Policy Characteristics'!$C:$C,0)))</f>
        <v>% reduction in fuel use</v>
      </c>
      <c r="P1145" s="321"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21" t="str">
        <f>IF(ISBLANK(INDEX('Policy Characteristics'!K:K,MATCH($C1145,'Policy Characteristics'!$C:$C,0))),"",INDEX('Policy Characteristics'!K:K,MATCH($C1145,'Policy Characteristics'!$C:$C,0)))</f>
        <v>architectural-design.html#rnd</v>
      </c>
      <c r="R1145" s="321" t="str">
        <f>IF(ISBLANK(INDEX('Policy Characteristics'!L:L,MATCH($C1145,'Policy Characteristics'!$C:$C,0))),"",INDEX('Policy Characteristics'!L:L,MATCH($C1145,'Policy Characteristics'!$C:$C,0)))</f>
        <v>research-and-development.html</v>
      </c>
    </row>
    <row r="1146" spans="1:18" x14ac:dyDescent="0.25">
      <c r="A1146" s="321" t="str">
        <f>IF(ISBLANK(INDEX('Policy Characteristics'!A:A,MATCH($C1146,'Policy Characteristics'!$C:$C,0))),"",INDEX('Policy Characteristics'!A:A,MATCH($C1146,'Policy Characteristics'!$C:$C,0)))</f>
        <v>Research and Development</v>
      </c>
      <c r="B1146" s="321" t="str">
        <f>IF(ISBLANK(INDEX('Policy Characteristics'!B:B,MATCH($C1146,'Policy Characteristics'!$C:$C,0))),"",INDEX('Policy Characteristics'!B:B,MATCH($C1146,'Policy Characteristics'!$C:$C,0)))</f>
        <v>Fuel Use Reduction</v>
      </c>
      <c r="C1146" s="325" t="str">
        <f t="shared" si="62"/>
        <v>RnD Electricity Fuel Use Perc Reduction</v>
      </c>
      <c r="D1146" s="9" t="s">
        <v>81</v>
      </c>
      <c r="E1146" s="52"/>
      <c r="F1146" s="9" t="s">
        <v>346</v>
      </c>
      <c r="G1146" s="50"/>
      <c r="H1146" s="51">
        <v>124</v>
      </c>
      <c r="I1146" s="50" t="s">
        <v>44</v>
      </c>
      <c r="J1146" s="323" t="str">
        <f>IF(ISBLANK(INDEX('Policy Characteristics'!D:D,MATCH($C1146,'Policy Characteristics'!$C:$C,0))),"",INDEX('Policy Characteristics'!D:D,MATCH($C1146,'Policy Characteristics'!$C:$C,0)))</f>
        <v>R&amp;D Fuel Use Reductions</v>
      </c>
      <c r="K1146" s="321" t="str">
        <f>IF(ISBLANK(INDEX('Policy Characteristics'!E:E,MATCH($C1146,'Policy Characteristics'!$C:$C,0))),"",INDEX('Policy Characteristics'!E:E,MATCH($C1146,'Policy Characteristics'!$C:$C,0)))</f>
        <v>RnD electricity fuel use reduction</v>
      </c>
      <c r="L1146" s="339">
        <f>IF(ISBLANK(INDEX('Policy Characteristics'!F:F,MATCH($C1146,'Policy Characteristics'!$C:$C,0))),"",INDEX('Policy Characteristics'!F:F,MATCH($C1146,'Policy Characteristics'!$C:$C,0)))</f>
        <v>0</v>
      </c>
      <c r="M1146" s="339">
        <f>IF(ISBLANK(INDEX('Policy Characteristics'!G:G,MATCH($C1146,'Policy Characteristics'!$C:$C,0))),"",INDEX('Policy Characteristics'!G:G,MATCH($C1146,'Policy Characteristics'!$C:$C,0)))</f>
        <v>0.4</v>
      </c>
      <c r="N1146" s="339">
        <f>IF(ISBLANK(INDEX('Policy Characteristics'!H:H,MATCH($C1146,'Policy Characteristics'!$C:$C,0))),"",INDEX('Policy Characteristics'!H:H,MATCH($C1146,'Policy Characteristics'!$C:$C,0)))</f>
        <v>0.01</v>
      </c>
      <c r="O1146" s="321" t="str">
        <f>IF(ISBLANK(INDEX('Policy Characteristics'!I:I,MATCH($C1146,'Policy Characteristics'!$C:$C,0))),"",INDEX('Policy Characteristics'!I:I,MATCH($C1146,'Policy Characteristics'!$C:$C,0)))</f>
        <v>% reduction in fuel use</v>
      </c>
      <c r="P1146" s="321"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21" t="str">
        <f>IF(ISBLANK(INDEX('Policy Characteristics'!K:K,MATCH($C1146,'Policy Characteristics'!$C:$C,0))),"",INDEX('Policy Characteristics'!K:K,MATCH($C1146,'Policy Characteristics'!$C:$C,0)))</f>
        <v>architectural-design.html#rnd</v>
      </c>
      <c r="R1146" s="321" t="str">
        <f>IF(ISBLANK(INDEX('Policy Characteristics'!L:L,MATCH($C1146,'Policy Characteristics'!$C:$C,0))),"",INDEX('Policy Characteristics'!L:L,MATCH($C1146,'Policy Characteristics'!$C:$C,0)))</f>
        <v>research-and-development.html</v>
      </c>
    </row>
    <row r="1147" spans="1:18" x14ac:dyDescent="0.25">
      <c r="A1147" s="321" t="str">
        <f>IF(ISBLANK(INDEX('Policy Characteristics'!A:A,MATCH($C1147,'Policy Characteristics'!$C:$C,0))),"",INDEX('Policy Characteristics'!A:A,MATCH($C1147,'Policy Characteristics'!$C:$C,0)))</f>
        <v>Research and Development</v>
      </c>
      <c r="B1147" s="321" t="str">
        <f>IF(ISBLANK(INDEX('Policy Characteristics'!B:B,MATCH($C1147,'Policy Characteristics'!$C:$C,0))),"",INDEX('Policy Characteristics'!B:B,MATCH($C1147,'Policy Characteristics'!$C:$C,0)))</f>
        <v>Fuel Use Reduction</v>
      </c>
      <c r="C1147" s="325" t="str">
        <f t="shared" si="62"/>
        <v>RnD Electricity Fuel Use Perc Reduction</v>
      </c>
      <c r="D1147" s="9" t="s">
        <v>329</v>
      </c>
      <c r="E1147" s="52"/>
      <c r="F1147" s="9" t="s">
        <v>2288</v>
      </c>
      <c r="G1147" s="50"/>
      <c r="H1147" s="51">
        <v>193</v>
      </c>
      <c r="I1147" s="50" t="s">
        <v>44</v>
      </c>
      <c r="J1147" s="323" t="str">
        <f>IF(ISBLANK(INDEX('Policy Characteristics'!D:D,MATCH($C1147,'Policy Characteristics'!$C:$C,0))),"",INDEX('Policy Characteristics'!D:D,MATCH($C1147,'Policy Characteristics'!$C:$C,0)))</f>
        <v>R&amp;D Fuel Use Reductions</v>
      </c>
      <c r="K1147" s="321" t="str">
        <f>IF(ISBLANK(INDEX('Policy Characteristics'!E:E,MATCH($C1147,'Policy Characteristics'!$C:$C,0))),"",INDEX('Policy Characteristics'!E:E,MATCH($C1147,'Policy Characteristics'!$C:$C,0)))</f>
        <v>RnD electricity fuel use reduction</v>
      </c>
      <c r="L1147" s="339">
        <f>IF(ISBLANK(INDEX('Policy Characteristics'!F:F,MATCH($C1147,'Policy Characteristics'!$C:$C,0))),"",INDEX('Policy Characteristics'!F:F,MATCH($C1147,'Policy Characteristics'!$C:$C,0)))</f>
        <v>0</v>
      </c>
      <c r="M1147" s="339">
        <f>IF(ISBLANK(INDEX('Policy Characteristics'!G:G,MATCH($C1147,'Policy Characteristics'!$C:$C,0))),"",INDEX('Policy Characteristics'!G:G,MATCH($C1147,'Policy Characteristics'!$C:$C,0)))</f>
        <v>0.4</v>
      </c>
      <c r="N1147" s="339">
        <f>IF(ISBLANK(INDEX('Policy Characteristics'!H:H,MATCH($C1147,'Policy Characteristics'!$C:$C,0))),"",INDEX('Policy Characteristics'!H:H,MATCH($C1147,'Policy Characteristics'!$C:$C,0)))</f>
        <v>0.01</v>
      </c>
      <c r="O1147" s="321" t="str">
        <f>IF(ISBLANK(INDEX('Policy Characteristics'!I:I,MATCH($C1147,'Policy Characteristics'!$C:$C,0))),"",INDEX('Policy Characteristics'!I:I,MATCH($C1147,'Policy Characteristics'!$C:$C,0)))</f>
        <v>% reduction in fuel use</v>
      </c>
      <c r="P1147" s="321"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21" t="str">
        <f>IF(ISBLANK(INDEX('Policy Characteristics'!K:K,MATCH($C1147,'Policy Characteristics'!$C:$C,0))),"",INDEX('Policy Characteristics'!K:K,MATCH($C1147,'Policy Characteristics'!$C:$C,0)))</f>
        <v>architectural-design.html#rnd</v>
      </c>
      <c r="R1147" s="321" t="str">
        <f>IF(ISBLANK(INDEX('Policy Characteristics'!L:L,MATCH($C1147,'Policy Characteristics'!$C:$C,0))),"",INDEX('Policy Characteristics'!L:L,MATCH($C1147,'Policy Characteristics'!$C:$C,0)))</f>
        <v>research-and-development.html</v>
      </c>
    </row>
    <row r="1148" spans="1:18" x14ac:dyDescent="0.25">
      <c r="A1148" s="321" t="str">
        <f>IF(ISBLANK(INDEX('Policy Characteristics'!A:A,MATCH($C1148,'Policy Characteristics'!$C:$C,0))),"",INDEX('Policy Characteristics'!A:A,MATCH($C1148,'Policy Characteristics'!$C:$C,0)))</f>
        <v>Research and Development</v>
      </c>
      <c r="B1148" s="321" t="str">
        <f>IF(ISBLANK(INDEX('Policy Characteristics'!B:B,MATCH($C1148,'Policy Characteristics'!$C:$C,0))),"",INDEX('Policy Characteristics'!B:B,MATCH($C1148,'Policy Characteristics'!$C:$C,0)))</f>
        <v>Fuel Use Reduction</v>
      </c>
      <c r="C1148" s="325" t="str">
        <f t="shared" ref="C1148:C1149" si="63">C$1139</f>
        <v>RnD Electricity Fuel Use Perc Reduction</v>
      </c>
      <c r="D1148" s="9" t="s">
        <v>469</v>
      </c>
      <c r="E1148" s="52"/>
      <c r="F1148" s="9" t="s">
        <v>470</v>
      </c>
      <c r="G1148" s="50"/>
      <c r="H1148" s="51">
        <v>181</v>
      </c>
      <c r="I1148" s="50" t="s">
        <v>44</v>
      </c>
      <c r="J1148" s="323" t="str">
        <f>IF(ISBLANK(INDEX('Policy Characteristics'!D:D,MATCH($C1148,'Policy Characteristics'!$C:$C,0))),"",INDEX('Policy Characteristics'!D:D,MATCH($C1148,'Policy Characteristics'!$C:$C,0)))</f>
        <v>R&amp;D Fuel Use Reductions</v>
      </c>
      <c r="K1148" s="321" t="str">
        <f>IF(ISBLANK(INDEX('Policy Characteristics'!E:E,MATCH($C1148,'Policy Characteristics'!$C:$C,0))),"",INDEX('Policy Characteristics'!E:E,MATCH($C1148,'Policy Characteristics'!$C:$C,0)))</f>
        <v>RnD electricity fuel use reduction</v>
      </c>
      <c r="L1148" s="339">
        <f>IF(ISBLANK(INDEX('Policy Characteristics'!F:F,MATCH($C1148,'Policy Characteristics'!$C:$C,0))),"",INDEX('Policy Characteristics'!F:F,MATCH($C1148,'Policy Characteristics'!$C:$C,0)))</f>
        <v>0</v>
      </c>
      <c r="M1148" s="339">
        <f>IF(ISBLANK(INDEX('Policy Characteristics'!G:G,MATCH($C1148,'Policy Characteristics'!$C:$C,0))),"",INDEX('Policy Characteristics'!G:G,MATCH($C1148,'Policy Characteristics'!$C:$C,0)))</f>
        <v>0.4</v>
      </c>
      <c r="N1148" s="339">
        <f>IF(ISBLANK(INDEX('Policy Characteristics'!H:H,MATCH($C1148,'Policy Characteristics'!$C:$C,0))),"",INDEX('Policy Characteristics'!H:H,MATCH($C1148,'Policy Characteristics'!$C:$C,0)))</f>
        <v>0.01</v>
      </c>
      <c r="O1148" s="321" t="str">
        <f>IF(ISBLANK(INDEX('Policy Characteristics'!I:I,MATCH($C1148,'Policy Characteristics'!$C:$C,0))),"",INDEX('Policy Characteristics'!I:I,MATCH($C1148,'Policy Characteristics'!$C:$C,0)))</f>
        <v>% reduction in fuel use</v>
      </c>
      <c r="P1148" s="321"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21" t="str">
        <f>IF(ISBLANK(INDEX('Policy Characteristics'!K:K,MATCH($C1148,'Policy Characteristics'!$C:$C,0))),"",INDEX('Policy Characteristics'!K:K,MATCH($C1148,'Policy Characteristics'!$C:$C,0)))</f>
        <v>architectural-design.html#rnd</v>
      </c>
      <c r="R1148" s="321" t="str">
        <f>IF(ISBLANK(INDEX('Policy Characteristics'!L:L,MATCH($C1148,'Policy Characteristics'!$C:$C,0))),"",INDEX('Policy Characteristics'!L:L,MATCH($C1148,'Policy Characteristics'!$C:$C,0)))</f>
        <v>research-and-development.html</v>
      </c>
    </row>
    <row r="1149" spans="1:18" x14ac:dyDescent="0.25">
      <c r="A1149" s="321" t="str">
        <f>IF(ISBLANK(INDEX('Policy Characteristics'!A:A,MATCH($C1149,'Policy Characteristics'!$C:$C,0))),"",INDEX('Policy Characteristics'!A:A,MATCH($C1149,'Policy Characteristics'!$C:$C,0)))</f>
        <v>Research and Development</v>
      </c>
      <c r="B1149" s="321" t="str">
        <f>IF(ISBLANK(INDEX('Policy Characteristics'!B:B,MATCH($C1149,'Policy Characteristics'!$C:$C,0))),"",INDEX('Policy Characteristics'!B:B,MATCH($C1149,'Policy Characteristics'!$C:$C,0)))</f>
        <v>Fuel Use Reduction</v>
      </c>
      <c r="C1149" s="325" t="str">
        <f t="shared" si="63"/>
        <v>RnD Electricity Fuel Use Perc Reduction</v>
      </c>
      <c r="D1149" s="9" t="s">
        <v>478</v>
      </c>
      <c r="E1149" s="52"/>
      <c r="F1149" s="9" t="s">
        <v>480</v>
      </c>
      <c r="G1149" s="50"/>
      <c r="H1149" s="51">
        <v>755</v>
      </c>
      <c r="I1149" s="50" t="s">
        <v>45</v>
      </c>
      <c r="J1149" s="323" t="str">
        <f>IF(ISBLANK(INDEX('Policy Characteristics'!D:D,MATCH($C1149,'Policy Characteristics'!$C:$C,0))),"",INDEX('Policy Characteristics'!D:D,MATCH($C1149,'Policy Characteristics'!$C:$C,0)))</f>
        <v>R&amp;D Fuel Use Reductions</v>
      </c>
      <c r="K1149" s="321" t="str">
        <f>IF(ISBLANK(INDEX('Policy Characteristics'!E:E,MATCH($C1149,'Policy Characteristics'!$C:$C,0))),"",INDEX('Policy Characteristics'!E:E,MATCH($C1149,'Policy Characteristics'!$C:$C,0)))</f>
        <v>RnD electricity fuel use reduction</v>
      </c>
      <c r="L1149" s="339">
        <f>IF(ISBLANK(INDEX('Policy Characteristics'!F:F,MATCH($C1149,'Policy Characteristics'!$C:$C,0))),"",INDEX('Policy Characteristics'!F:F,MATCH($C1149,'Policy Characteristics'!$C:$C,0)))</f>
        <v>0</v>
      </c>
      <c r="M1149" s="339">
        <f>IF(ISBLANK(INDEX('Policy Characteristics'!G:G,MATCH($C1149,'Policy Characteristics'!$C:$C,0))),"",INDEX('Policy Characteristics'!G:G,MATCH($C1149,'Policy Characteristics'!$C:$C,0)))</f>
        <v>0.4</v>
      </c>
      <c r="N1149" s="339">
        <f>IF(ISBLANK(INDEX('Policy Characteristics'!H:H,MATCH($C1149,'Policy Characteristics'!$C:$C,0))),"",INDEX('Policy Characteristics'!H:H,MATCH($C1149,'Policy Characteristics'!$C:$C,0)))</f>
        <v>0.01</v>
      </c>
      <c r="O1149" s="321" t="str">
        <f>IF(ISBLANK(INDEX('Policy Characteristics'!I:I,MATCH($C1149,'Policy Characteristics'!$C:$C,0))),"",INDEX('Policy Characteristics'!I:I,MATCH($C1149,'Policy Characteristics'!$C:$C,0)))</f>
        <v>% reduction in fuel use</v>
      </c>
      <c r="P1149" s="321"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21" t="str">
        <f>IF(ISBLANK(INDEX('Policy Characteristics'!K:K,MATCH($C1149,'Policy Characteristics'!$C:$C,0))),"",INDEX('Policy Characteristics'!K:K,MATCH($C1149,'Policy Characteristics'!$C:$C,0)))</f>
        <v>architectural-design.html#rnd</v>
      </c>
      <c r="R1149" s="321" t="str">
        <f>IF(ISBLANK(INDEX('Policy Characteristics'!L:L,MATCH($C1149,'Policy Characteristics'!$C:$C,0))),"",INDEX('Policy Characteristics'!L:L,MATCH($C1149,'Policy Characteristics'!$C:$C,0)))</f>
        <v>research-and-development.html</v>
      </c>
    </row>
    <row r="1150" spans="1:18" x14ac:dyDescent="0.25">
      <c r="A1150" s="321" t="str">
        <f>IF(ISBLANK(INDEX('Policy Characteristics'!A:A,MATCH($C1150,'Policy Characteristics'!$C:$C,0))),"",INDEX('Policy Characteristics'!A:A,MATCH($C1150,'Policy Characteristics'!$C:$C,0)))</f>
        <v>Research and Development</v>
      </c>
      <c r="B1150" s="321" t="str">
        <f>IF(ISBLANK(INDEX('Policy Characteristics'!B:B,MATCH($C1150,'Policy Characteristics'!$C:$C,0))),"",INDEX('Policy Characteristics'!B:B,MATCH($C1150,'Policy Characteristics'!$C:$C,0)))</f>
        <v>Fuel Use Reduction</v>
      </c>
      <c r="C1150" s="326" t="s">
        <v>313</v>
      </c>
      <c r="D1150" s="181" t="s">
        <v>3202</v>
      </c>
      <c r="E1150" s="50"/>
      <c r="F1150" s="9" t="s">
        <v>3240</v>
      </c>
      <c r="G1150" s="50"/>
      <c r="H1150" s="51">
        <v>1487</v>
      </c>
      <c r="I1150" s="50" t="s">
        <v>44</v>
      </c>
      <c r="J1150" s="323" t="str">
        <f>IF(ISBLANK(INDEX('Policy Characteristics'!D:D,MATCH($C1150,'Policy Characteristics'!$C:$C,0))),"",INDEX('Policy Characteristics'!D:D,MATCH($C1150,'Policy Characteristics'!$C:$C,0)))</f>
        <v>R&amp;D Fuel Use Reductions</v>
      </c>
      <c r="K1150" s="321" t="str">
        <f>IF(ISBLANK(INDEX('Policy Characteristics'!E:E,MATCH($C1150,'Policy Characteristics'!$C:$C,0))),"",INDEX('Policy Characteristics'!E:E,MATCH($C1150,'Policy Characteristics'!$C:$C,0)))</f>
        <v>RnD industry fuel use reduction</v>
      </c>
      <c r="L1150" s="339">
        <f>IF(ISBLANK(INDEX('Policy Characteristics'!F:F,MATCH($C1150,'Policy Characteristics'!$C:$C,0))),"",INDEX('Policy Characteristics'!F:F,MATCH($C1150,'Policy Characteristics'!$C:$C,0)))</f>
        <v>0</v>
      </c>
      <c r="M1150" s="339">
        <f>IF(ISBLANK(INDEX('Policy Characteristics'!G:G,MATCH($C1150,'Policy Characteristics'!$C:$C,0))),"",INDEX('Policy Characteristics'!G:G,MATCH($C1150,'Policy Characteristics'!$C:$C,0)))</f>
        <v>0.4</v>
      </c>
      <c r="N1150" s="339">
        <f>IF(ISBLANK(INDEX('Policy Characteristics'!H:H,MATCH($C1150,'Policy Characteristics'!$C:$C,0))),"",INDEX('Policy Characteristics'!H:H,MATCH($C1150,'Policy Characteristics'!$C:$C,0)))</f>
        <v>0.01</v>
      </c>
      <c r="O1150" s="321" t="str">
        <f>IF(ISBLANK(INDEX('Policy Characteristics'!I:I,MATCH($C1150,'Policy Characteristics'!$C:$C,0))),"",INDEX('Policy Characteristics'!I:I,MATCH($C1150,'Policy Characteristics'!$C:$C,0)))</f>
        <v>% reduction in fuel use</v>
      </c>
      <c r="P1150" s="321"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21" t="str">
        <f>IF(ISBLANK(INDEX('Policy Characteristics'!K:K,MATCH($C1150,'Policy Characteristics'!$C:$C,0))),"",INDEX('Policy Characteristics'!K:K,MATCH($C1150,'Policy Characteristics'!$C:$C,0)))</f>
        <v>architectural-design.html#rnd</v>
      </c>
      <c r="R1150" s="321" t="str">
        <f>IF(ISBLANK(INDEX('Policy Characteristics'!L:L,MATCH($C1150,'Policy Characteristics'!$C:$C,0))),"",INDEX('Policy Characteristics'!L:L,MATCH($C1150,'Policy Characteristics'!$C:$C,0)))</f>
        <v>research-and-development.html</v>
      </c>
    </row>
    <row r="1151" spans="1:18" x14ac:dyDescent="0.25">
      <c r="A1151" s="321" t="str">
        <f>IF(ISBLANK(INDEX('Policy Characteristics'!A:A,MATCH($C1151,'Policy Characteristics'!$C:$C,0))),"",INDEX('Policy Characteristics'!A:A,MATCH($C1151,'Policy Characteristics'!$C:$C,0)))</f>
        <v>Research and Development</v>
      </c>
      <c r="B1151" s="321" t="str">
        <f>IF(ISBLANK(INDEX('Policy Characteristics'!B:B,MATCH($C1151,'Policy Characteristics'!$C:$C,0))),"",INDEX('Policy Characteristics'!B:B,MATCH($C1151,'Policy Characteristics'!$C:$C,0)))</f>
        <v>Fuel Use Reduction</v>
      </c>
      <c r="C1151" s="325" t="str">
        <f t="shared" ref="C1151:C1174" si="64">C$1150</f>
        <v>RnD Industry Fuel Use Perc Reduction</v>
      </c>
      <c r="D1151" s="181" t="s">
        <v>3203</v>
      </c>
      <c r="E1151" s="50"/>
      <c r="F1151" s="9" t="s">
        <v>3241</v>
      </c>
      <c r="G1151" s="50"/>
      <c r="H1151" s="51">
        <v>1488</v>
      </c>
      <c r="I1151" s="50" t="s">
        <v>44</v>
      </c>
      <c r="J1151" s="323" t="str">
        <f>IF(ISBLANK(INDEX('Policy Characteristics'!D:D,MATCH($C1151,'Policy Characteristics'!$C:$C,0))),"",INDEX('Policy Characteristics'!D:D,MATCH($C1151,'Policy Characteristics'!$C:$C,0)))</f>
        <v>R&amp;D Fuel Use Reductions</v>
      </c>
      <c r="K1151" s="321" t="str">
        <f>IF(ISBLANK(INDEX('Policy Characteristics'!E:E,MATCH($C1151,'Policy Characteristics'!$C:$C,0))),"",INDEX('Policy Characteristics'!E:E,MATCH($C1151,'Policy Characteristics'!$C:$C,0)))</f>
        <v>RnD industry fuel use reduction</v>
      </c>
      <c r="L1151" s="339">
        <f>IF(ISBLANK(INDEX('Policy Characteristics'!F:F,MATCH($C1151,'Policy Characteristics'!$C:$C,0))),"",INDEX('Policy Characteristics'!F:F,MATCH($C1151,'Policy Characteristics'!$C:$C,0)))</f>
        <v>0</v>
      </c>
      <c r="M1151" s="339">
        <f>IF(ISBLANK(INDEX('Policy Characteristics'!G:G,MATCH($C1151,'Policy Characteristics'!$C:$C,0))),"",INDEX('Policy Characteristics'!G:G,MATCH($C1151,'Policy Characteristics'!$C:$C,0)))</f>
        <v>0.4</v>
      </c>
      <c r="N1151" s="339">
        <f>IF(ISBLANK(INDEX('Policy Characteristics'!H:H,MATCH($C1151,'Policy Characteristics'!$C:$C,0))),"",INDEX('Policy Characteristics'!H:H,MATCH($C1151,'Policy Characteristics'!$C:$C,0)))</f>
        <v>0.01</v>
      </c>
      <c r="O1151" s="321" t="str">
        <f>IF(ISBLANK(INDEX('Policy Characteristics'!I:I,MATCH($C1151,'Policy Characteristics'!$C:$C,0))),"",INDEX('Policy Characteristics'!I:I,MATCH($C1151,'Policy Characteristics'!$C:$C,0)))</f>
        <v>% reduction in fuel use</v>
      </c>
      <c r="P1151" s="321"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21" t="str">
        <f>IF(ISBLANK(INDEX('Policy Characteristics'!K:K,MATCH($C1151,'Policy Characteristics'!$C:$C,0))),"",INDEX('Policy Characteristics'!K:K,MATCH($C1151,'Policy Characteristics'!$C:$C,0)))</f>
        <v>architectural-design.html#rnd</v>
      </c>
      <c r="R1151" s="321" t="str">
        <f>IF(ISBLANK(INDEX('Policy Characteristics'!L:L,MATCH($C1151,'Policy Characteristics'!$C:$C,0))),"",INDEX('Policy Characteristics'!L:L,MATCH($C1151,'Policy Characteristics'!$C:$C,0)))</f>
        <v>research-and-development.html</v>
      </c>
    </row>
    <row r="1152" spans="1:18" x14ac:dyDescent="0.25">
      <c r="A1152" s="321" t="str">
        <f>IF(ISBLANK(INDEX('Policy Characteristics'!A:A,MATCH($C1152,'Policy Characteristics'!$C:$C,0))),"",INDEX('Policy Characteristics'!A:A,MATCH($C1152,'Policy Characteristics'!$C:$C,0)))</f>
        <v>Research and Development</v>
      </c>
      <c r="B1152" s="321" t="str">
        <f>IF(ISBLANK(INDEX('Policy Characteristics'!B:B,MATCH($C1152,'Policy Characteristics'!$C:$C,0))),"",INDEX('Policy Characteristics'!B:B,MATCH($C1152,'Policy Characteristics'!$C:$C,0)))</f>
        <v>Fuel Use Reduction</v>
      </c>
      <c r="C1152" s="325" t="str">
        <f t="shared" si="64"/>
        <v>RnD Industry Fuel Use Perc Reduction</v>
      </c>
      <c r="D1152" s="181" t="s">
        <v>3204</v>
      </c>
      <c r="E1152" s="50"/>
      <c r="F1152" s="9" t="s">
        <v>3242</v>
      </c>
      <c r="G1152" s="50"/>
      <c r="H1152" s="51">
        <v>1489</v>
      </c>
      <c r="I1152" s="50" t="s">
        <v>44</v>
      </c>
      <c r="J1152" s="323" t="str">
        <f>IF(ISBLANK(INDEX('Policy Characteristics'!D:D,MATCH($C1152,'Policy Characteristics'!$C:$C,0))),"",INDEX('Policy Characteristics'!D:D,MATCH($C1152,'Policy Characteristics'!$C:$C,0)))</f>
        <v>R&amp;D Fuel Use Reductions</v>
      </c>
      <c r="K1152" s="321" t="str">
        <f>IF(ISBLANK(INDEX('Policy Characteristics'!E:E,MATCH($C1152,'Policy Characteristics'!$C:$C,0))),"",INDEX('Policy Characteristics'!E:E,MATCH($C1152,'Policy Characteristics'!$C:$C,0)))</f>
        <v>RnD industry fuel use reduction</v>
      </c>
      <c r="L1152" s="339">
        <f>IF(ISBLANK(INDEX('Policy Characteristics'!F:F,MATCH($C1152,'Policy Characteristics'!$C:$C,0))),"",INDEX('Policy Characteristics'!F:F,MATCH($C1152,'Policy Characteristics'!$C:$C,0)))</f>
        <v>0</v>
      </c>
      <c r="M1152" s="339">
        <f>IF(ISBLANK(INDEX('Policy Characteristics'!G:G,MATCH($C1152,'Policy Characteristics'!$C:$C,0))),"",INDEX('Policy Characteristics'!G:G,MATCH($C1152,'Policy Characteristics'!$C:$C,0)))</f>
        <v>0.4</v>
      </c>
      <c r="N1152" s="339">
        <f>IF(ISBLANK(INDEX('Policy Characteristics'!H:H,MATCH($C1152,'Policy Characteristics'!$C:$C,0))),"",INDEX('Policy Characteristics'!H:H,MATCH($C1152,'Policy Characteristics'!$C:$C,0)))</f>
        <v>0.01</v>
      </c>
      <c r="O1152" s="321" t="str">
        <f>IF(ISBLANK(INDEX('Policy Characteristics'!I:I,MATCH($C1152,'Policy Characteristics'!$C:$C,0))),"",INDEX('Policy Characteristics'!I:I,MATCH($C1152,'Policy Characteristics'!$C:$C,0)))</f>
        <v>% reduction in fuel use</v>
      </c>
      <c r="P1152" s="321"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21" t="str">
        <f>IF(ISBLANK(INDEX('Policy Characteristics'!K:K,MATCH($C1152,'Policy Characteristics'!$C:$C,0))),"",INDEX('Policy Characteristics'!K:K,MATCH($C1152,'Policy Characteristics'!$C:$C,0)))</f>
        <v>architectural-design.html#rnd</v>
      </c>
      <c r="R1152" s="321" t="str">
        <f>IF(ISBLANK(INDEX('Policy Characteristics'!L:L,MATCH($C1152,'Policy Characteristics'!$C:$C,0))),"",INDEX('Policy Characteristics'!L:L,MATCH($C1152,'Policy Characteristics'!$C:$C,0)))</f>
        <v>research-and-development.html</v>
      </c>
    </row>
    <row r="1153" spans="1:18" x14ac:dyDescent="0.25">
      <c r="A1153" s="321" t="str">
        <f>IF(ISBLANK(INDEX('Policy Characteristics'!A:A,MATCH($C1153,'Policy Characteristics'!$C:$C,0))),"",INDEX('Policy Characteristics'!A:A,MATCH($C1153,'Policy Characteristics'!$C:$C,0)))</f>
        <v>Research and Development</v>
      </c>
      <c r="B1153" s="321" t="str">
        <f>IF(ISBLANK(INDEX('Policy Characteristics'!B:B,MATCH($C1153,'Policy Characteristics'!$C:$C,0))),"",INDEX('Policy Characteristics'!B:B,MATCH($C1153,'Policy Characteristics'!$C:$C,0)))</f>
        <v>Fuel Use Reduction</v>
      </c>
      <c r="C1153" s="325" t="str">
        <f t="shared" si="64"/>
        <v>RnD Industry Fuel Use Perc Reduction</v>
      </c>
      <c r="D1153" s="181" t="s">
        <v>3205</v>
      </c>
      <c r="E1153" s="50"/>
      <c r="F1153" s="9" t="s">
        <v>3243</v>
      </c>
      <c r="G1153" s="50"/>
      <c r="H1153" s="51">
        <v>1490</v>
      </c>
      <c r="I1153" s="50" t="s">
        <v>44</v>
      </c>
      <c r="J1153" s="323" t="str">
        <f>IF(ISBLANK(INDEX('Policy Characteristics'!D:D,MATCH($C1153,'Policy Characteristics'!$C:$C,0))),"",INDEX('Policy Characteristics'!D:D,MATCH($C1153,'Policy Characteristics'!$C:$C,0)))</f>
        <v>R&amp;D Fuel Use Reductions</v>
      </c>
      <c r="K1153" s="321" t="str">
        <f>IF(ISBLANK(INDEX('Policy Characteristics'!E:E,MATCH($C1153,'Policy Characteristics'!$C:$C,0))),"",INDEX('Policy Characteristics'!E:E,MATCH($C1153,'Policy Characteristics'!$C:$C,0)))</f>
        <v>RnD industry fuel use reduction</v>
      </c>
      <c r="L1153" s="339">
        <f>IF(ISBLANK(INDEX('Policy Characteristics'!F:F,MATCH($C1153,'Policy Characteristics'!$C:$C,0))),"",INDEX('Policy Characteristics'!F:F,MATCH($C1153,'Policy Characteristics'!$C:$C,0)))</f>
        <v>0</v>
      </c>
      <c r="M1153" s="339">
        <f>IF(ISBLANK(INDEX('Policy Characteristics'!G:G,MATCH($C1153,'Policy Characteristics'!$C:$C,0))),"",INDEX('Policy Characteristics'!G:G,MATCH($C1153,'Policy Characteristics'!$C:$C,0)))</f>
        <v>0.4</v>
      </c>
      <c r="N1153" s="339">
        <f>IF(ISBLANK(INDEX('Policy Characteristics'!H:H,MATCH($C1153,'Policy Characteristics'!$C:$C,0))),"",INDEX('Policy Characteristics'!H:H,MATCH($C1153,'Policy Characteristics'!$C:$C,0)))</f>
        <v>0.01</v>
      </c>
      <c r="O1153" s="321" t="str">
        <f>IF(ISBLANK(INDEX('Policy Characteristics'!I:I,MATCH($C1153,'Policy Characteristics'!$C:$C,0))),"",INDEX('Policy Characteristics'!I:I,MATCH($C1153,'Policy Characteristics'!$C:$C,0)))</f>
        <v>% reduction in fuel use</v>
      </c>
      <c r="P1153" s="321"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21" t="str">
        <f>IF(ISBLANK(INDEX('Policy Characteristics'!K:K,MATCH($C1153,'Policy Characteristics'!$C:$C,0))),"",INDEX('Policy Characteristics'!K:K,MATCH($C1153,'Policy Characteristics'!$C:$C,0)))</f>
        <v>architectural-design.html#rnd</v>
      </c>
      <c r="R1153" s="321" t="str">
        <f>IF(ISBLANK(INDEX('Policy Characteristics'!L:L,MATCH($C1153,'Policy Characteristics'!$C:$C,0))),"",INDEX('Policy Characteristics'!L:L,MATCH($C1153,'Policy Characteristics'!$C:$C,0)))</f>
        <v>research-and-development.html</v>
      </c>
    </row>
    <row r="1154" spans="1:18" x14ac:dyDescent="0.25">
      <c r="A1154" s="321" t="str">
        <f>IF(ISBLANK(INDEX('Policy Characteristics'!A:A,MATCH($C1154,'Policy Characteristics'!$C:$C,0))),"",INDEX('Policy Characteristics'!A:A,MATCH($C1154,'Policy Characteristics'!$C:$C,0)))</f>
        <v>Research and Development</v>
      </c>
      <c r="B1154" s="321" t="str">
        <f>IF(ISBLANK(INDEX('Policy Characteristics'!B:B,MATCH($C1154,'Policy Characteristics'!$C:$C,0))),"",INDEX('Policy Characteristics'!B:B,MATCH($C1154,'Policy Characteristics'!$C:$C,0)))</f>
        <v>Fuel Use Reduction</v>
      </c>
      <c r="C1154" s="325" t="str">
        <f t="shared" si="64"/>
        <v>RnD Industry Fuel Use Perc Reduction</v>
      </c>
      <c r="D1154" s="181" t="s">
        <v>3206</v>
      </c>
      <c r="E1154" s="50"/>
      <c r="F1154" s="9" t="s">
        <v>3244</v>
      </c>
      <c r="G1154" s="50"/>
      <c r="H1154" s="51">
        <v>1491</v>
      </c>
      <c r="I1154" s="50" t="s">
        <v>44</v>
      </c>
      <c r="J1154" s="323" t="str">
        <f>IF(ISBLANK(INDEX('Policy Characteristics'!D:D,MATCH($C1154,'Policy Characteristics'!$C:$C,0))),"",INDEX('Policy Characteristics'!D:D,MATCH($C1154,'Policy Characteristics'!$C:$C,0)))</f>
        <v>R&amp;D Fuel Use Reductions</v>
      </c>
      <c r="K1154" s="321" t="str">
        <f>IF(ISBLANK(INDEX('Policy Characteristics'!E:E,MATCH($C1154,'Policy Characteristics'!$C:$C,0))),"",INDEX('Policy Characteristics'!E:E,MATCH($C1154,'Policy Characteristics'!$C:$C,0)))</f>
        <v>RnD industry fuel use reduction</v>
      </c>
      <c r="L1154" s="339">
        <f>IF(ISBLANK(INDEX('Policy Characteristics'!F:F,MATCH($C1154,'Policy Characteristics'!$C:$C,0))),"",INDEX('Policy Characteristics'!F:F,MATCH($C1154,'Policy Characteristics'!$C:$C,0)))</f>
        <v>0</v>
      </c>
      <c r="M1154" s="339">
        <f>IF(ISBLANK(INDEX('Policy Characteristics'!G:G,MATCH($C1154,'Policy Characteristics'!$C:$C,0))),"",INDEX('Policy Characteristics'!G:G,MATCH($C1154,'Policy Characteristics'!$C:$C,0)))</f>
        <v>0.4</v>
      </c>
      <c r="N1154" s="339">
        <f>IF(ISBLANK(INDEX('Policy Characteristics'!H:H,MATCH($C1154,'Policy Characteristics'!$C:$C,0))),"",INDEX('Policy Characteristics'!H:H,MATCH($C1154,'Policy Characteristics'!$C:$C,0)))</f>
        <v>0.01</v>
      </c>
      <c r="O1154" s="321" t="str">
        <f>IF(ISBLANK(INDEX('Policy Characteristics'!I:I,MATCH($C1154,'Policy Characteristics'!$C:$C,0))),"",INDEX('Policy Characteristics'!I:I,MATCH($C1154,'Policy Characteristics'!$C:$C,0)))</f>
        <v>% reduction in fuel use</v>
      </c>
      <c r="P1154" s="321"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21" t="str">
        <f>IF(ISBLANK(INDEX('Policy Characteristics'!K:K,MATCH($C1154,'Policy Characteristics'!$C:$C,0))),"",INDEX('Policy Characteristics'!K:K,MATCH($C1154,'Policy Characteristics'!$C:$C,0)))</f>
        <v>architectural-design.html#rnd</v>
      </c>
      <c r="R1154" s="321" t="str">
        <f>IF(ISBLANK(INDEX('Policy Characteristics'!L:L,MATCH($C1154,'Policy Characteristics'!$C:$C,0))),"",INDEX('Policy Characteristics'!L:L,MATCH($C1154,'Policy Characteristics'!$C:$C,0)))</f>
        <v>research-and-development.html</v>
      </c>
    </row>
    <row r="1155" spans="1:18" x14ac:dyDescent="0.25">
      <c r="A1155" s="321" t="str">
        <f>IF(ISBLANK(INDEX('Policy Characteristics'!A:A,MATCH($C1155,'Policy Characteristics'!$C:$C,0))),"",INDEX('Policy Characteristics'!A:A,MATCH($C1155,'Policy Characteristics'!$C:$C,0)))</f>
        <v>Research and Development</v>
      </c>
      <c r="B1155" s="321" t="str">
        <f>IF(ISBLANK(INDEX('Policy Characteristics'!B:B,MATCH($C1155,'Policy Characteristics'!$C:$C,0))),"",INDEX('Policy Characteristics'!B:B,MATCH($C1155,'Policy Characteristics'!$C:$C,0)))</f>
        <v>Fuel Use Reduction</v>
      </c>
      <c r="C1155" s="325" t="str">
        <f t="shared" si="64"/>
        <v>RnD Industry Fuel Use Perc Reduction</v>
      </c>
      <c r="D1155" s="181" t="s">
        <v>3207</v>
      </c>
      <c r="E1155" s="50"/>
      <c r="F1155" s="9" t="s">
        <v>3245</v>
      </c>
      <c r="G1155" s="50"/>
      <c r="H1155" s="51">
        <v>1492</v>
      </c>
      <c r="I1155" s="50" t="s">
        <v>44</v>
      </c>
      <c r="J1155" s="323" t="str">
        <f>IF(ISBLANK(INDEX('Policy Characteristics'!D:D,MATCH($C1155,'Policy Characteristics'!$C:$C,0))),"",INDEX('Policy Characteristics'!D:D,MATCH($C1155,'Policy Characteristics'!$C:$C,0)))</f>
        <v>R&amp;D Fuel Use Reductions</v>
      </c>
      <c r="K1155" s="321" t="str">
        <f>IF(ISBLANK(INDEX('Policy Characteristics'!E:E,MATCH($C1155,'Policy Characteristics'!$C:$C,0))),"",INDEX('Policy Characteristics'!E:E,MATCH($C1155,'Policy Characteristics'!$C:$C,0)))</f>
        <v>RnD industry fuel use reduction</v>
      </c>
      <c r="L1155" s="339">
        <f>IF(ISBLANK(INDEX('Policy Characteristics'!F:F,MATCH($C1155,'Policy Characteristics'!$C:$C,0))),"",INDEX('Policy Characteristics'!F:F,MATCH($C1155,'Policy Characteristics'!$C:$C,0)))</f>
        <v>0</v>
      </c>
      <c r="M1155" s="339">
        <f>IF(ISBLANK(INDEX('Policy Characteristics'!G:G,MATCH($C1155,'Policy Characteristics'!$C:$C,0))),"",INDEX('Policy Characteristics'!G:G,MATCH($C1155,'Policy Characteristics'!$C:$C,0)))</f>
        <v>0.4</v>
      </c>
      <c r="N1155" s="339">
        <f>IF(ISBLANK(INDEX('Policy Characteristics'!H:H,MATCH($C1155,'Policy Characteristics'!$C:$C,0))),"",INDEX('Policy Characteristics'!H:H,MATCH($C1155,'Policy Characteristics'!$C:$C,0)))</f>
        <v>0.01</v>
      </c>
      <c r="O1155" s="321" t="str">
        <f>IF(ISBLANK(INDEX('Policy Characteristics'!I:I,MATCH($C1155,'Policy Characteristics'!$C:$C,0))),"",INDEX('Policy Characteristics'!I:I,MATCH($C1155,'Policy Characteristics'!$C:$C,0)))</f>
        <v>% reduction in fuel use</v>
      </c>
      <c r="P1155" s="321"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21" t="str">
        <f>IF(ISBLANK(INDEX('Policy Characteristics'!K:K,MATCH($C1155,'Policy Characteristics'!$C:$C,0))),"",INDEX('Policy Characteristics'!K:K,MATCH($C1155,'Policy Characteristics'!$C:$C,0)))</f>
        <v>architectural-design.html#rnd</v>
      </c>
      <c r="R1155" s="321" t="str">
        <f>IF(ISBLANK(INDEX('Policy Characteristics'!L:L,MATCH($C1155,'Policy Characteristics'!$C:$C,0))),"",INDEX('Policy Characteristics'!L:L,MATCH($C1155,'Policy Characteristics'!$C:$C,0)))</f>
        <v>research-and-development.html</v>
      </c>
    </row>
    <row r="1156" spans="1:18" x14ac:dyDescent="0.25">
      <c r="A1156" s="321" t="str">
        <f>IF(ISBLANK(INDEX('Policy Characteristics'!A:A,MATCH($C1156,'Policy Characteristics'!$C:$C,0))),"",INDEX('Policy Characteristics'!A:A,MATCH($C1156,'Policy Characteristics'!$C:$C,0)))</f>
        <v>Research and Development</v>
      </c>
      <c r="B1156" s="321" t="str">
        <f>IF(ISBLANK(INDEX('Policy Characteristics'!B:B,MATCH($C1156,'Policy Characteristics'!$C:$C,0))),"",INDEX('Policy Characteristics'!B:B,MATCH($C1156,'Policy Characteristics'!$C:$C,0)))</f>
        <v>Fuel Use Reduction</v>
      </c>
      <c r="C1156" s="325" t="str">
        <f t="shared" si="64"/>
        <v>RnD Industry Fuel Use Perc Reduction</v>
      </c>
      <c r="D1156" s="181" t="s">
        <v>3208</v>
      </c>
      <c r="E1156" s="50"/>
      <c r="F1156" s="9" t="s">
        <v>3246</v>
      </c>
      <c r="G1156" s="50"/>
      <c r="H1156" s="51">
        <v>1493</v>
      </c>
      <c r="I1156" s="50" t="s">
        <v>44</v>
      </c>
      <c r="J1156" s="323" t="str">
        <f>IF(ISBLANK(INDEX('Policy Characteristics'!D:D,MATCH($C1156,'Policy Characteristics'!$C:$C,0))),"",INDEX('Policy Characteristics'!D:D,MATCH($C1156,'Policy Characteristics'!$C:$C,0)))</f>
        <v>R&amp;D Fuel Use Reductions</v>
      </c>
      <c r="K1156" s="321" t="str">
        <f>IF(ISBLANK(INDEX('Policy Characteristics'!E:E,MATCH($C1156,'Policy Characteristics'!$C:$C,0))),"",INDEX('Policy Characteristics'!E:E,MATCH($C1156,'Policy Characteristics'!$C:$C,0)))</f>
        <v>RnD industry fuel use reduction</v>
      </c>
      <c r="L1156" s="339">
        <f>IF(ISBLANK(INDEX('Policy Characteristics'!F:F,MATCH($C1156,'Policy Characteristics'!$C:$C,0))),"",INDEX('Policy Characteristics'!F:F,MATCH($C1156,'Policy Characteristics'!$C:$C,0)))</f>
        <v>0</v>
      </c>
      <c r="M1156" s="339">
        <f>IF(ISBLANK(INDEX('Policy Characteristics'!G:G,MATCH($C1156,'Policy Characteristics'!$C:$C,0))),"",INDEX('Policy Characteristics'!G:G,MATCH($C1156,'Policy Characteristics'!$C:$C,0)))</f>
        <v>0.4</v>
      </c>
      <c r="N1156" s="339">
        <f>IF(ISBLANK(INDEX('Policy Characteristics'!H:H,MATCH($C1156,'Policy Characteristics'!$C:$C,0))),"",INDEX('Policy Characteristics'!H:H,MATCH($C1156,'Policy Characteristics'!$C:$C,0)))</f>
        <v>0.01</v>
      </c>
      <c r="O1156" s="321" t="str">
        <f>IF(ISBLANK(INDEX('Policy Characteristics'!I:I,MATCH($C1156,'Policy Characteristics'!$C:$C,0))),"",INDEX('Policy Characteristics'!I:I,MATCH($C1156,'Policy Characteristics'!$C:$C,0)))</f>
        <v>% reduction in fuel use</v>
      </c>
      <c r="P1156" s="321"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21" t="str">
        <f>IF(ISBLANK(INDEX('Policy Characteristics'!K:K,MATCH($C1156,'Policy Characteristics'!$C:$C,0))),"",INDEX('Policy Characteristics'!K:K,MATCH($C1156,'Policy Characteristics'!$C:$C,0)))</f>
        <v>architectural-design.html#rnd</v>
      </c>
      <c r="R1156" s="321" t="str">
        <f>IF(ISBLANK(INDEX('Policy Characteristics'!L:L,MATCH($C1156,'Policy Characteristics'!$C:$C,0))),"",INDEX('Policy Characteristics'!L:L,MATCH($C1156,'Policy Characteristics'!$C:$C,0)))</f>
        <v>research-and-development.html</v>
      </c>
    </row>
    <row r="1157" spans="1:18" x14ac:dyDescent="0.25">
      <c r="A1157" s="321" t="str">
        <f>IF(ISBLANK(INDEX('Policy Characteristics'!A:A,MATCH($C1157,'Policy Characteristics'!$C:$C,0))),"",INDEX('Policy Characteristics'!A:A,MATCH($C1157,'Policy Characteristics'!$C:$C,0)))</f>
        <v>Research and Development</v>
      </c>
      <c r="B1157" s="321" t="str">
        <f>IF(ISBLANK(INDEX('Policy Characteristics'!B:B,MATCH($C1157,'Policy Characteristics'!$C:$C,0))),"",INDEX('Policy Characteristics'!B:B,MATCH($C1157,'Policy Characteristics'!$C:$C,0)))</f>
        <v>Fuel Use Reduction</v>
      </c>
      <c r="C1157" s="325" t="str">
        <f t="shared" si="64"/>
        <v>RnD Industry Fuel Use Perc Reduction</v>
      </c>
      <c r="D1157" s="181" t="s">
        <v>3209</v>
      </c>
      <c r="E1157" s="50"/>
      <c r="F1157" s="9" t="s">
        <v>3247</v>
      </c>
      <c r="G1157" s="50"/>
      <c r="H1157" s="51">
        <v>1494</v>
      </c>
      <c r="I1157" s="50" t="s">
        <v>44</v>
      </c>
      <c r="J1157" s="323" t="str">
        <f>IF(ISBLANK(INDEX('Policy Characteristics'!D:D,MATCH($C1157,'Policy Characteristics'!$C:$C,0))),"",INDEX('Policy Characteristics'!D:D,MATCH($C1157,'Policy Characteristics'!$C:$C,0)))</f>
        <v>R&amp;D Fuel Use Reductions</v>
      </c>
      <c r="K1157" s="321" t="str">
        <f>IF(ISBLANK(INDEX('Policy Characteristics'!E:E,MATCH($C1157,'Policy Characteristics'!$C:$C,0))),"",INDEX('Policy Characteristics'!E:E,MATCH($C1157,'Policy Characteristics'!$C:$C,0)))</f>
        <v>RnD industry fuel use reduction</v>
      </c>
      <c r="L1157" s="339">
        <f>IF(ISBLANK(INDEX('Policy Characteristics'!F:F,MATCH($C1157,'Policy Characteristics'!$C:$C,0))),"",INDEX('Policy Characteristics'!F:F,MATCH($C1157,'Policy Characteristics'!$C:$C,0)))</f>
        <v>0</v>
      </c>
      <c r="M1157" s="339">
        <f>IF(ISBLANK(INDEX('Policy Characteristics'!G:G,MATCH($C1157,'Policy Characteristics'!$C:$C,0))),"",INDEX('Policy Characteristics'!G:G,MATCH($C1157,'Policy Characteristics'!$C:$C,0)))</f>
        <v>0.4</v>
      </c>
      <c r="N1157" s="339">
        <f>IF(ISBLANK(INDEX('Policy Characteristics'!H:H,MATCH($C1157,'Policy Characteristics'!$C:$C,0))),"",INDEX('Policy Characteristics'!H:H,MATCH($C1157,'Policy Characteristics'!$C:$C,0)))</f>
        <v>0.01</v>
      </c>
      <c r="O1157" s="321" t="str">
        <f>IF(ISBLANK(INDEX('Policy Characteristics'!I:I,MATCH($C1157,'Policy Characteristics'!$C:$C,0))),"",INDEX('Policy Characteristics'!I:I,MATCH($C1157,'Policy Characteristics'!$C:$C,0)))</f>
        <v>% reduction in fuel use</v>
      </c>
      <c r="P1157" s="321"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21" t="str">
        <f>IF(ISBLANK(INDEX('Policy Characteristics'!K:K,MATCH($C1157,'Policy Characteristics'!$C:$C,0))),"",INDEX('Policy Characteristics'!K:K,MATCH($C1157,'Policy Characteristics'!$C:$C,0)))</f>
        <v>architectural-design.html#rnd</v>
      </c>
      <c r="R1157" s="321" t="str">
        <f>IF(ISBLANK(INDEX('Policy Characteristics'!L:L,MATCH($C1157,'Policy Characteristics'!$C:$C,0))),"",INDEX('Policy Characteristics'!L:L,MATCH($C1157,'Policy Characteristics'!$C:$C,0)))</f>
        <v>research-and-development.html</v>
      </c>
    </row>
    <row r="1158" spans="1:18" x14ac:dyDescent="0.25">
      <c r="A1158" s="321" t="str">
        <f>IF(ISBLANK(INDEX('Policy Characteristics'!A:A,MATCH($C1158,'Policy Characteristics'!$C:$C,0))),"",INDEX('Policy Characteristics'!A:A,MATCH($C1158,'Policy Characteristics'!$C:$C,0)))</f>
        <v>Research and Development</v>
      </c>
      <c r="B1158" s="321" t="str">
        <f>IF(ISBLANK(INDEX('Policy Characteristics'!B:B,MATCH($C1158,'Policy Characteristics'!$C:$C,0))),"",INDEX('Policy Characteristics'!B:B,MATCH($C1158,'Policy Characteristics'!$C:$C,0)))</f>
        <v>Fuel Use Reduction</v>
      </c>
      <c r="C1158" s="325" t="str">
        <f t="shared" si="64"/>
        <v>RnD Industry Fuel Use Perc Reduction</v>
      </c>
      <c r="D1158" s="181" t="s">
        <v>3210</v>
      </c>
      <c r="E1158" s="50"/>
      <c r="F1158" s="9" t="s">
        <v>3248</v>
      </c>
      <c r="G1158" s="50"/>
      <c r="H1158" s="51">
        <v>1495</v>
      </c>
      <c r="I1158" s="50" t="s">
        <v>44</v>
      </c>
      <c r="J1158" s="323" t="str">
        <f>IF(ISBLANK(INDEX('Policy Characteristics'!D:D,MATCH($C1158,'Policy Characteristics'!$C:$C,0))),"",INDEX('Policy Characteristics'!D:D,MATCH($C1158,'Policy Characteristics'!$C:$C,0)))</f>
        <v>R&amp;D Fuel Use Reductions</v>
      </c>
      <c r="K1158" s="321" t="str">
        <f>IF(ISBLANK(INDEX('Policy Characteristics'!E:E,MATCH($C1158,'Policy Characteristics'!$C:$C,0))),"",INDEX('Policy Characteristics'!E:E,MATCH($C1158,'Policy Characteristics'!$C:$C,0)))</f>
        <v>RnD industry fuel use reduction</v>
      </c>
      <c r="L1158" s="339">
        <f>IF(ISBLANK(INDEX('Policy Characteristics'!F:F,MATCH($C1158,'Policy Characteristics'!$C:$C,0))),"",INDEX('Policy Characteristics'!F:F,MATCH($C1158,'Policy Characteristics'!$C:$C,0)))</f>
        <v>0</v>
      </c>
      <c r="M1158" s="339">
        <f>IF(ISBLANK(INDEX('Policy Characteristics'!G:G,MATCH($C1158,'Policy Characteristics'!$C:$C,0))),"",INDEX('Policy Characteristics'!G:G,MATCH($C1158,'Policy Characteristics'!$C:$C,0)))</f>
        <v>0.4</v>
      </c>
      <c r="N1158" s="339">
        <f>IF(ISBLANK(INDEX('Policy Characteristics'!H:H,MATCH($C1158,'Policy Characteristics'!$C:$C,0))),"",INDEX('Policy Characteristics'!H:H,MATCH($C1158,'Policy Characteristics'!$C:$C,0)))</f>
        <v>0.01</v>
      </c>
      <c r="O1158" s="321" t="str">
        <f>IF(ISBLANK(INDEX('Policy Characteristics'!I:I,MATCH($C1158,'Policy Characteristics'!$C:$C,0))),"",INDEX('Policy Characteristics'!I:I,MATCH($C1158,'Policy Characteristics'!$C:$C,0)))</f>
        <v>% reduction in fuel use</v>
      </c>
      <c r="P1158" s="321"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21" t="str">
        <f>IF(ISBLANK(INDEX('Policy Characteristics'!K:K,MATCH($C1158,'Policy Characteristics'!$C:$C,0))),"",INDEX('Policy Characteristics'!K:K,MATCH($C1158,'Policy Characteristics'!$C:$C,0)))</f>
        <v>architectural-design.html#rnd</v>
      </c>
      <c r="R1158" s="321" t="str">
        <f>IF(ISBLANK(INDEX('Policy Characteristics'!L:L,MATCH($C1158,'Policy Characteristics'!$C:$C,0))),"",INDEX('Policy Characteristics'!L:L,MATCH($C1158,'Policy Characteristics'!$C:$C,0)))</f>
        <v>research-and-development.html</v>
      </c>
    </row>
    <row r="1159" spans="1:18" x14ac:dyDescent="0.25">
      <c r="A1159" s="321" t="str">
        <f>IF(ISBLANK(INDEX('Policy Characteristics'!A:A,MATCH($C1159,'Policy Characteristics'!$C:$C,0))),"",INDEX('Policy Characteristics'!A:A,MATCH($C1159,'Policy Characteristics'!$C:$C,0)))</f>
        <v>Research and Development</v>
      </c>
      <c r="B1159" s="321" t="str">
        <f>IF(ISBLANK(INDEX('Policy Characteristics'!B:B,MATCH($C1159,'Policy Characteristics'!$C:$C,0))),"",INDEX('Policy Characteristics'!B:B,MATCH($C1159,'Policy Characteristics'!$C:$C,0)))</f>
        <v>Fuel Use Reduction</v>
      </c>
      <c r="C1159" s="325" t="str">
        <f t="shared" si="64"/>
        <v>RnD Industry Fuel Use Perc Reduction</v>
      </c>
      <c r="D1159" s="181" t="s">
        <v>3211</v>
      </c>
      <c r="E1159" s="50"/>
      <c r="F1159" s="9" t="s">
        <v>348</v>
      </c>
      <c r="G1159" s="50"/>
      <c r="H1159" s="51">
        <v>1496</v>
      </c>
      <c r="I1159" s="50" t="s">
        <v>44</v>
      </c>
      <c r="J1159" s="323" t="str">
        <f>IF(ISBLANK(INDEX('Policy Characteristics'!D:D,MATCH($C1159,'Policy Characteristics'!$C:$C,0))),"",INDEX('Policy Characteristics'!D:D,MATCH($C1159,'Policy Characteristics'!$C:$C,0)))</f>
        <v>R&amp;D Fuel Use Reductions</v>
      </c>
      <c r="K1159" s="321" t="str">
        <f>IF(ISBLANK(INDEX('Policy Characteristics'!E:E,MATCH($C1159,'Policy Characteristics'!$C:$C,0))),"",INDEX('Policy Characteristics'!E:E,MATCH($C1159,'Policy Characteristics'!$C:$C,0)))</f>
        <v>RnD industry fuel use reduction</v>
      </c>
      <c r="L1159" s="339">
        <f>IF(ISBLANK(INDEX('Policy Characteristics'!F:F,MATCH($C1159,'Policy Characteristics'!$C:$C,0))),"",INDEX('Policy Characteristics'!F:F,MATCH($C1159,'Policy Characteristics'!$C:$C,0)))</f>
        <v>0</v>
      </c>
      <c r="M1159" s="339">
        <f>IF(ISBLANK(INDEX('Policy Characteristics'!G:G,MATCH($C1159,'Policy Characteristics'!$C:$C,0))),"",INDEX('Policy Characteristics'!G:G,MATCH($C1159,'Policy Characteristics'!$C:$C,0)))</f>
        <v>0.4</v>
      </c>
      <c r="N1159" s="339">
        <f>IF(ISBLANK(INDEX('Policy Characteristics'!H:H,MATCH($C1159,'Policy Characteristics'!$C:$C,0))),"",INDEX('Policy Characteristics'!H:H,MATCH($C1159,'Policy Characteristics'!$C:$C,0)))</f>
        <v>0.01</v>
      </c>
      <c r="O1159" s="321" t="str">
        <f>IF(ISBLANK(INDEX('Policy Characteristics'!I:I,MATCH($C1159,'Policy Characteristics'!$C:$C,0))),"",INDEX('Policy Characteristics'!I:I,MATCH($C1159,'Policy Characteristics'!$C:$C,0)))</f>
        <v>% reduction in fuel use</v>
      </c>
      <c r="P1159" s="321"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21" t="str">
        <f>IF(ISBLANK(INDEX('Policy Characteristics'!K:K,MATCH($C1159,'Policy Characteristics'!$C:$C,0))),"",INDEX('Policy Characteristics'!K:K,MATCH($C1159,'Policy Characteristics'!$C:$C,0)))</f>
        <v>architectural-design.html#rnd</v>
      </c>
      <c r="R1159" s="321" t="str">
        <f>IF(ISBLANK(INDEX('Policy Characteristics'!L:L,MATCH($C1159,'Policy Characteristics'!$C:$C,0))),"",INDEX('Policy Characteristics'!L:L,MATCH($C1159,'Policy Characteristics'!$C:$C,0)))</f>
        <v>research-and-development.html</v>
      </c>
    </row>
    <row r="1160" spans="1:18" x14ac:dyDescent="0.25">
      <c r="A1160" s="321" t="str">
        <f>IF(ISBLANK(INDEX('Policy Characteristics'!A:A,MATCH($C1160,'Policy Characteristics'!$C:$C,0))),"",INDEX('Policy Characteristics'!A:A,MATCH($C1160,'Policy Characteristics'!$C:$C,0)))</f>
        <v>Research and Development</v>
      </c>
      <c r="B1160" s="321" t="str">
        <f>IF(ISBLANK(INDEX('Policy Characteristics'!B:B,MATCH($C1160,'Policy Characteristics'!$C:$C,0))),"",INDEX('Policy Characteristics'!B:B,MATCH($C1160,'Policy Characteristics'!$C:$C,0)))</f>
        <v>Fuel Use Reduction</v>
      </c>
      <c r="C1160" s="325" t="str">
        <f t="shared" si="64"/>
        <v>RnD Industry Fuel Use Perc Reduction</v>
      </c>
      <c r="D1160" s="181" t="s">
        <v>3212</v>
      </c>
      <c r="E1160" s="50"/>
      <c r="F1160" s="9" t="s">
        <v>3249</v>
      </c>
      <c r="G1160" s="50"/>
      <c r="H1160" s="51">
        <v>1497</v>
      </c>
      <c r="I1160" s="50" t="s">
        <v>44</v>
      </c>
      <c r="J1160" s="323" t="str">
        <f>IF(ISBLANK(INDEX('Policy Characteristics'!D:D,MATCH($C1160,'Policy Characteristics'!$C:$C,0))),"",INDEX('Policy Characteristics'!D:D,MATCH($C1160,'Policy Characteristics'!$C:$C,0)))</f>
        <v>R&amp;D Fuel Use Reductions</v>
      </c>
      <c r="K1160" s="321" t="str">
        <f>IF(ISBLANK(INDEX('Policy Characteristics'!E:E,MATCH($C1160,'Policy Characteristics'!$C:$C,0))),"",INDEX('Policy Characteristics'!E:E,MATCH($C1160,'Policy Characteristics'!$C:$C,0)))</f>
        <v>RnD industry fuel use reduction</v>
      </c>
      <c r="L1160" s="339">
        <f>IF(ISBLANK(INDEX('Policy Characteristics'!F:F,MATCH($C1160,'Policy Characteristics'!$C:$C,0))),"",INDEX('Policy Characteristics'!F:F,MATCH($C1160,'Policy Characteristics'!$C:$C,0)))</f>
        <v>0</v>
      </c>
      <c r="M1160" s="339">
        <f>IF(ISBLANK(INDEX('Policy Characteristics'!G:G,MATCH($C1160,'Policy Characteristics'!$C:$C,0))),"",INDEX('Policy Characteristics'!G:G,MATCH($C1160,'Policy Characteristics'!$C:$C,0)))</f>
        <v>0.4</v>
      </c>
      <c r="N1160" s="339">
        <f>IF(ISBLANK(INDEX('Policy Characteristics'!H:H,MATCH($C1160,'Policy Characteristics'!$C:$C,0))),"",INDEX('Policy Characteristics'!H:H,MATCH($C1160,'Policy Characteristics'!$C:$C,0)))</f>
        <v>0.01</v>
      </c>
      <c r="O1160" s="321" t="str">
        <f>IF(ISBLANK(INDEX('Policy Characteristics'!I:I,MATCH($C1160,'Policy Characteristics'!$C:$C,0))),"",INDEX('Policy Characteristics'!I:I,MATCH($C1160,'Policy Characteristics'!$C:$C,0)))</f>
        <v>% reduction in fuel use</v>
      </c>
      <c r="P1160" s="321"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21" t="str">
        <f>IF(ISBLANK(INDEX('Policy Characteristics'!K:K,MATCH($C1160,'Policy Characteristics'!$C:$C,0))),"",INDEX('Policy Characteristics'!K:K,MATCH($C1160,'Policy Characteristics'!$C:$C,0)))</f>
        <v>architectural-design.html#rnd</v>
      </c>
      <c r="R1160" s="321" t="str">
        <f>IF(ISBLANK(INDEX('Policy Characteristics'!L:L,MATCH($C1160,'Policy Characteristics'!$C:$C,0))),"",INDEX('Policy Characteristics'!L:L,MATCH($C1160,'Policy Characteristics'!$C:$C,0)))</f>
        <v>research-and-development.html</v>
      </c>
    </row>
    <row r="1161" spans="1:18" x14ac:dyDescent="0.25">
      <c r="A1161" s="321" t="str">
        <f>IF(ISBLANK(INDEX('Policy Characteristics'!A:A,MATCH($C1161,'Policy Characteristics'!$C:$C,0))),"",INDEX('Policy Characteristics'!A:A,MATCH($C1161,'Policy Characteristics'!$C:$C,0)))</f>
        <v>Research and Development</v>
      </c>
      <c r="B1161" s="321" t="str">
        <f>IF(ISBLANK(INDEX('Policy Characteristics'!B:B,MATCH($C1161,'Policy Characteristics'!$C:$C,0))),"",INDEX('Policy Characteristics'!B:B,MATCH($C1161,'Policy Characteristics'!$C:$C,0)))</f>
        <v>Fuel Use Reduction</v>
      </c>
      <c r="C1161" s="325" t="str">
        <f t="shared" si="64"/>
        <v>RnD Industry Fuel Use Perc Reduction</v>
      </c>
      <c r="D1161" s="181" t="s">
        <v>3213</v>
      </c>
      <c r="E1161" s="50"/>
      <c r="F1161" s="9" t="s">
        <v>3250</v>
      </c>
      <c r="G1161" s="50"/>
      <c r="H1161" s="51">
        <v>1498</v>
      </c>
      <c r="I1161" s="50" t="s">
        <v>44</v>
      </c>
      <c r="J1161" s="323" t="str">
        <f>IF(ISBLANK(INDEX('Policy Characteristics'!D:D,MATCH($C1161,'Policy Characteristics'!$C:$C,0))),"",INDEX('Policy Characteristics'!D:D,MATCH($C1161,'Policy Characteristics'!$C:$C,0)))</f>
        <v>R&amp;D Fuel Use Reductions</v>
      </c>
      <c r="K1161" s="321" t="str">
        <f>IF(ISBLANK(INDEX('Policy Characteristics'!E:E,MATCH($C1161,'Policy Characteristics'!$C:$C,0))),"",INDEX('Policy Characteristics'!E:E,MATCH($C1161,'Policy Characteristics'!$C:$C,0)))</f>
        <v>RnD industry fuel use reduction</v>
      </c>
      <c r="L1161" s="339">
        <f>IF(ISBLANK(INDEX('Policy Characteristics'!F:F,MATCH($C1161,'Policy Characteristics'!$C:$C,0))),"",INDEX('Policy Characteristics'!F:F,MATCH($C1161,'Policy Characteristics'!$C:$C,0)))</f>
        <v>0</v>
      </c>
      <c r="M1161" s="339">
        <f>IF(ISBLANK(INDEX('Policy Characteristics'!G:G,MATCH($C1161,'Policy Characteristics'!$C:$C,0))),"",INDEX('Policy Characteristics'!G:G,MATCH($C1161,'Policy Characteristics'!$C:$C,0)))</f>
        <v>0.4</v>
      </c>
      <c r="N1161" s="339">
        <f>IF(ISBLANK(INDEX('Policy Characteristics'!H:H,MATCH($C1161,'Policy Characteristics'!$C:$C,0))),"",INDEX('Policy Characteristics'!H:H,MATCH($C1161,'Policy Characteristics'!$C:$C,0)))</f>
        <v>0.01</v>
      </c>
      <c r="O1161" s="321" t="str">
        <f>IF(ISBLANK(INDEX('Policy Characteristics'!I:I,MATCH($C1161,'Policy Characteristics'!$C:$C,0))),"",INDEX('Policy Characteristics'!I:I,MATCH($C1161,'Policy Characteristics'!$C:$C,0)))</f>
        <v>% reduction in fuel use</v>
      </c>
      <c r="P1161" s="321"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21" t="str">
        <f>IF(ISBLANK(INDEX('Policy Characteristics'!K:K,MATCH($C1161,'Policy Characteristics'!$C:$C,0))),"",INDEX('Policy Characteristics'!K:K,MATCH($C1161,'Policy Characteristics'!$C:$C,0)))</f>
        <v>architectural-design.html#rnd</v>
      </c>
      <c r="R1161" s="321" t="str">
        <f>IF(ISBLANK(INDEX('Policy Characteristics'!L:L,MATCH($C1161,'Policy Characteristics'!$C:$C,0))),"",INDEX('Policy Characteristics'!L:L,MATCH($C1161,'Policy Characteristics'!$C:$C,0)))</f>
        <v>research-and-development.html</v>
      </c>
    </row>
    <row r="1162" spans="1:18" x14ac:dyDescent="0.25">
      <c r="A1162" s="321" t="str">
        <f>IF(ISBLANK(INDEX('Policy Characteristics'!A:A,MATCH($C1162,'Policy Characteristics'!$C:$C,0))),"",INDEX('Policy Characteristics'!A:A,MATCH($C1162,'Policy Characteristics'!$C:$C,0)))</f>
        <v>Research and Development</v>
      </c>
      <c r="B1162" s="321" t="str">
        <f>IF(ISBLANK(INDEX('Policy Characteristics'!B:B,MATCH($C1162,'Policy Characteristics'!$C:$C,0))),"",INDEX('Policy Characteristics'!B:B,MATCH($C1162,'Policy Characteristics'!$C:$C,0)))</f>
        <v>Fuel Use Reduction</v>
      </c>
      <c r="C1162" s="325" t="str">
        <f t="shared" si="64"/>
        <v>RnD Industry Fuel Use Perc Reduction</v>
      </c>
      <c r="D1162" s="181" t="s">
        <v>3214</v>
      </c>
      <c r="E1162" s="50"/>
      <c r="F1162" s="9" t="s">
        <v>3251</v>
      </c>
      <c r="G1162" s="50"/>
      <c r="H1162" s="51">
        <v>1499</v>
      </c>
      <c r="I1162" s="50" t="s">
        <v>44</v>
      </c>
      <c r="J1162" s="323" t="str">
        <f>IF(ISBLANK(INDEX('Policy Characteristics'!D:D,MATCH($C1162,'Policy Characteristics'!$C:$C,0))),"",INDEX('Policy Characteristics'!D:D,MATCH($C1162,'Policy Characteristics'!$C:$C,0)))</f>
        <v>R&amp;D Fuel Use Reductions</v>
      </c>
      <c r="K1162" s="321" t="str">
        <f>IF(ISBLANK(INDEX('Policy Characteristics'!E:E,MATCH($C1162,'Policy Characteristics'!$C:$C,0))),"",INDEX('Policy Characteristics'!E:E,MATCH($C1162,'Policy Characteristics'!$C:$C,0)))</f>
        <v>RnD industry fuel use reduction</v>
      </c>
      <c r="L1162" s="339">
        <f>IF(ISBLANK(INDEX('Policy Characteristics'!F:F,MATCH($C1162,'Policy Characteristics'!$C:$C,0))),"",INDEX('Policy Characteristics'!F:F,MATCH($C1162,'Policy Characteristics'!$C:$C,0)))</f>
        <v>0</v>
      </c>
      <c r="M1162" s="339">
        <f>IF(ISBLANK(INDEX('Policy Characteristics'!G:G,MATCH($C1162,'Policy Characteristics'!$C:$C,0))),"",INDEX('Policy Characteristics'!G:G,MATCH($C1162,'Policy Characteristics'!$C:$C,0)))</f>
        <v>0.4</v>
      </c>
      <c r="N1162" s="339">
        <f>IF(ISBLANK(INDEX('Policy Characteristics'!H:H,MATCH($C1162,'Policy Characteristics'!$C:$C,0))),"",INDEX('Policy Characteristics'!H:H,MATCH($C1162,'Policy Characteristics'!$C:$C,0)))</f>
        <v>0.01</v>
      </c>
      <c r="O1162" s="321" t="str">
        <f>IF(ISBLANK(INDEX('Policy Characteristics'!I:I,MATCH($C1162,'Policy Characteristics'!$C:$C,0))),"",INDEX('Policy Characteristics'!I:I,MATCH($C1162,'Policy Characteristics'!$C:$C,0)))</f>
        <v>% reduction in fuel use</v>
      </c>
      <c r="P1162" s="321"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21" t="str">
        <f>IF(ISBLANK(INDEX('Policy Characteristics'!K:K,MATCH($C1162,'Policy Characteristics'!$C:$C,0))),"",INDEX('Policy Characteristics'!K:K,MATCH($C1162,'Policy Characteristics'!$C:$C,0)))</f>
        <v>architectural-design.html#rnd</v>
      </c>
      <c r="R1162" s="321" t="str">
        <f>IF(ISBLANK(INDEX('Policy Characteristics'!L:L,MATCH($C1162,'Policy Characteristics'!$C:$C,0))),"",INDEX('Policy Characteristics'!L:L,MATCH($C1162,'Policy Characteristics'!$C:$C,0)))</f>
        <v>research-and-development.html</v>
      </c>
    </row>
    <row r="1163" spans="1:18" x14ac:dyDescent="0.25">
      <c r="A1163" s="321" t="str">
        <f>IF(ISBLANK(INDEX('Policy Characteristics'!A:A,MATCH($C1163,'Policy Characteristics'!$C:$C,0))),"",INDEX('Policy Characteristics'!A:A,MATCH($C1163,'Policy Characteristics'!$C:$C,0)))</f>
        <v>Research and Development</v>
      </c>
      <c r="B1163" s="321" t="str">
        <f>IF(ISBLANK(INDEX('Policy Characteristics'!B:B,MATCH($C1163,'Policy Characteristics'!$C:$C,0))),"",INDEX('Policy Characteristics'!B:B,MATCH($C1163,'Policy Characteristics'!$C:$C,0)))</f>
        <v>Fuel Use Reduction</v>
      </c>
      <c r="C1163" s="325" t="str">
        <f t="shared" si="64"/>
        <v>RnD Industry Fuel Use Perc Reduction</v>
      </c>
      <c r="D1163" s="181" t="s">
        <v>3215</v>
      </c>
      <c r="E1163" s="50"/>
      <c r="F1163" s="9" t="s">
        <v>347</v>
      </c>
      <c r="G1163" s="50"/>
      <c r="H1163" s="51">
        <v>1500</v>
      </c>
      <c r="I1163" s="50" t="s">
        <v>44</v>
      </c>
      <c r="J1163" s="323" t="str">
        <f>IF(ISBLANK(INDEX('Policy Characteristics'!D:D,MATCH($C1163,'Policy Characteristics'!$C:$C,0))),"",INDEX('Policy Characteristics'!D:D,MATCH($C1163,'Policy Characteristics'!$C:$C,0)))</f>
        <v>R&amp;D Fuel Use Reductions</v>
      </c>
      <c r="K1163" s="321" t="str">
        <f>IF(ISBLANK(INDEX('Policy Characteristics'!E:E,MATCH($C1163,'Policy Characteristics'!$C:$C,0))),"",INDEX('Policy Characteristics'!E:E,MATCH($C1163,'Policy Characteristics'!$C:$C,0)))</f>
        <v>RnD industry fuel use reduction</v>
      </c>
      <c r="L1163" s="339">
        <f>IF(ISBLANK(INDEX('Policy Characteristics'!F:F,MATCH($C1163,'Policy Characteristics'!$C:$C,0))),"",INDEX('Policy Characteristics'!F:F,MATCH($C1163,'Policy Characteristics'!$C:$C,0)))</f>
        <v>0</v>
      </c>
      <c r="M1163" s="339">
        <f>IF(ISBLANK(INDEX('Policy Characteristics'!G:G,MATCH($C1163,'Policy Characteristics'!$C:$C,0))),"",INDEX('Policy Characteristics'!G:G,MATCH($C1163,'Policy Characteristics'!$C:$C,0)))</f>
        <v>0.4</v>
      </c>
      <c r="N1163" s="339">
        <f>IF(ISBLANK(INDEX('Policy Characteristics'!H:H,MATCH($C1163,'Policy Characteristics'!$C:$C,0))),"",INDEX('Policy Characteristics'!H:H,MATCH($C1163,'Policy Characteristics'!$C:$C,0)))</f>
        <v>0.01</v>
      </c>
      <c r="O1163" s="321" t="str">
        <f>IF(ISBLANK(INDEX('Policy Characteristics'!I:I,MATCH($C1163,'Policy Characteristics'!$C:$C,0))),"",INDEX('Policy Characteristics'!I:I,MATCH($C1163,'Policy Characteristics'!$C:$C,0)))</f>
        <v>% reduction in fuel use</v>
      </c>
      <c r="P1163" s="321"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21" t="str">
        <f>IF(ISBLANK(INDEX('Policy Characteristics'!K:K,MATCH($C1163,'Policy Characteristics'!$C:$C,0))),"",INDEX('Policy Characteristics'!K:K,MATCH($C1163,'Policy Characteristics'!$C:$C,0)))</f>
        <v>architectural-design.html#rnd</v>
      </c>
      <c r="R1163" s="321" t="str">
        <f>IF(ISBLANK(INDEX('Policy Characteristics'!L:L,MATCH($C1163,'Policy Characteristics'!$C:$C,0))),"",INDEX('Policy Characteristics'!L:L,MATCH($C1163,'Policy Characteristics'!$C:$C,0)))</f>
        <v>research-and-development.html</v>
      </c>
    </row>
    <row r="1164" spans="1:18" x14ac:dyDescent="0.25">
      <c r="A1164" s="321" t="str">
        <f>IF(ISBLANK(INDEX('Policy Characteristics'!A:A,MATCH($C1164,'Policy Characteristics'!$C:$C,0))),"",INDEX('Policy Characteristics'!A:A,MATCH($C1164,'Policy Characteristics'!$C:$C,0)))</f>
        <v>Research and Development</v>
      </c>
      <c r="B1164" s="321" t="str">
        <f>IF(ISBLANK(INDEX('Policy Characteristics'!B:B,MATCH($C1164,'Policy Characteristics'!$C:$C,0))),"",INDEX('Policy Characteristics'!B:B,MATCH($C1164,'Policy Characteristics'!$C:$C,0)))</f>
        <v>Fuel Use Reduction</v>
      </c>
      <c r="C1164" s="325" t="str">
        <f t="shared" si="64"/>
        <v>RnD Industry Fuel Use Perc Reduction</v>
      </c>
      <c r="D1164" s="181" t="s">
        <v>3216</v>
      </c>
      <c r="E1164" s="50"/>
      <c r="F1164" s="9" t="s">
        <v>3252</v>
      </c>
      <c r="G1164" s="50"/>
      <c r="H1164" s="51">
        <v>1501</v>
      </c>
      <c r="I1164" s="50" t="s">
        <v>44</v>
      </c>
      <c r="J1164" s="323" t="str">
        <f>IF(ISBLANK(INDEX('Policy Characteristics'!D:D,MATCH($C1164,'Policy Characteristics'!$C:$C,0))),"",INDEX('Policy Characteristics'!D:D,MATCH($C1164,'Policy Characteristics'!$C:$C,0)))</f>
        <v>R&amp;D Fuel Use Reductions</v>
      </c>
      <c r="K1164" s="321" t="str">
        <f>IF(ISBLANK(INDEX('Policy Characteristics'!E:E,MATCH($C1164,'Policy Characteristics'!$C:$C,0))),"",INDEX('Policy Characteristics'!E:E,MATCH($C1164,'Policy Characteristics'!$C:$C,0)))</f>
        <v>RnD industry fuel use reduction</v>
      </c>
      <c r="L1164" s="339">
        <f>IF(ISBLANK(INDEX('Policy Characteristics'!F:F,MATCH($C1164,'Policy Characteristics'!$C:$C,0))),"",INDEX('Policy Characteristics'!F:F,MATCH($C1164,'Policy Characteristics'!$C:$C,0)))</f>
        <v>0</v>
      </c>
      <c r="M1164" s="339">
        <f>IF(ISBLANK(INDEX('Policy Characteristics'!G:G,MATCH($C1164,'Policy Characteristics'!$C:$C,0))),"",INDEX('Policy Characteristics'!G:G,MATCH($C1164,'Policy Characteristics'!$C:$C,0)))</f>
        <v>0.4</v>
      </c>
      <c r="N1164" s="339">
        <f>IF(ISBLANK(INDEX('Policy Characteristics'!H:H,MATCH($C1164,'Policy Characteristics'!$C:$C,0))),"",INDEX('Policy Characteristics'!H:H,MATCH($C1164,'Policy Characteristics'!$C:$C,0)))</f>
        <v>0.01</v>
      </c>
      <c r="O1164" s="321" t="str">
        <f>IF(ISBLANK(INDEX('Policy Characteristics'!I:I,MATCH($C1164,'Policy Characteristics'!$C:$C,0))),"",INDEX('Policy Characteristics'!I:I,MATCH($C1164,'Policy Characteristics'!$C:$C,0)))</f>
        <v>% reduction in fuel use</v>
      </c>
      <c r="P1164" s="321"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21" t="str">
        <f>IF(ISBLANK(INDEX('Policy Characteristics'!K:K,MATCH($C1164,'Policy Characteristics'!$C:$C,0))),"",INDEX('Policy Characteristics'!K:K,MATCH($C1164,'Policy Characteristics'!$C:$C,0)))</f>
        <v>architectural-design.html#rnd</v>
      </c>
      <c r="R1164" s="321" t="str">
        <f>IF(ISBLANK(INDEX('Policy Characteristics'!L:L,MATCH($C1164,'Policy Characteristics'!$C:$C,0))),"",INDEX('Policy Characteristics'!L:L,MATCH($C1164,'Policy Characteristics'!$C:$C,0)))</f>
        <v>research-and-development.html</v>
      </c>
    </row>
    <row r="1165" spans="1:18" ht="30" x14ac:dyDescent="0.25">
      <c r="A1165" s="321" t="str">
        <f>IF(ISBLANK(INDEX('Policy Characteristics'!A:A,MATCH($C1165,'Policy Characteristics'!$C:$C,0))),"",INDEX('Policy Characteristics'!A:A,MATCH($C1165,'Policy Characteristics'!$C:$C,0)))</f>
        <v>Research and Development</v>
      </c>
      <c r="B1165" s="321" t="str">
        <f>IF(ISBLANK(INDEX('Policy Characteristics'!B:B,MATCH($C1165,'Policy Characteristics'!$C:$C,0))),"",INDEX('Policy Characteristics'!B:B,MATCH($C1165,'Policy Characteristics'!$C:$C,0)))</f>
        <v>Fuel Use Reduction</v>
      </c>
      <c r="C1165" s="325" t="str">
        <f t="shared" si="64"/>
        <v>RnD Industry Fuel Use Perc Reduction</v>
      </c>
      <c r="D1165" s="181" t="s">
        <v>3217</v>
      </c>
      <c r="E1165" s="50"/>
      <c r="F1165" s="9" t="s">
        <v>3253</v>
      </c>
      <c r="G1165" s="50"/>
      <c r="H1165" s="51">
        <v>1502</v>
      </c>
      <c r="I1165" s="50" t="s">
        <v>44</v>
      </c>
      <c r="J1165" s="323" t="str">
        <f>IF(ISBLANK(INDEX('Policy Characteristics'!D:D,MATCH($C1165,'Policy Characteristics'!$C:$C,0))),"",INDEX('Policy Characteristics'!D:D,MATCH($C1165,'Policy Characteristics'!$C:$C,0)))</f>
        <v>R&amp;D Fuel Use Reductions</v>
      </c>
      <c r="K1165" s="321" t="str">
        <f>IF(ISBLANK(INDEX('Policy Characteristics'!E:E,MATCH($C1165,'Policy Characteristics'!$C:$C,0))),"",INDEX('Policy Characteristics'!E:E,MATCH($C1165,'Policy Characteristics'!$C:$C,0)))</f>
        <v>RnD industry fuel use reduction</v>
      </c>
      <c r="L1165" s="339">
        <f>IF(ISBLANK(INDEX('Policy Characteristics'!F:F,MATCH($C1165,'Policy Characteristics'!$C:$C,0))),"",INDEX('Policy Characteristics'!F:F,MATCH($C1165,'Policy Characteristics'!$C:$C,0)))</f>
        <v>0</v>
      </c>
      <c r="M1165" s="339">
        <f>IF(ISBLANK(INDEX('Policy Characteristics'!G:G,MATCH($C1165,'Policy Characteristics'!$C:$C,0))),"",INDEX('Policy Characteristics'!G:G,MATCH($C1165,'Policy Characteristics'!$C:$C,0)))</f>
        <v>0.4</v>
      </c>
      <c r="N1165" s="339">
        <f>IF(ISBLANK(INDEX('Policy Characteristics'!H:H,MATCH($C1165,'Policy Characteristics'!$C:$C,0))),"",INDEX('Policy Characteristics'!H:H,MATCH($C1165,'Policy Characteristics'!$C:$C,0)))</f>
        <v>0.01</v>
      </c>
      <c r="O1165" s="321" t="str">
        <f>IF(ISBLANK(INDEX('Policy Characteristics'!I:I,MATCH($C1165,'Policy Characteristics'!$C:$C,0))),"",INDEX('Policy Characteristics'!I:I,MATCH($C1165,'Policy Characteristics'!$C:$C,0)))</f>
        <v>% reduction in fuel use</v>
      </c>
      <c r="P1165" s="321"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21" t="str">
        <f>IF(ISBLANK(INDEX('Policy Characteristics'!K:K,MATCH($C1165,'Policy Characteristics'!$C:$C,0))),"",INDEX('Policy Characteristics'!K:K,MATCH($C1165,'Policy Characteristics'!$C:$C,0)))</f>
        <v>architectural-design.html#rnd</v>
      </c>
      <c r="R1165" s="321" t="str">
        <f>IF(ISBLANK(INDEX('Policy Characteristics'!L:L,MATCH($C1165,'Policy Characteristics'!$C:$C,0))),"",INDEX('Policy Characteristics'!L:L,MATCH($C1165,'Policy Characteristics'!$C:$C,0)))</f>
        <v>research-and-development.html</v>
      </c>
    </row>
    <row r="1166" spans="1:18" x14ac:dyDescent="0.25">
      <c r="A1166" s="321" t="str">
        <f>IF(ISBLANK(INDEX('Policy Characteristics'!A:A,MATCH($C1166,'Policy Characteristics'!$C:$C,0))),"",INDEX('Policy Characteristics'!A:A,MATCH($C1166,'Policy Characteristics'!$C:$C,0)))</f>
        <v>Research and Development</v>
      </c>
      <c r="B1166" s="321" t="str">
        <f>IF(ISBLANK(INDEX('Policy Characteristics'!B:B,MATCH($C1166,'Policy Characteristics'!$C:$C,0))),"",INDEX('Policy Characteristics'!B:B,MATCH($C1166,'Policy Characteristics'!$C:$C,0)))</f>
        <v>Fuel Use Reduction</v>
      </c>
      <c r="C1166" s="325" t="str">
        <f t="shared" si="64"/>
        <v>RnD Industry Fuel Use Perc Reduction</v>
      </c>
      <c r="D1166" s="181" t="s">
        <v>3218</v>
      </c>
      <c r="E1166" s="50"/>
      <c r="F1166" s="9" t="s">
        <v>3254</v>
      </c>
      <c r="G1166" s="50"/>
      <c r="H1166" s="51">
        <v>1503</v>
      </c>
      <c r="I1166" s="50" t="s">
        <v>44</v>
      </c>
      <c r="J1166" s="323" t="str">
        <f>IF(ISBLANK(INDEX('Policy Characteristics'!D:D,MATCH($C1166,'Policy Characteristics'!$C:$C,0))),"",INDEX('Policy Characteristics'!D:D,MATCH($C1166,'Policy Characteristics'!$C:$C,0)))</f>
        <v>R&amp;D Fuel Use Reductions</v>
      </c>
      <c r="K1166" s="321" t="str">
        <f>IF(ISBLANK(INDEX('Policy Characteristics'!E:E,MATCH($C1166,'Policy Characteristics'!$C:$C,0))),"",INDEX('Policy Characteristics'!E:E,MATCH($C1166,'Policy Characteristics'!$C:$C,0)))</f>
        <v>RnD industry fuel use reduction</v>
      </c>
      <c r="L1166" s="339">
        <f>IF(ISBLANK(INDEX('Policy Characteristics'!F:F,MATCH($C1166,'Policy Characteristics'!$C:$C,0))),"",INDEX('Policy Characteristics'!F:F,MATCH($C1166,'Policy Characteristics'!$C:$C,0)))</f>
        <v>0</v>
      </c>
      <c r="M1166" s="339">
        <f>IF(ISBLANK(INDEX('Policy Characteristics'!G:G,MATCH($C1166,'Policy Characteristics'!$C:$C,0))),"",INDEX('Policy Characteristics'!G:G,MATCH($C1166,'Policy Characteristics'!$C:$C,0)))</f>
        <v>0.4</v>
      </c>
      <c r="N1166" s="339">
        <f>IF(ISBLANK(INDEX('Policy Characteristics'!H:H,MATCH($C1166,'Policy Characteristics'!$C:$C,0))),"",INDEX('Policy Characteristics'!H:H,MATCH($C1166,'Policy Characteristics'!$C:$C,0)))</f>
        <v>0.01</v>
      </c>
      <c r="O1166" s="321" t="str">
        <f>IF(ISBLANK(INDEX('Policy Characteristics'!I:I,MATCH($C1166,'Policy Characteristics'!$C:$C,0))),"",INDEX('Policy Characteristics'!I:I,MATCH($C1166,'Policy Characteristics'!$C:$C,0)))</f>
        <v>% reduction in fuel use</v>
      </c>
      <c r="P1166" s="321"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21" t="str">
        <f>IF(ISBLANK(INDEX('Policy Characteristics'!K:K,MATCH($C1166,'Policy Characteristics'!$C:$C,0))),"",INDEX('Policy Characteristics'!K:K,MATCH($C1166,'Policy Characteristics'!$C:$C,0)))</f>
        <v>architectural-design.html#rnd</v>
      </c>
      <c r="R1166" s="321" t="str">
        <f>IF(ISBLANK(INDEX('Policy Characteristics'!L:L,MATCH($C1166,'Policy Characteristics'!$C:$C,0))),"",INDEX('Policy Characteristics'!L:L,MATCH($C1166,'Policy Characteristics'!$C:$C,0)))</f>
        <v>research-and-development.html</v>
      </c>
    </row>
    <row r="1167" spans="1:18" x14ac:dyDescent="0.25">
      <c r="A1167" s="321" t="str">
        <f>IF(ISBLANK(INDEX('Policy Characteristics'!A:A,MATCH($C1167,'Policy Characteristics'!$C:$C,0))),"",INDEX('Policy Characteristics'!A:A,MATCH($C1167,'Policy Characteristics'!$C:$C,0)))</f>
        <v>Research and Development</v>
      </c>
      <c r="B1167" s="321" t="str">
        <f>IF(ISBLANK(INDEX('Policy Characteristics'!B:B,MATCH($C1167,'Policy Characteristics'!$C:$C,0))),"",INDEX('Policy Characteristics'!B:B,MATCH($C1167,'Policy Characteristics'!$C:$C,0)))</f>
        <v>Fuel Use Reduction</v>
      </c>
      <c r="C1167" s="325" t="str">
        <f t="shared" si="64"/>
        <v>RnD Industry Fuel Use Perc Reduction</v>
      </c>
      <c r="D1167" s="181" t="s">
        <v>3219</v>
      </c>
      <c r="E1167" s="50"/>
      <c r="F1167" s="9" t="s">
        <v>3255</v>
      </c>
      <c r="G1167" s="50"/>
      <c r="H1167" s="51">
        <v>1504</v>
      </c>
      <c r="I1167" s="50" t="s">
        <v>44</v>
      </c>
      <c r="J1167" s="323" t="str">
        <f>IF(ISBLANK(INDEX('Policy Characteristics'!D:D,MATCH($C1167,'Policy Characteristics'!$C:$C,0))),"",INDEX('Policy Characteristics'!D:D,MATCH($C1167,'Policy Characteristics'!$C:$C,0)))</f>
        <v>R&amp;D Fuel Use Reductions</v>
      </c>
      <c r="K1167" s="321" t="str">
        <f>IF(ISBLANK(INDEX('Policy Characteristics'!E:E,MATCH($C1167,'Policy Characteristics'!$C:$C,0))),"",INDEX('Policy Characteristics'!E:E,MATCH($C1167,'Policy Characteristics'!$C:$C,0)))</f>
        <v>RnD industry fuel use reduction</v>
      </c>
      <c r="L1167" s="339">
        <f>IF(ISBLANK(INDEX('Policy Characteristics'!F:F,MATCH($C1167,'Policy Characteristics'!$C:$C,0))),"",INDEX('Policy Characteristics'!F:F,MATCH($C1167,'Policy Characteristics'!$C:$C,0)))</f>
        <v>0</v>
      </c>
      <c r="M1167" s="339">
        <f>IF(ISBLANK(INDEX('Policy Characteristics'!G:G,MATCH($C1167,'Policy Characteristics'!$C:$C,0))),"",INDEX('Policy Characteristics'!G:G,MATCH($C1167,'Policy Characteristics'!$C:$C,0)))</f>
        <v>0.4</v>
      </c>
      <c r="N1167" s="339">
        <f>IF(ISBLANK(INDEX('Policy Characteristics'!H:H,MATCH($C1167,'Policy Characteristics'!$C:$C,0))),"",INDEX('Policy Characteristics'!H:H,MATCH($C1167,'Policy Characteristics'!$C:$C,0)))</f>
        <v>0.01</v>
      </c>
      <c r="O1167" s="321" t="str">
        <f>IF(ISBLANK(INDEX('Policy Characteristics'!I:I,MATCH($C1167,'Policy Characteristics'!$C:$C,0))),"",INDEX('Policy Characteristics'!I:I,MATCH($C1167,'Policy Characteristics'!$C:$C,0)))</f>
        <v>% reduction in fuel use</v>
      </c>
      <c r="P1167" s="321"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21" t="str">
        <f>IF(ISBLANK(INDEX('Policy Characteristics'!K:K,MATCH($C1167,'Policy Characteristics'!$C:$C,0))),"",INDEX('Policy Characteristics'!K:K,MATCH($C1167,'Policy Characteristics'!$C:$C,0)))</f>
        <v>architectural-design.html#rnd</v>
      </c>
      <c r="R1167" s="321" t="str">
        <f>IF(ISBLANK(INDEX('Policy Characteristics'!L:L,MATCH($C1167,'Policy Characteristics'!$C:$C,0))),"",INDEX('Policy Characteristics'!L:L,MATCH($C1167,'Policy Characteristics'!$C:$C,0)))</f>
        <v>research-and-development.html</v>
      </c>
    </row>
    <row r="1168" spans="1:18" x14ac:dyDescent="0.25">
      <c r="A1168" s="321" t="str">
        <f>IF(ISBLANK(INDEX('Policy Characteristics'!A:A,MATCH($C1168,'Policy Characteristics'!$C:$C,0))),"",INDEX('Policy Characteristics'!A:A,MATCH($C1168,'Policy Characteristics'!$C:$C,0)))</f>
        <v>Research and Development</v>
      </c>
      <c r="B1168" s="321" t="str">
        <f>IF(ISBLANK(INDEX('Policy Characteristics'!B:B,MATCH($C1168,'Policy Characteristics'!$C:$C,0))),"",INDEX('Policy Characteristics'!B:B,MATCH($C1168,'Policy Characteristics'!$C:$C,0)))</f>
        <v>Fuel Use Reduction</v>
      </c>
      <c r="C1168" s="325" t="str">
        <f t="shared" si="64"/>
        <v>RnD Industry Fuel Use Perc Reduction</v>
      </c>
      <c r="D1168" s="181" t="s">
        <v>3220</v>
      </c>
      <c r="E1168" s="50"/>
      <c r="F1168" s="9" t="s">
        <v>3256</v>
      </c>
      <c r="G1168" s="50"/>
      <c r="H1168" s="51">
        <v>1505</v>
      </c>
      <c r="I1168" s="50" t="s">
        <v>44</v>
      </c>
      <c r="J1168" s="323" t="str">
        <f>IF(ISBLANK(INDEX('Policy Characteristics'!D:D,MATCH($C1168,'Policy Characteristics'!$C:$C,0))),"",INDEX('Policy Characteristics'!D:D,MATCH($C1168,'Policy Characteristics'!$C:$C,0)))</f>
        <v>R&amp;D Fuel Use Reductions</v>
      </c>
      <c r="K1168" s="321" t="str">
        <f>IF(ISBLANK(INDEX('Policy Characteristics'!E:E,MATCH($C1168,'Policy Characteristics'!$C:$C,0))),"",INDEX('Policy Characteristics'!E:E,MATCH($C1168,'Policy Characteristics'!$C:$C,0)))</f>
        <v>RnD industry fuel use reduction</v>
      </c>
      <c r="L1168" s="339">
        <f>IF(ISBLANK(INDEX('Policy Characteristics'!F:F,MATCH($C1168,'Policy Characteristics'!$C:$C,0))),"",INDEX('Policy Characteristics'!F:F,MATCH($C1168,'Policy Characteristics'!$C:$C,0)))</f>
        <v>0</v>
      </c>
      <c r="M1168" s="339">
        <f>IF(ISBLANK(INDEX('Policy Characteristics'!G:G,MATCH($C1168,'Policy Characteristics'!$C:$C,0))),"",INDEX('Policy Characteristics'!G:G,MATCH($C1168,'Policy Characteristics'!$C:$C,0)))</f>
        <v>0.4</v>
      </c>
      <c r="N1168" s="339">
        <f>IF(ISBLANK(INDEX('Policy Characteristics'!H:H,MATCH($C1168,'Policy Characteristics'!$C:$C,0))),"",INDEX('Policy Characteristics'!H:H,MATCH($C1168,'Policy Characteristics'!$C:$C,0)))</f>
        <v>0.01</v>
      </c>
      <c r="O1168" s="321" t="str">
        <f>IF(ISBLANK(INDEX('Policy Characteristics'!I:I,MATCH($C1168,'Policy Characteristics'!$C:$C,0))),"",INDEX('Policy Characteristics'!I:I,MATCH($C1168,'Policy Characteristics'!$C:$C,0)))</f>
        <v>% reduction in fuel use</v>
      </c>
      <c r="P1168" s="321"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21" t="str">
        <f>IF(ISBLANK(INDEX('Policy Characteristics'!K:K,MATCH($C1168,'Policy Characteristics'!$C:$C,0))),"",INDEX('Policy Characteristics'!K:K,MATCH($C1168,'Policy Characteristics'!$C:$C,0)))</f>
        <v>architectural-design.html#rnd</v>
      </c>
      <c r="R1168" s="321" t="str">
        <f>IF(ISBLANK(INDEX('Policy Characteristics'!L:L,MATCH($C1168,'Policy Characteristics'!$C:$C,0))),"",INDEX('Policy Characteristics'!L:L,MATCH($C1168,'Policy Characteristics'!$C:$C,0)))</f>
        <v>research-and-development.html</v>
      </c>
    </row>
    <row r="1169" spans="1:18" x14ac:dyDescent="0.25">
      <c r="A1169" s="321" t="str">
        <f>IF(ISBLANK(INDEX('Policy Characteristics'!A:A,MATCH($C1169,'Policy Characteristics'!$C:$C,0))),"",INDEX('Policy Characteristics'!A:A,MATCH($C1169,'Policy Characteristics'!$C:$C,0)))</f>
        <v>Research and Development</v>
      </c>
      <c r="B1169" s="321" t="str">
        <f>IF(ISBLANK(INDEX('Policy Characteristics'!B:B,MATCH($C1169,'Policy Characteristics'!$C:$C,0))),"",INDEX('Policy Characteristics'!B:B,MATCH($C1169,'Policy Characteristics'!$C:$C,0)))</f>
        <v>Fuel Use Reduction</v>
      </c>
      <c r="C1169" s="325" t="str">
        <f t="shared" si="64"/>
        <v>RnD Industry Fuel Use Perc Reduction</v>
      </c>
      <c r="D1169" s="181" t="s">
        <v>3221</v>
      </c>
      <c r="E1169" s="50"/>
      <c r="F1169" s="9" t="s">
        <v>3257</v>
      </c>
      <c r="G1169" s="50"/>
      <c r="H1169" s="51">
        <v>1506</v>
      </c>
      <c r="I1169" s="50" t="s">
        <v>44</v>
      </c>
      <c r="J1169" s="323" t="str">
        <f>IF(ISBLANK(INDEX('Policy Characteristics'!D:D,MATCH($C1169,'Policy Characteristics'!$C:$C,0))),"",INDEX('Policy Characteristics'!D:D,MATCH($C1169,'Policy Characteristics'!$C:$C,0)))</f>
        <v>R&amp;D Fuel Use Reductions</v>
      </c>
      <c r="K1169" s="321" t="str">
        <f>IF(ISBLANK(INDEX('Policy Characteristics'!E:E,MATCH($C1169,'Policy Characteristics'!$C:$C,0))),"",INDEX('Policy Characteristics'!E:E,MATCH($C1169,'Policy Characteristics'!$C:$C,0)))</f>
        <v>RnD industry fuel use reduction</v>
      </c>
      <c r="L1169" s="339">
        <f>IF(ISBLANK(INDEX('Policy Characteristics'!F:F,MATCH($C1169,'Policy Characteristics'!$C:$C,0))),"",INDEX('Policy Characteristics'!F:F,MATCH($C1169,'Policy Characteristics'!$C:$C,0)))</f>
        <v>0</v>
      </c>
      <c r="M1169" s="339">
        <f>IF(ISBLANK(INDEX('Policy Characteristics'!G:G,MATCH($C1169,'Policy Characteristics'!$C:$C,0))),"",INDEX('Policy Characteristics'!G:G,MATCH($C1169,'Policy Characteristics'!$C:$C,0)))</f>
        <v>0.4</v>
      </c>
      <c r="N1169" s="339">
        <f>IF(ISBLANK(INDEX('Policy Characteristics'!H:H,MATCH($C1169,'Policy Characteristics'!$C:$C,0))),"",INDEX('Policy Characteristics'!H:H,MATCH($C1169,'Policy Characteristics'!$C:$C,0)))</f>
        <v>0.01</v>
      </c>
      <c r="O1169" s="321" t="str">
        <f>IF(ISBLANK(INDEX('Policy Characteristics'!I:I,MATCH($C1169,'Policy Characteristics'!$C:$C,0))),"",INDEX('Policy Characteristics'!I:I,MATCH($C1169,'Policy Characteristics'!$C:$C,0)))</f>
        <v>% reduction in fuel use</v>
      </c>
      <c r="P1169" s="321"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21" t="str">
        <f>IF(ISBLANK(INDEX('Policy Characteristics'!K:K,MATCH($C1169,'Policy Characteristics'!$C:$C,0))),"",INDEX('Policy Characteristics'!K:K,MATCH($C1169,'Policy Characteristics'!$C:$C,0)))</f>
        <v>architectural-design.html#rnd</v>
      </c>
      <c r="R1169" s="321" t="str">
        <f>IF(ISBLANK(INDEX('Policy Characteristics'!L:L,MATCH($C1169,'Policy Characteristics'!$C:$C,0))),"",INDEX('Policy Characteristics'!L:L,MATCH($C1169,'Policy Characteristics'!$C:$C,0)))</f>
        <v>research-and-development.html</v>
      </c>
    </row>
    <row r="1170" spans="1:18" x14ac:dyDescent="0.25">
      <c r="A1170" s="321" t="str">
        <f>IF(ISBLANK(INDEX('Policy Characteristics'!A:A,MATCH($C1170,'Policy Characteristics'!$C:$C,0))),"",INDEX('Policy Characteristics'!A:A,MATCH($C1170,'Policy Characteristics'!$C:$C,0)))</f>
        <v>Research and Development</v>
      </c>
      <c r="B1170" s="321" t="str">
        <f>IF(ISBLANK(INDEX('Policy Characteristics'!B:B,MATCH($C1170,'Policy Characteristics'!$C:$C,0))),"",INDEX('Policy Characteristics'!B:B,MATCH($C1170,'Policy Characteristics'!$C:$C,0)))</f>
        <v>Fuel Use Reduction</v>
      </c>
      <c r="C1170" s="325" t="str">
        <f t="shared" si="64"/>
        <v>RnD Industry Fuel Use Perc Reduction</v>
      </c>
      <c r="D1170" s="181" t="s">
        <v>3222</v>
      </c>
      <c r="E1170" s="50"/>
      <c r="F1170" s="9" t="s">
        <v>3258</v>
      </c>
      <c r="G1170" s="50"/>
      <c r="H1170" s="51">
        <v>1507</v>
      </c>
      <c r="I1170" s="50" t="s">
        <v>44</v>
      </c>
      <c r="J1170" s="323" t="str">
        <f>IF(ISBLANK(INDEX('Policy Characteristics'!D:D,MATCH($C1170,'Policy Characteristics'!$C:$C,0))),"",INDEX('Policy Characteristics'!D:D,MATCH($C1170,'Policy Characteristics'!$C:$C,0)))</f>
        <v>R&amp;D Fuel Use Reductions</v>
      </c>
      <c r="K1170" s="321" t="str">
        <f>IF(ISBLANK(INDEX('Policy Characteristics'!E:E,MATCH($C1170,'Policy Characteristics'!$C:$C,0))),"",INDEX('Policy Characteristics'!E:E,MATCH($C1170,'Policy Characteristics'!$C:$C,0)))</f>
        <v>RnD industry fuel use reduction</v>
      </c>
      <c r="L1170" s="339">
        <f>IF(ISBLANK(INDEX('Policy Characteristics'!F:F,MATCH($C1170,'Policy Characteristics'!$C:$C,0))),"",INDEX('Policy Characteristics'!F:F,MATCH($C1170,'Policy Characteristics'!$C:$C,0)))</f>
        <v>0</v>
      </c>
      <c r="M1170" s="339">
        <f>IF(ISBLANK(INDEX('Policy Characteristics'!G:G,MATCH($C1170,'Policy Characteristics'!$C:$C,0))),"",INDEX('Policy Characteristics'!G:G,MATCH($C1170,'Policy Characteristics'!$C:$C,0)))</f>
        <v>0.4</v>
      </c>
      <c r="N1170" s="339">
        <f>IF(ISBLANK(INDEX('Policy Characteristics'!H:H,MATCH($C1170,'Policy Characteristics'!$C:$C,0))),"",INDEX('Policy Characteristics'!H:H,MATCH($C1170,'Policy Characteristics'!$C:$C,0)))</f>
        <v>0.01</v>
      </c>
      <c r="O1170" s="321" t="str">
        <f>IF(ISBLANK(INDEX('Policy Characteristics'!I:I,MATCH($C1170,'Policy Characteristics'!$C:$C,0))),"",INDEX('Policy Characteristics'!I:I,MATCH($C1170,'Policy Characteristics'!$C:$C,0)))</f>
        <v>% reduction in fuel use</v>
      </c>
      <c r="P1170" s="321"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21" t="str">
        <f>IF(ISBLANK(INDEX('Policy Characteristics'!K:K,MATCH($C1170,'Policy Characteristics'!$C:$C,0))),"",INDEX('Policy Characteristics'!K:K,MATCH($C1170,'Policy Characteristics'!$C:$C,0)))</f>
        <v>architectural-design.html#rnd</v>
      </c>
      <c r="R1170" s="321" t="str">
        <f>IF(ISBLANK(INDEX('Policy Characteristics'!L:L,MATCH($C1170,'Policy Characteristics'!$C:$C,0))),"",INDEX('Policy Characteristics'!L:L,MATCH($C1170,'Policy Characteristics'!$C:$C,0)))</f>
        <v>research-and-development.html</v>
      </c>
    </row>
    <row r="1171" spans="1:18" x14ac:dyDescent="0.25">
      <c r="A1171" s="321" t="str">
        <f>IF(ISBLANK(INDEX('Policy Characteristics'!A:A,MATCH($C1171,'Policy Characteristics'!$C:$C,0))),"",INDEX('Policy Characteristics'!A:A,MATCH($C1171,'Policy Characteristics'!$C:$C,0)))</f>
        <v>Research and Development</v>
      </c>
      <c r="B1171" s="321" t="str">
        <f>IF(ISBLANK(INDEX('Policy Characteristics'!B:B,MATCH($C1171,'Policy Characteristics'!$C:$C,0))),"",INDEX('Policy Characteristics'!B:B,MATCH($C1171,'Policy Characteristics'!$C:$C,0)))</f>
        <v>Fuel Use Reduction</v>
      </c>
      <c r="C1171" s="325" t="str">
        <f t="shared" si="64"/>
        <v>RnD Industry Fuel Use Perc Reduction</v>
      </c>
      <c r="D1171" s="181" t="s">
        <v>3223</v>
      </c>
      <c r="E1171" s="50"/>
      <c r="F1171" s="9" t="s">
        <v>3259</v>
      </c>
      <c r="G1171" s="50"/>
      <c r="H1171" s="51">
        <v>1508</v>
      </c>
      <c r="I1171" s="50" t="s">
        <v>44</v>
      </c>
      <c r="J1171" s="323" t="str">
        <f>IF(ISBLANK(INDEX('Policy Characteristics'!D:D,MATCH($C1171,'Policy Characteristics'!$C:$C,0))),"",INDEX('Policy Characteristics'!D:D,MATCH($C1171,'Policy Characteristics'!$C:$C,0)))</f>
        <v>R&amp;D Fuel Use Reductions</v>
      </c>
      <c r="K1171" s="321" t="str">
        <f>IF(ISBLANK(INDEX('Policy Characteristics'!E:E,MATCH($C1171,'Policy Characteristics'!$C:$C,0))),"",INDEX('Policy Characteristics'!E:E,MATCH($C1171,'Policy Characteristics'!$C:$C,0)))</f>
        <v>RnD industry fuel use reduction</v>
      </c>
      <c r="L1171" s="339">
        <f>IF(ISBLANK(INDEX('Policy Characteristics'!F:F,MATCH($C1171,'Policy Characteristics'!$C:$C,0))),"",INDEX('Policy Characteristics'!F:F,MATCH($C1171,'Policy Characteristics'!$C:$C,0)))</f>
        <v>0</v>
      </c>
      <c r="M1171" s="339">
        <f>IF(ISBLANK(INDEX('Policy Characteristics'!G:G,MATCH($C1171,'Policy Characteristics'!$C:$C,0))),"",INDEX('Policy Characteristics'!G:G,MATCH($C1171,'Policy Characteristics'!$C:$C,0)))</f>
        <v>0.4</v>
      </c>
      <c r="N1171" s="339">
        <f>IF(ISBLANK(INDEX('Policy Characteristics'!H:H,MATCH($C1171,'Policy Characteristics'!$C:$C,0))),"",INDEX('Policy Characteristics'!H:H,MATCH($C1171,'Policy Characteristics'!$C:$C,0)))</f>
        <v>0.01</v>
      </c>
      <c r="O1171" s="321" t="str">
        <f>IF(ISBLANK(INDEX('Policy Characteristics'!I:I,MATCH($C1171,'Policy Characteristics'!$C:$C,0))),"",INDEX('Policy Characteristics'!I:I,MATCH($C1171,'Policy Characteristics'!$C:$C,0)))</f>
        <v>% reduction in fuel use</v>
      </c>
      <c r="P1171" s="321"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21" t="str">
        <f>IF(ISBLANK(INDEX('Policy Characteristics'!K:K,MATCH($C1171,'Policy Characteristics'!$C:$C,0))),"",INDEX('Policy Characteristics'!K:K,MATCH($C1171,'Policy Characteristics'!$C:$C,0)))</f>
        <v>architectural-design.html#rnd</v>
      </c>
      <c r="R1171" s="321" t="str">
        <f>IF(ISBLANK(INDEX('Policy Characteristics'!L:L,MATCH($C1171,'Policy Characteristics'!$C:$C,0))),"",INDEX('Policy Characteristics'!L:L,MATCH($C1171,'Policy Characteristics'!$C:$C,0)))</f>
        <v>research-and-development.html</v>
      </c>
    </row>
    <row r="1172" spans="1:18" x14ac:dyDescent="0.25">
      <c r="A1172" s="321" t="str">
        <f>IF(ISBLANK(INDEX('Policy Characteristics'!A:A,MATCH($C1172,'Policy Characteristics'!$C:$C,0))),"",INDEX('Policy Characteristics'!A:A,MATCH($C1172,'Policy Characteristics'!$C:$C,0)))</f>
        <v>Research and Development</v>
      </c>
      <c r="B1172" s="321" t="str">
        <f>IF(ISBLANK(INDEX('Policy Characteristics'!B:B,MATCH($C1172,'Policy Characteristics'!$C:$C,0))),"",INDEX('Policy Characteristics'!B:B,MATCH($C1172,'Policy Characteristics'!$C:$C,0)))</f>
        <v>Fuel Use Reduction</v>
      </c>
      <c r="C1172" s="325" t="str">
        <f t="shared" si="64"/>
        <v>RnD Industry Fuel Use Perc Reduction</v>
      </c>
      <c r="D1172" s="181" t="s">
        <v>3224</v>
      </c>
      <c r="E1172" s="50"/>
      <c r="F1172" s="9" t="s">
        <v>3260</v>
      </c>
      <c r="G1172" s="50"/>
      <c r="H1172" s="51">
        <v>1509</v>
      </c>
      <c r="I1172" s="50" t="s">
        <v>44</v>
      </c>
      <c r="J1172" s="323" t="str">
        <f>IF(ISBLANK(INDEX('Policy Characteristics'!D:D,MATCH($C1172,'Policy Characteristics'!$C:$C,0))),"",INDEX('Policy Characteristics'!D:D,MATCH($C1172,'Policy Characteristics'!$C:$C,0)))</f>
        <v>R&amp;D Fuel Use Reductions</v>
      </c>
      <c r="K1172" s="321" t="str">
        <f>IF(ISBLANK(INDEX('Policy Characteristics'!E:E,MATCH($C1172,'Policy Characteristics'!$C:$C,0))),"",INDEX('Policy Characteristics'!E:E,MATCH($C1172,'Policy Characteristics'!$C:$C,0)))</f>
        <v>RnD industry fuel use reduction</v>
      </c>
      <c r="L1172" s="339">
        <f>IF(ISBLANK(INDEX('Policy Characteristics'!F:F,MATCH($C1172,'Policy Characteristics'!$C:$C,0))),"",INDEX('Policy Characteristics'!F:F,MATCH($C1172,'Policy Characteristics'!$C:$C,0)))</f>
        <v>0</v>
      </c>
      <c r="M1172" s="339">
        <f>IF(ISBLANK(INDEX('Policy Characteristics'!G:G,MATCH($C1172,'Policy Characteristics'!$C:$C,0))),"",INDEX('Policy Characteristics'!G:G,MATCH($C1172,'Policy Characteristics'!$C:$C,0)))</f>
        <v>0.4</v>
      </c>
      <c r="N1172" s="339">
        <f>IF(ISBLANK(INDEX('Policy Characteristics'!H:H,MATCH($C1172,'Policy Characteristics'!$C:$C,0))),"",INDEX('Policy Characteristics'!H:H,MATCH($C1172,'Policy Characteristics'!$C:$C,0)))</f>
        <v>0.01</v>
      </c>
      <c r="O1172" s="321" t="str">
        <f>IF(ISBLANK(INDEX('Policy Characteristics'!I:I,MATCH($C1172,'Policy Characteristics'!$C:$C,0))),"",INDEX('Policy Characteristics'!I:I,MATCH($C1172,'Policy Characteristics'!$C:$C,0)))</f>
        <v>% reduction in fuel use</v>
      </c>
      <c r="P1172" s="321"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21" t="str">
        <f>IF(ISBLANK(INDEX('Policy Characteristics'!K:K,MATCH($C1172,'Policy Characteristics'!$C:$C,0))),"",INDEX('Policy Characteristics'!K:K,MATCH($C1172,'Policy Characteristics'!$C:$C,0)))</f>
        <v>architectural-design.html#rnd</v>
      </c>
      <c r="R1172" s="321" t="str">
        <f>IF(ISBLANK(INDEX('Policy Characteristics'!L:L,MATCH($C1172,'Policy Characteristics'!$C:$C,0))),"",INDEX('Policy Characteristics'!L:L,MATCH($C1172,'Policy Characteristics'!$C:$C,0)))</f>
        <v>research-and-development.html</v>
      </c>
    </row>
    <row r="1173" spans="1:18" x14ac:dyDescent="0.25">
      <c r="A1173" s="321" t="str">
        <f>IF(ISBLANK(INDEX('Policy Characteristics'!A:A,MATCH($C1173,'Policy Characteristics'!$C:$C,0))),"",INDEX('Policy Characteristics'!A:A,MATCH($C1173,'Policy Characteristics'!$C:$C,0)))</f>
        <v>Research and Development</v>
      </c>
      <c r="B1173" s="321" t="str">
        <f>IF(ISBLANK(INDEX('Policy Characteristics'!B:B,MATCH($C1173,'Policy Characteristics'!$C:$C,0))),"",INDEX('Policy Characteristics'!B:B,MATCH($C1173,'Policy Characteristics'!$C:$C,0)))</f>
        <v>Fuel Use Reduction</v>
      </c>
      <c r="C1173" s="325" t="str">
        <f t="shared" si="64"/>
        <v>RnD Industry Fuel Use Perc Reduction</v>
      </c>
      <c r="D1173" s="181" t="s">
        <v>3225</v>
      </c>
      <c r="E1173" s="50"/>
      <c r="F1173" s="9" t="s">
        <v>3261</v>
      </c>
      <c r="G1173" s="50"/>
      <c r="H1173" s="51">
        <v>1510</v>
      </c>
      <c r="I1173" s="50" t="s">
        <v>44</v>
      </c>
      <c r="J1173" s="323" t="str">
        <f>IF(ISBLANK(INDEX('Policy Characteristics'!D:D,MATCH($C1173,'Policy Characteristics'!$C:$C,0))),"",INDEX('Policy Characteristics'!D:D,MATCH($C1173,'Policy Characteristics'!$C:$C,0)))</f>
        <v>R&amp;D Fuel Use Reductions</v>
      </c>
      <c r="K1173" s="321" t="str">
        <f>IF(ISBLANK(INDEX('Policy Characteristics'!E:E,MATCH($C1173,'Policy Characteristics'!$C:$C,0))),"",INDEX('Policy Characteristics'!E:E,MATCH($C1173,'Policy Characteristics'!$C:$C,0)))</f>
        <v>RnD industry fuel use reduction</v>
      </c>
      <c r="L1173" s="339">
        <f>IF(ISBLANK(INDEX('Policy Characteristics'!F:F,MATCH($C1173,'Policy Characteristics'!$C:$C,0))),"",INDEX('Policy Characteristics'!F:F,MATCH($C1173,'Policy Characteristics'!$C:$C,0)))</f>
        <v>0</v>
      </c>
      <c r="M1173" s="339">
        <f>IF(ISBLANK(INDEX('Policy Characteristics'!G:G,MATCH($C1173,'Policy Characteristics'!$C:$C,0))),"",INDEX('Policy Characteristics'!G:G,MATCH($C1173,'Policy Characteristics'!$C:$C,0)))</f>
        <v>0.4</v>
      </c>
      <c r="N1173" s="339">
        <f>IF(ISBLANK(INDEX('Policy Characteristics'!H:H,MATCH($C1173,'Policy Characteristics'!$C:$C,0))),"",INDEX('Policy Characteristics'!H:H,MATCH($C1173,'Policy Characteristics'!$C:$C,0)))</f>
        <v>0.01</v>
      </c>
      <c r="O1173" s="321" t="str">
        <f>IF(ISBLANK(INDEX('Policy Characteristics'!I:I,MATCH($C1173,'Policy Characteristics'!$C:$C,0))),"",INDEX('Policy Characteristics'!I:I,MATCH($C1173,'Policy Characteristics'!$C:$C,0)))</f>
        <v>% reduction in fuel use</v>
      </c>
      <c r="P1173" s="321"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21" t="str">
        <f>IF(ISBLANK(INDEX('Policy Characteristics'!K:K,MATCH($C1173,'Policy Characteristics'!$C:$C,0))),"",INDEX('Policy Characteristics'!K:K,MATCH($C1173,'Policy Characteristics'!$C:$C,0)))</f>
        <v>architectural-design.html#rnd</v>
      </c>
      <c r="R1173" s="321" t="str">
        <f>IF(ISBLANK(INDEX('Policy Characteristics'!L:L,MATCH($C1173,'Policy Characteristics'!$C:$C,0))),"",INDEX('Policy Characteristics'!L:L,MATCH($C1173,'Policy Characteristics'!$C:$C,0)))</f>
        <v>research-and-development.html</v>
      </c>
    </row>
    <row r="1174" spans="1:18" x14ac:dyDescent="0.25">
      <c r="A1174" s="321" t="str">
        <f>IF(ISBLANK(INDEX('Policy Characteristics'!A:A,MATCH($C1174,'Policy Characteristics'!$C:$C,0))),"",INDEX('Policy Characteristics'!A:A,MATCH($C1174,'Policy Characteristics'!$C:$C,0)))</f>
        <v>Research and Development</v>
      </c>
      <c r="B1174" s="321" t="str">
        <f>IF(ISBLANK(INDEX('Policy Characteristics'!B:B,MATCH($C1174,'Policy Characteristics'!$C:$C,0))),"",INDEX('Policy Characteristics'!B:B,MATCH($C1174,'Policy Characteristics'!$C:$C,0)))</f>
        <v>Fuel Use Reduction</v>
      </c>
      <c r="C1174" s="325" t="str">
        <f t="shared" si="64"/>
        <v>RnD Industry Fuel Use Perc Reduction</v>
      </c>
      <c r="D1174" s="181" t="s">
        <v>3226</v>
      </c>
      <c r="E1174" s="50"/>
      <c r="F1174" s="9" t="s">
        <v>3262</v>
      </c>
      <c r="G1174" s="50"/>
      <c r="H1174" s="51">
        <v>1511</v>
      </c>
      <c r="I1174" s="50" t="s">
        <v>44</v>
      </c>
      <c r="J1174" s="323" t="str">
        <f>IF(ISBLANK(INDEX('Policy Characteristics'!D:D,MATCH($C1174,'Policy Characteristics'!$C:$C,0))),"",INDEX('Policy Characteristics'!D:D,MATCH($C1174,'Policy Characteristics'!$C:$C,0)))</f>
        <v>R&amp;D Fuel Use Reductions</v>
      </c>
      <c r="K1174" s="321" t="str">
        <f>IF(ISBLANK(INDEX('Policy Characteristics'!E:E,MATCH($C1174,'Policy Characteristics'!$C:$C,0))),"",INDEX('Policy Characteristics'!E:E,MATCH($C1174,'Policy Characteristics'!$C:$C,0)))</f>
        <v>RnD industry fuel use reduction</v>
      </c>
      <c r="L1174" s="339">
        <f>IF(ISBLANK(INDEX('Policy Characteristics'!F:F,MATCH($C1174,'Policy Characteristics'!$C:$C,0))),"",INDEX('Policy Characteristics'!F:F,MATCH($C1174,'Policy Characteristics'!$C:$C,0)))</f>
        <v>0</v>
      </c>
      <c r="M1174" s="339">
        <f>IF(ISBLANK(INDEX('Policy Characteristics'!G:G,MATCH($C1174,'Policy Characteristics'!$C:$C,0))),"",INDEX('Policy Characteristics'!G:G,MATCH($C1174,'Policy Characteristics'!$C:$C,0)))</f>
        <v>0.4</v>
      </c>
      <c r="N1174" s="339">
        <f>IF(ISBLANK(INDEX('Policy Characteristics'!H:H,MATCH($C1174,'Policy Characteristics'!$C:$C,0))),"",INDEX('Policy Characteristics'!H:H,MATCH($C1174,'Policy Characteristics'!$C:$C,0)))</f>
        <v>0.01</v>
      </c>
      <c r="O1174" s="321" t="str">
        <f>IF(ISBLANK(INDEX('Policy Characteristics'!I:I,MATCH($C1174,'Policy Characteristics'!$C:$C,0))),"",INDEX('Policy Characteristics'!I:I,MATCH($C1174,'Policy Characteristics'!$C:$C,0)))</f>
        <v>% reduction in fuel use</v>
      </c>
      <c r="P1174" s="321"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21" t="str">
        <f>IF(ISBLANK(INDEX('Policy Characteristics'!K:K,MATCH($C1174,'Policy Characteristics'!$C:$C,0))),"",INDEX('Policy Characteristics'!K:K,MATCH($C1174,'Policy Characteristics'!$C:$C,0)))</f>
        <v>architectural-design.html#rnd</v>
      </c>
      <c r="R1174" s="321" t="str">
        <f>IF(ISBLANK(INDEX('Policy Characteristics'!L:L,MATCH($C1174,'Policy Characteristics'!$C:$C,0))),"",INDEX('Policy Characteristics'!L:L,MATCH($C1174,'Policy Characteristics'!$C:$C,0)))</f>
        <v>research-and-development.html</v>
      </c>
    </row>
    <row r="1175" spans="1:18" x14ac:dyDescent="0.25">
      <c r="A1175" s="321" t="str">
        <f>IF(ISBLANK(INDEX('Policy Characteristics'!A:A,MATCH($C1175,'Policy Characteristics'!$C:$C,0))),"",INDEX('Policy Characteristics'!A:A,MATCH($C1175,'Policy Characteristics'!$C:$C,0)))</f>
        <v>Research and Development</v>
      </c>
      <c r="B1175" s="321" t="str">
        <f>IF(ISBLANK(INDEX('Policy Characteristics'!B:B,MATCH($C1175,'Policy Characteristics'!$C:$C,0))),"",INDEX('Policy Characteristics'!B:B,MATCH($C1175,'Policy Characteristics'!$C:$C,0)))</f>
        <v>Fuel Use Reduction</v>
      </c>
      <c r="C1175" s="326" t="s">
        <v>314</v>
      </c>
      <c r="D1175" s="50" t="s">
        <v>2275</v>
      </c>
      <c r="E1175" s="50"/>
      <c r="F1175" s="50" t="s">
        <v>500</v>
      </c>
      <c r="G1175" s="50"/>
      <c r="H1175" s="51">
        <v>133</v>
      </c>
      <c r="I1175" s="50" t="s">
        <v>44</v>
      </c>
      <c r="J1175" s="323" t="str">
        <f>IF(ISBLANK(INDEX('Policy Characteristics'!D:D,MATCH($C1175,'Policy Characteristics'!$C:$C,0))),"",INDEX('Policy Characteristics'!D:D,MATCH($C1175,'Policy Characteristics'!$C:$C,0)))</f>
        <v>R&amp;D Fuel Use Reductions</v>
      </c>
      <c r="K1175" s="321" t="str">
        <f>IF(ISBLANK(INDEX('Policy Characteristics'!E:E,MATCH($C1175,'Policy Characteristics'!$C:$C,0))),"",INDEX('Policy Characteristics'!E:E,MATCH($C1175,'Policy Characteristics'!$C:$C,0)))</f>
        <v>RnD transportation fuel use reduction</v>
      </c>
      <c r="L1175" s="339">
        <f>IF(ISBLANK(INDEX('Policy Characteristics'!F:F,MATCH($C1175,'Policy Characteristics'!$C:$C,0))),"",INDEX('Policy Characteristics'!F:F,MATCH($C1175,'Policy Characteristics'!$C:$C,0)))</f>
        <v>0</v>
      </c>
      <c r="M1175" s="339">
        <f>IF(ISBLANK(INDEX('Policy Characteristics'!G:G,MATCH($C1175,'Policy Characteristics'!$C:$C,0))),"",INDEX('Policy Characteristics'!G:G,MATCH($C1175,'Policy Characteristics'!$C:$C,0)))</f>
        <v>0.4</v>
      </c>
      <c r="N1175" s="339">
        <f>IF(ISBLANK(INDEX('Policy Characteristics'!H:H,MATCH($C1175,'Policy Characteristics'!$C:$C,0))),"",INDEX('Policy Characteristics'!H:H,MATCH($C1175,'Policy Characteristics'!$C:$C,0)))</f>
        <v>0.01</v>
      </c>
      <c r="O1175" s="321" t="str">
        <f>IF(ISBLANK(INDEX('Policy Characteristics'!I:I,MATCH($C1175,'Policy Characteristics'!$C:$C,0))),"",INDEX('Policy Characteristics'!I:I,MATCH($C1175,'Policy Characteristics'!$C:$C,0)))</f>
        <v>% reduction in fuel use</v>
      </c>
      <c r="P1175" s="321"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21" t="str">
        <f>IF(ISBLANK(INDEX('Policy Characteristics'!K:K,MATCH($C1175,'Policy Characteristics'!$C:$C,0))),"",INDEX('Policy Characteristics'!K:K,MATCH($C1175,'Policy Characteristics'!$C:$C,0)))</f>
        <v>architectural-design.html#rnd</v>
      </c>
      <c r="R1175" s="321" t="str">
        <f>IF(ISBLANK(INDEX('Policy Characteristics'!L:L,MATCH($C1175,'Policy Characteristics'!$C:$C,0))),"",INDEX('Policy Characteristics'!L:L,MATCH($C1175,'Policy Characteristics'!$C:$C,0)))</f>
        <v>research-and-development.html</v>
      </c>
    </row>
    <row r="1176" spans="1:18" x14ac:dyDescent="0.25">
      <c r="A1176" s="321" t="str">
        <f>IF(ISBLANK(INDEX('Policy Characteristics'!A:A,MATCH($C1176,'Policy Characteristics'!$C:$C,0))),"",INDEX('Policy Characteristics'!A:A,MATCH($C1176,'Policy Characteristics'!$C:$C,0)))</f>
        <v>Research and Development</v>
      </c>
      <c r="B1176" s="321" t="str">
        <f>IF(ISBLANK(INDEX('Policy Characteristics'!B:B,MATCH($C1176,'Policy Characteristics'!$C:$C,0))),"",INDEX('Policy Characteristics'!B:B,MATCH($C1176,'Policy Characteristics'!$C:$C,0)))</f>
        <v>Fuel Use Reduction</v>
      </c>
      <c r="C1176" s="325" t="str">
        <f t="shared" ref="C1176:C1181" si="65">C$1175</f>
        <v>RnD Transportation Fuel Use Perc Reduction</v>
      </c>
      <c r="D1176" s="50" t="s">
        <v>2276</v>
      </c>
      <c r="E1176" s="50"/>
      <c r="F1176" s="50" t="s">
        <v>501</v>
      </c>
      <c r="G1176" s="50"/>
      <c r="H1176" s="51">
        <v>134</v>
      </c>
      <c r="I1176" s="50" t="s">
        <v>44</v>
      </c>
      <c r="J1176" s="323" t="str">
        <f>IF(ISBLANK(INDEX('Policy Characteristics'!D:D,MATCH($C1176,'Policy Characteristics'!$C:$C,0))),"",INDEX('Policy Characteristics'!D:D,MATCH($C1176,'Policy Characteristics'!$C:$C,0)))</f>
        <v>R&amp;D Fuel Use Reductions</v>
      </c>
      <c r="K1176" s="321" t="str">
        <f>IF(ISBLANK(INDEX('Policy Characteristics'!E:E,MATCH($C1176,'Policy Characteristics'!$C:$C,0))),"",INDEX('Policy Characteristics'!E:E,MATCH($C1176,'Policy Characteristics'!$C:$C,0)))</f>
        <v>RnD transportation fuel use reduction</v>
      </c>
      <c r="L1176" s="339">
        <f>IF(ISBLANK(INDEX('Policy Characteristics'!F:F,MATCH($C1176,'Policy Characteristics'!$C:$C,0))),"",INDEX('Policy Characteristics'!F:F,MATCH($C1176,'Policy Characteristics'!$C:$C,0)))</f>
        <v>0</v>
      </c>
      <c r="M1176" s="339">
        <f>IF(ISBLANK(INDEX('Policy Characteristics'!G:G,MATCH($C1176,'Policy Characteristics'!$C:$C,0))),"",INDEX('Policy Characteristics'!G:G,MATCH($C1176,'Policy Characteristics'!$C:$C,0)))</f>
        <v>0.4</v>
      </c>
      <c r="N1176" s="339">
        <f>IF(ISBLANK(INDEX('Policy Characteristics'!H:H,MATCH($C1176,'Policy Characteristics'!$C:$C,0))),"",INDEX('Policy Characteristics'!H:H,MATCH($C1176,'Policy Characteristics'!$C:$C,0)))</f>
        <v>0.01</v>
      </c>
      <c r="O1176" s="321" t="str">
        <f>IF(ISBLANK(INDEX('Policy Characteristics'!I:I,MATCH($C1176,'Policy Characteristics'!$C:$C,0))),"",INDEX('Policy Characteristics'!I:I,MATCH($C1176,'Policy Characteristics'!$C:$C,0)))</f>
        <v>% reduction in fuel use</v>
      </c>
      <c r="P1176" s="321"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21" t="str">
        <f>IF(ISBLANK(INDEX('Policy Characteristics'!K:K,MATCH($C1176,'Policy Characteristics'!$C:$C,0))),"",INDEX('Policy Characteristics'!K:K,MATCH($C1176,'Policy Characteristics'!$C:$C,0)))</f>
        <v>architectural-design.html#rnd</v>
      </c>
      <c r="R1176" s="321" t="str">
        <f>IF(ISBLANK(INDEX('Policy Characteristics'!L:L,MATCH($C1176,'Policy Characteristics'!$C:$C,0))),"",INDEX('Policy Characteristics'!L:L,MATCH($C1176,'Policy Characteristics'!$C:$C,0)))</f>
        <v>research-and-development.html</v>
      </c>
    </row>
    <row r="1177" spans="1:18" x14ac:dyDescent="0.25">
      <c r="A1177" s="321" t="str">
        <f>IF(ISBLANK(INDEX('Policy Characteristics'!A:A,MATCH($C1177,'Policy Characteristics'!$C:$C,0))),"",INDEX('Policy Characteristics'!A:A,MATCH($C1177,'Policy Characteristics'!$C:$C,0)))</f>
        <v>Research and Development</v>
      </c>
      <c r="B1177" s="321" t="str">
        <f>IF(ISBLANK(INDEX('Policy Characteristics'!B:B,MATCH($C1177,'Policy Characteristics'!$C:$C,0))),"",INDEX('Policy Characteristics'!B:B,MATCH($C1177,'Policy Characteristics'!$C:$C,0)))</f>
        <v>Fuel Use Reduction</v>
      </c>
      <c r="C1177" s="325" t="str">
        <f t="shared" si="65"/>
        <v>RnD Transportation Fuel Use Perc Reduction</v>
      </c>
      <c r="D1177" s="50" t="s">
        <v>2277</v>
      </c>
      <c r="E1177" s="50"/>
      <c r="F1177" s="50" t="s">
        <v>502</v>
      </c>
      <c r="G1177" s="50"/>
      <c r="H1177" s="51">
        <v>135</v>
      </c>
      <c r="I1177" s="50" t="s">
        <v>44</v>
      </c>
      <c r="J1177" s="323" t="str">
        <f>IF(ISBLANK(INDEX('Policy Characteristics'!D:D,MATCH($C1177,'Policy Characteristics'!$C:$C,0))),"",INDEX('Policy Characteristics'!D:D,MATCH($C1177,'Policy Characteristics'!$C:$C,0)))</f>
        <v>R&amp;D Fuel Use Reductions</v>
      </c>
      <c r="K1177" s="321" t="str">
        <f>IF(ISBLANK(INDEX('Policy Characteristics'!E:E,MATCH($C1177,'Policy Characteristics'!$C:$C,0))),"",INDEX('Policy Characteristics'!E:E,MATCH($C1177,'Policy Characteristics'!$C:$C,0)))</f>
        <v>RnD transportation fuel use reduction</v>
      </c>
      <c r="L1177" s="339">
        <f>IF(ISBLANK(INDEX('Policy Characteristics'!F:F,MATCH($C1177,'Policy Characteristics'!$C:$C,0))),"",INDEX('Policy Characteristics'!F:F,MATCH($C1177,'Policy Characteristics'!$C:$C,0)))</f>
        <v>0</v>
      </c>
      <c r="M1177" s="339">
        <f>IF(ISBLANK(INDEX('Policy Characteristics'!G:G,MATCH($C1177,'Policy Characteristics'!$C:$C,0))),"",INDEX('Policy Characteristics'!G:G,MATCH($C1177,'Policy Characteristics'!$C:$C,0)))</f>
        <v>0.4</v>
      </c>
      <c r="N1177" s="339">
        <f>IF(ISBLANK(INDEX('Policy Characteristics'!H:H,MATCH($C1177,'Policy Characteristics'!$C:$C,0))),"",INDEX('Policy Characteristics'!H:H,MATCH($C1177,'Policy Characteristics'!$C:$C,0)))</f>
        <v>0.01</v>
      </c>
      <c r="O1177" s="321" t="str">
        <f>IF(ISBLANK(INDEX('Policy Characteristics'!I:I,MATCH($C1177,'Policy Characteristics'!$C:$C,0))),"",INDEX('Policy Characteristics'!I:I,MATCH($C1177,'Policy Characteristics'!$C:$C,0)))</f>
        <v>% reduction in fuel use</v>
      </c>
      <c r="P1177" s="321"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21" t="str">
        <f>IF(ISBLANK(INDEX('Policy Characteristics'!K:K,MATCH($C1177,'Policy Characteristics'!$C:$C,0))),"",INDEX('Policy Characteristics'!K:K,MATCH($C1177,'Policy Characteristics'!$C:$C,0)))</f>
        <v>architectural-design.html#rnd</v>
      </c>
      <c r="R1177" s="321" t="str">
        <f>IF(ISBLANK(INDEX('Policy Characteristics'!L:L,MATCH($C1177,'Policy Characteristics'!$C:$C,0))),"",INDEX('Policy Characteristics'!L:L,MATCH($C1177,'Policy Characteristics'!$C:$C,0)))</f>
        <v>research-and-development.html</v>
      </c>
    </row>
    <row r="1178" spans="1:18" x14ac:dyDescent="0.25">
      <c r="A1178" s="321" t="str">
        <f>IF(ISBLANK(INDEX('Policy Characteristics'!A:A,MATCH($C1178,'Policy Characteristics'!$C:$C,0))),"",INDEX('Policy Characteristics'!A:A,MATCH($C1178,'Policy Characteristics'!$C:$C,0)))</f>
        <v>Research and Development</v>
      </c>
      <c r="B1178" s="321" t="str">
        <f>IF(ISBLANK(INDEX('Policy Characteristics'!B:B,MATCH($C1178,'Policy Characteristics'!$C:$C,0))),"",INDEX('Policy Characteristics'!B:B,MATCH($C1178,'Policy Characteristics'!$C:$C,0)))</f>
        <v>Fuel Use Reduction</v>
      </c>
      <c r="C1178" s="325" t="str">
        <f t="shared" si="65"/>
        <v>RnD Transportation Fuel Use Perc Reduction</v>
      </c>
      <c r="D1178" s="50" t="s">
        <v>2278</v>
      </c>
      <c r="E1178" s="50"/>
      <c r="F1178" s="50" t="s">
        <v>503</v>
      </c>
      <c r="G1178" s="50"/>
      <c r="H1178" s="51">
        <v>136</v>
      </c>
      <c r="I1178" s="50" t="s">
        <v>44</v>
      </c>
      <c r="J1178" s="323" t="str">
        <f>IF(ISBLANK(INDEX('Policy Characteristics'!D:D,MATCH($C1178,'Policy Characteristics'!$C:$C,0))),"",INDEX('Policy Characteristics'!D:D,MATCH($C1178,'Policy Characteristics'!$C:$C,0)))</f>
        <v>R&amp;D Fuel Use Reductions</v>
      </c>
      <c r="K1178" s="321" t="str">
        <f>IF(ISBLANK(INDEX('Policy Characteristics'!E:E,MATCH($C1178,'Policy Characteristics'!$C:$C,0))),"",INDEX('Policy Characteristics'!E:E,MATCH($C1178,'Policy Characteristics'!$C:$C,0)))</f>
        <v>RnD transportation fuel use reduction</v>
      </c>
      <c r="L1178" s="339">
        <f>IF(ISBLANK(INDEX('Policy Characteristics'!F:F,MATCH($C1178,'Policy Characteristics'!$C:$C,0))),"",INDEX('Policy Characteristics'!F:F,MATCH($C1178,'Policy Characteristics'!$C:$C,0)))</f>
        <v>0</v>
      </c>
      <c r="M1178" s="339">
        <f>IF(ISBLANK(INDEX('Policy Characteristics'!G:G,MATCH($C1178,'Policy Characteristics'!$C:$C,0))),"",INDEX('Policy Characteristics'!G:G,MATCH($C1178,'Policy Characteristics'!$C:$C,0)))</f>
        <v>0.4</v>
      </c>
      <c r="N1178" s="339">
        <f>IF(ISBLANK(INDEX('Policy Characteristics'!H:H,MATCH($C1178,'Policy Characteristics'!$C:$C,0))),"",INDEX('Policy Characteristics'!H:H,MATCH($C1178,'Policy Characteristics'!$C:$C,0)))</f>
        <v>0.01</v>
      </c>
      <c r="O1178" s="321" t="str">
        <f>IF(ISBLANK(INDEX('Policy Characteristics'!I:I,MATCH($C1178,'Policy Characteristics'!$C:$C,0))),"",INDEX('Policy Characteristics'!I:I,MATCH($C1178,'Policy Characteristics'!$C:$C,0)))</f>
        <v>% reduction in fuel use</v>
      </c>
      <c r="P1178" s="321"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21" t="str">
        <f>IF(ISBLANK(INDEX('Policy Characteristics'!K:K,MATCH($C1178,'Policy Characteristics'!$C:$C,0))),"",INDEX('Policy Characteristics'!K:K,MATCH($C1178,'Policy Characteristics'!$C:$C,0)))</f>
        <v>architectural-design.html#rnd</v>
      </c>
      <c r="R1178" s="321" t="str">
        <f>IF(ISBLANK(INDEX('Policy Characteristics'!L:L,MATCH($C1178,'Policy Characteristics'!$C:$C,0))),"",INDEX('Policy Characteristics'!L:L,MATCH($C1178,'Policy Characteristics'!$C:$C,0)))</f>
        <v>research-and-development.html</v>
      </c>
    </row>
    <row r="1179" spans="1:18" x14ac:dyDescent="0.25">
      <c r="A1179" s="321" t="str">
        <f>IF(ISBLANK(INDEX('Policy Characteristics'!A:A,MATCH($C1179,'Policy Characteristics'!$C:$C,0))),"",INDEX('Policy Characteristics'!A:A,MATCH($C1179,'Policy Characteristics'!$C:$C,0)))</f>
        <v>Research and Development</v>
      </c>
      <c r="B1179" s="321" t="str">
        <f>IF(ISBLANK(INDEX('Policy Characteristics'!B:B,MATCH($C1179,'Policy Characteristics'!$C:$C,0))),"",INDEX('Policy Characteristics'!B:B,MATCH($C1179,'Policy Characteristics'!$C:$C,0)))</f>
        <v>Fuel Use Reduction</v>
      </c>
      <c r="C1179" s="325" t="str">
        <f t="shared" si="65"/>
        <v>RnD Transportation Fuel Use Perc Reduction</v>
      </c>
      <c r="D1179" s="50" t="s">
        <v>2279</v>
      </c>
      <c r="E1179" s="50"/>
      <c r="F1179" s="50" t="s">
        <v>504</v>
      </c>
      <c r="G1179" s="50"/>
      <c r="H1179" s="51">
        <v>137</v>
      </c>
      <c r="I1179" s="50" t="s">
        <v>44</v>
      </c>
      <c r="J1179" s="323" t="str">
        <f>IF(ISBLANK(INDEX('Policy Characteristics'!D:D,MATCH($C1179,'Policy Characteristics'!$C:$C,0))),"",INDEX('Policy Characteristics'!D:D,MATCH($C1179,'Policy Characteristics'!$C:$C,0)))</f>
        <v>R&amp;D Fuel Use Reductions</v>
      </c>
      <c r="K1179" s="321" t="str">
        <f>IF(ISBLANK(INDEX('Policy Characteristics'!E:E,MATCH($C1179,'Policy Characteristics'!$C:$C,0))),"",INDEX('Policy Characteristics'!E:E,MATCH($C1179,'Policy Characteristics'!$C:$C,0)))</f>
        <v>RnD transportation fuel use reduction</v>
      </c>
      <c r="L1179" s="339">
        <f>IF(ISBLANK(INDEX('Policy Characteristics'!F:F,MATCH($C1179,'Policy Characteristics'!$C:$C,0))),"",INDEX('Policy Characteristics'!F:F,MATCH($C1179,'Policy Characteristics'!$C:$C,0)))</f>
        <v>0</v>
      </c>
      <c r="M1179" s="339">
        <f>IF(ISBLANK(INDEX('Policy Characteristics'!G:G,MATCH($C1179,'Policy Characteristics'!$C:$C,0))),"",INDEX('Policy Characteristics'!G:G,MATCH($C1179,'Policy Characteristics'!$C:$C,0)))</f>
        <v>0.4</v>
      </c>
      <c r="N1179" s="339">
        <f>IF(ISBLANK(INDEX('Policy Characteristics'!H:H,MATCH($C1179,'Policy Characteristics'!$C:$C,0))),"",INDEX('Policy Characteristics'!H:H,MATCH($C1179,'Policy Characteristics'!$C:$C,0)))</f>
        <v>0.01</v>
      </c>
      <c r="O1179" s="321" t="str">
        <f>IF(ISBLANK(INDEX('Policy Characteristics'!I:I,MATCH($C1179,'Policy Characteristics'!$C:$C,0))),"",INDEX('Policy Characteristics'!I:I,MATCH($C1179,'Policy Characteristics'!$C:$C,0)))</f>
        <v>% reduction in fuel use</v>
      </c>
      <c r="P1179" s="321"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21" t="str">
        <f>IF(ISBLANK(INDEX('Policy Characteristics'!K:K,MATCH($C1179,'Policy Characteristics'!$C:$C,0))),"",INDEX('Policy Characteristics'!K:K,MATCH($C1179,'Policy Characteristics'!$C:$C,0)))</f>
        <v>architectural-design.html#rnd</v>
      </c>
      <c r="R1179" s="321" t="str">
        <f>IF(ISBLANK(INDEX('Policy Characteristics'!L:L,MATCH($C1179,'Policy Characteristics'!$C:$C,0))),"",INDEX('Policy Characteristics'!L:L,MATCH($C1179,'Policy Characteristics'!$C:$C,0)))</f>
        <v>research-and-development.html</v>
      </c>
    </row>
    <row r="1180" spans="1:18" x14ac:dyDescent="0.25">
      <c r="A1180" s="321" t="str">
        <f>IF(ISBLANK(INDEX('Policy Characteristics'!A:A,MATCH($C1180,'Policy Characteristics'!$C:$C,0))),"",INDEX('Policy Characteristics'!A:A,MATCH($C1180,'Policy Characteristics'!$C:$C,0)))</f>
        <v>Research and Development</v>
      </c>
      <c r="B1180" s="321" t="str">
        <f>IF(ISBLANK(INDEX('Policy Characteristics'!B:B,MATCH($C1180,'Policy Characteristics'!$C:$C,0))),"",INDEX('Policy Characteristics'!B:B,MATCH($C1180,'Policy Characteristics'!$C:$C,0)))</f>
        <v>Fuel Use Reduction</v>
      </c>
      <c r="C1180" s="325" t="str">
        <f t="shared" si="65"/>
        <v>RnD Transportation Fuel Use Perc Reduction</v>
      </c>
      <c r="D1180" s="50" t="s">
        <v>2598</v>
      </c>
      <c r="E1180" s="50"/>
      <c r="F1180" s="50" t="s">
        <v>2899</v>
      </c>
      <c r="G1180" s="50"/>
      <c r="H1180" s="51">
        <v>138</v>
      </c>
      <c r="I1180" s="50" t="s">
        <v>44</v>
      </c>
      <c r="J1180" s="323" t="str">
        <f>IF(ISBLANK(INDEX('Policy Characteristics'!D:D,MATCH($C1180,'Policy Characteristics'!$C:$C,0))),"",INDEX('Policy Characteristics'!D:D,MATCH($C1180,'Policy Characteristics'!$C:$C,0)))</f>
        <v>R&amp;D Fuel Use Reductions</v>
      </c>
      <c r="K1180" s="321" t="str">
        <f>IF(ISBLANK(INDEX('Policy Characteristics'!E:E,MATCH($C1180,'Policy Characteristics'!$C:$C,0))),"",INDEX('Policy Characteristics'!E:E,MATCH($C1180,'Policy Characteristics'!$C:$C,0)))</f>
        <v>RnD transportation fuel use reduction</v>
      </c>
      <c r="L1180" s="339">
        <f>IF(ISBLANK(INDEX('Policy Characteristics'!F:F,MATCH($C1180,'Policy Characteristics'!$C:$C,0))),"",INDEX('Policy Characteristics'!F:F,MATCH($C1180,'Policy Characteristics'!$C:$C,0)))</f>
        <v>0</v>
      </c>
      <c r="M1180" s="339">
        <f>IF(ISBLANK(INDEX('Policy Characteristics'!G:G,MATCH($C1180,'Policy Characteristics'!$C:$C,0))),"",INDEX('Policy Characteristics'!G:G,MATCH($C1180,'Policy Characteristics'!$C:$C,0)))</f>
        <v>0.4</v>
      </c>
      <c r="N1180" s="339">
        <f>IF(ISBLANK(INDEX('Policy Characteristics'!H:H,MATCH($C1180,'Policy Characteristics'!$C:$C,0))),"",INDEX('Policy Characteristics'!H:H,MATCH($C1180,'Policy Characteristics'!$C:$C,0)))</f>
        <v>0.01</v>
      </c>
      <c r="O1180" s="321" t="str">
        <f>IF(ISBLANK(INDEX('Policy Characteristics'!I:I,MATCH($C1180,'Policy Characteristics'!$C:$C,0))),"",INDEX('Policy Characteristics'!I:I,MATCH($C1180,'Policy Characteristics'!$C:$C,0)))</f>
        <v>% reduction in fuel use</v>
      </c>
      <c r="P1180" s="321"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21" t="str">
        <f>IF(ISBLANK(INDEX('Policy Characteristics'!K:K,MATCH($C1180,'Policy Characteristics'!$C:$C,0))),"",INDEX('Policy Characteristics'!K:K,MATCH($C1180,'Policy Characteristics'!$C:$C,0)))</f>
        <v>architectural-design.html#rnd</v>
      </c>
      <c r="R1180" s="321" t="str">
        <f>IF(ISBLANK(INDEX('Policy Characteristics'!L:L,MATCH($C1180,'Policy Characteristics'!$C:$C,0))),"",INDEX('Policy Characteristics'!L:L,MATCH($C1180,'Policy Characteristics'!$C:$C,0)))</f>
        <v>research-and-development.html</v>
      </c>
    </row>
    <row r="1181" spans="1:18" x14ac:dyDescent="0.25">
      <c r="A1181" s="321" t="str">
        <f>IF(ISBLANK(INDEX('Policy Characteristics'!A:A,MATCH($C1181,'Policy Characteristics'!$C:$C,0))),"",INDEX('Policy Characteristics'!A:A,MATCH($C1181,'Policy Characteristics'!$C:$C,0)))</f>
        <v>Research and Development</v>
      </c>
      <c r="B1181" s="321" t="str">
        <f>IF(ISBLANK(INDEX('Policy Characteristics'!B:B,MATCH($C1181,'Policy Characteristics'!$C:$C,0))),"",INDEX('Policy Characteristics'!B:B,MATCH($C1181,'Policy Characteristics'!$C:$C,0)))</f>
        <v>Fuel Use Reduction</v>
      </c>
      <c r="C1181" s="325" t="str">
        <f t="shared" si="65"/>
        <v>RnD Transportation Fuel Use Perc Reduction</v>
      </c>
      <c r="D1181" s="50" t="s">
        <v>2597</v>
      </c>
      <c r="E1181" s="50"/>
      <c r="F1181" s="50" t="s">
        <v>2900</v>
      </c>
      <c r="G1181" s="50"/>
      <c r="H1181" s="51">
        <v>524</v>
      </c>
      <c r="I1181" s="50" t="s">
        <v>44</v>
      </c>
      <c r="J1181" s="323" t="str">
        <f>IF(ISBLANK(INDEX('Policy Characteristics'!D:D,MATCH($C1181,'Policy Characteristics'!$C:$C,0))),"",INDEX('Policy Characteristics'!D:D,MATCH($C1181,'Policy Characteristics'!$C:$C,0)))</f>
        <v>R&amp;D Fuel Use Reductions</v>
      </c>
      <c r="K1181" s="321" t="str">
        <f>IF(ISBLANK(INDEX('Policy Characteristics'!E:E,MATCH($C1181,'Policy Characteristics'!$C:$C,0))),"",INDEX('Policy Characteristics'!E:E,MATCH($C1181,'Policy Characteristics'!$C:$C,0)))</f>
        <v>RnD transportation fuel use reduction</v>
      </c>
      <c r="L1181" s="339">
        <f>IF(ISBLANK(INDEX('Policy Characteristics'!F:F,MATCH($C1181,'Policy Characteristics'!$C:$C,0))),"",INDEX('Policy Characteristics'!F:F,MATCH($C1181,'Policy Characteristics'!$C:$C,0)))</f>
        <v>0</v>
      </c>
      <c r="M1181" s="339">
        <f>IF(ISBLANK(INDEX('Policy Characteristics'!G:G,MATCH($C1181,'Policy Characteristics'!$C:$C,0))),"",INDEX('Policy Characteristics'!G:G,MATCH($C1181,'Policy Characteristics'!$C:$C,0)))</f>
        <v>0.4</v>
      </c>
      <c r="N1181" s="339">
        <f>IF(ISBLANK(INDEX('Policy Characteristics'!H:H,MATCH($C1181,'Policy Characteristics'!$C:$C,0))),"",INDEX('Policy Characteristics'!H:H,MATCH($C1181,'Policy Characteristics'!$C:$C,0)))</f>
        <v>0.01</v>
      </c>
      <c r="O1181" s="321" t="str">
        <f>IF(ISBLANK(INDEX('Policy Characteristics'!I:I,MATCH($C1181,'Policy Characteristics'!$C:$C,0))),"",INDEX('Policy Characteristics'!I:I,MATCH($C1181,'Policy Characteristics'!$C:$C,0)))</f>
        <v>% reduction in fuel use</v>
      </c>
      <c r="P1181" s="321"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21" t="str">
        <f>IF(ISBLANK(INDEX('Policy Characteristics'!K:K,MATCH($C1181,'Policy Characteristics'!$C:$C,0))),"",INDEX('Policy Characteristics'!K:K,MATCH($C1181,'Policy Characteristics'!$C:$C,0)))</f>
        <v>architectural-design.html#rnd</v>
      </c>
      <c r="R1181" s="321" t="str">
        <f>IF(ISBLANK(INDEX('Policy Characteristics'!L:L,MATCH($C1181,'Policy Characteristics'!$C:$C,0))),"",INDEX('Policy Characteristics'!L:L,MATCH($C1181,'Policy Characteristics'!$C:$C,0)))</f>
        <v>research-and-development.html</v>
      </c>
    </row>
    <row r="1182" spans="1:18" x14ac:dyDescent="0.25">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Carbon Tax Revenue</v>
      </c>
      <c r="C1182" s="330" t="s">
        <v>3071</v>
      </c>
      <c r="D1182" s="4" t="s">
        <v>3080</v>
      </c>
      <c r="F1182" s="4" t="s">
        <v>3085</v>
      </c>
      <c r="H1182" s="246">
        <v>545</v>
      </c>
      <c r="I1182" s="4" t="s">
        <v>44</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carbon tax revenue</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io-model.html</v>
      </c>
      <c r="R1182" s="321" t="str">
        <f>IF(ISBLANK(INDEX('Policy Characteristics'!L:L,MATCH($C1182,'Policy Characteristics'!$C:$C,0))),"",INDEX('Policy Characteristics'!L:L,MATCH($C1182,'Policy Characteristics'!$C:$C,0)))</f>
        <v/>
      </c>
    </row>
    <row r="1183" spans="1:18" x14ac:dyDescent="0.25">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Carbon Tax Revenue</v>
      </c>
      <c r="C1183" s="331" t="str">
        <f t="shared" ref="C1183" si="66">C$1182</f>
        <v>GRA for Carbon Tax Revenue</v>
      </c>
      <c r="D1183" s="4" t="s">
        <v>3081</v>
      </c>
      <c r="F1183" s="4" t="s">
        <v>3108</v>
      </c>
      <c r="H1183" s="249">
        <v>546</v>
      </c>
      <c r="I1183" s="5" t="str">
        <f t="shared" ref="I1183:I1186" si="67">I$1182</f>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carbon tax revenue</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io-model.html</v>
      </c>
      <c r="R1183" s="321" t="str">
        <f>IF(ISBLANK(INDEX('Policy Characteristics'!L:L,MATCH($C1183,'Policy Characteristics'!$C:$C,0))),"",INDEX('Policy Characteristics'!L:L,MATCH($C1183,'Policy Characteristics'!$C:$C,0)))</f>
        <v/>
      </c>
    </row>
    <row r="1184" spans="1:18" x14ac:dyDescent="0.25">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Carbon Tax Revenue</v>
      </c>
      <c r="C1184" s="331" t="str">
        <f t="shared" ref="C1184:C1186" si="68">C$1182</f>
        <v>GRA for Carbon Tax Revenue</v>
      </c>
      <c r="D1184" s="4" t="s">
        <v>3082</v>
      </c>
      <c r="F1184" s="4" t="s">
        <v>3086</v>
      </c>
      <c r="H1184" s="249">
        <v>547</v>
      </c>
      <c r="I1184" s="5" t="str">
        <f t="shared" si="67"/>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carbon tax revenue</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io-model.html</v>
      </c>
      <c r="R1184" s="321" t="str">
        <f>IF(ISBLANK(INDEX('Policy Characteristics'!L:L,MATCH($C1184,'Policy Characteristics'!$C:$C,0))),"",INDEX('Policy Characteristics'!L:L,MATCH($C1184,'Policy Characteristics'!$C:$C,0)))</f>
        <v/>
      </c>
    </row>
    <row r="1185" spans="1:18" x14ac:dyDescent="0.25">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Carbon Tax Revenue</v>
      </c>
      <c r="C1185" s="331" t="str">
        <f t="shared" si="68"/>
        <v>GRA for Carbon Tax Revenue</v>
      </c>
      <c r="D1185" s="4" t="s">
        <v>3083</v>
      </c>
      <c r="F1185" s="4" t="s">
        <v>3087</v>
      </c>
      <c r="H1185" s="249">
        <v>548</v>
      </c>
      <c r="I1185" s="5" t="str">
        <f t="shared" si="67"/>
        <v>Yes</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carbon tax revenue</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io-model.html</v>
      </c>
      <c r="R1185" s="321" t="str">
        <f>IF(ISBLANK(INDEX('Policy Characteristics'!L:L,MATCH($C1185,'Policy Characteristics'!$C:$C,0))),"",INDEX('Policy Characteristics'!L:L,MATCH($C1185,'Policy Characteristics'!$C:$C,0)))</f>
        <v/>
      </c>
    </row>
    <row r="1186" spans="1:18" x14ac:dyDescent="0.25">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Carbon Tax Revenue</v>
      </c>
      <c r="C1186" s="331" t="str">
        <f t="shared" si="68"/>
        <v>GRA for Carbon Tax Revenue</v>
      </c>
      <c r="D1186" s="4" t="s">
        <v>3084</v>
      </c>
      <c r="F1186" s="4" t="s">
        <v>3088</v>
      </c>
      <c r="H1186" s="249">
        <v>549</v>
      </c>
      <c r="I1186" s="5" t="str">
        <f t="shared" si="67"/>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carbon tax revenue</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io-model.html</v>
      </c>
      <c r="R1186" s="321" t="str">
        <f>IF(ISBLANK(INDEX('Policy Characteristics'!L:L,MATCH($C1186,'Policy Characteristics'!$C:$C,0))),"",INDEX('Policy Characteristics'!L:L,MATCH($C1186,'Policy Characteristics'!$C:$C,0)))</f>
        <v/>
      </c>
    </row>
    <row r="1187" spans="1:18" x14ac:dyDescent="0.25">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Fuel Tax Revenue</v>
      </c>
      <c r="C1187" s="330" t="s">
        <v>3072</v>
      </c>
      <c r="D1187" s="4" t="s">
        <v>3080</v>
      </c>
      <c r="F1187" s="4" t="s">
        <v>3085</v>
      </c>
      <c r="H1187" s="249">
        <v>550</v>
      </c>
      <c r="I1187" s="4" t="s">
        <v>44</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fuel tax revenue</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io-model.html</v>
      </c>
      <c r="R1187" s="321" t="str">
        <f>IF(ISBLANK(INDEX('Policy Characteristics'!L:L,MATCH($C1187,'Policy Characteristics'!$C:$C,0))),"",INDEX('Policy Characteristics'!L:L,MATCH($C1187,'Policy Characteristics'!$C:$C,0)))</f>
        <v/>
      </c>
    </row>
    <row r="1188" spans="1:18" x14ac:dyDescent="0.25">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Fuel Tax Revenue</v>
      </c>
      <c r="C1188" s="331" t="str">
        <f t="shared" ref="C1188:C1191" si="69">C$1187</f>
        <v>GRA for Fuel Tax Revenue</v>
      </c>
      <c r="D1188" s="4" t="s">
        <v>3081</v>
      </c>
      <c r="F1188" s="4" t="s">
        <v>3108</v>
      </c>
      <c r="H1188" s="249">
        <v>551</v>
      </c>
      <c r="I1188" s="5" t="str">
        <f t="shared" ref="I1188:I1191" si="70">I$1187</f>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fuel tax revenue</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io-model.html</v>
      </c>
      <c r="R1188" s="321" t="str">
        <f>IF(ISBLANK(INDEX('Policy Characteristics'!L:L,MATCH($C1188,'Policy Characteristics'!$C:$C,0))),"",INDEX('Policy Characteristics'!L:L,MATCH($C1188,'Policy Characteristics'!$C:$C,0)))</f>
        <v/>
      </c>
    </row>
    <row r="1189" spans="1:18" x14ac:dyDescent="0.25">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Fuel Tax Revenue</v>
      </c>
      <c r="C1189" s="331" t="str">
        <f t="shared" si="69"/>
        <v>GRA for Fuel Tax Revenue</v>
      </c>
      <c r="D1189" s="4" t="s">
        <v>3082</v>
      </c>
      <c r="F1189" s="4" t="s">
        <v>3086</v>
      </c>
      <c r="H1189" s="249">
        <v>552</v>
      </c>
      <c r="I1189" s="5" t="str">
        <f t="shared" si="70"/>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fuel tax revenue</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io-model.html</v>
      </c>
      <c r="R1189" s="321" t="str">
        <f>IF(ISBLANK(INDEX('Policy Characteristics'!L:L,MATCH($C1189,'Policy Characteristics'!$C:$C,0))),"",INDEX('Policy Characteristics'!L:L,MATCH($C1189,'Policy Characteristics'!$C:$C,0)))</f>
        <v/>
      </c>
    </row>
    <row r="1190" spans="1:18" x14ac:dyDescent="0.25">
      <c r="A1190" s="321" t="str">
        <f>IF(ISBLANK(INDEX('Policy Characteristics'!A:A,MATCH($C1190,'Policy Characteristics'!$C:$C,0))),"",INDEX('Policy Characteristics'!A:A,MATCH($C1190,'Policy Characteristics'!$C:$C,0)))</f>
        <v>Government Revenue Accounting</v>
      </c>
      <c r="B1190" s="321" t="str">
        <f>IF(ISBLANK(INDEX('Policy Characteristics'!B:B,MATCH($C1190,'Policy Characteristics'!$C:$C,0))),"",INDEX('Policy Characteristics'!B:B,MATCH($C1190,'Policy Characteristics'!$C:$C,0)))</f>
        <v>Fuel Tax Revenue</v>
      </c>
      <c r="C1190" s="331" t="str">
        <f t="shared" si="69"/>
        <v>GRA for Fuel Tax Revenue</v>
      </c>
      <c r="D1190" s="4" t="s">
        <v>3083</v>
      </c>
      <c r="F1190" s="4" t="s">
        <v>3087</v>
      </c>
      <c r="H1190" s="249">
        <v>553</v>
      </c>
      <c r="I1190" s="5" t="str">
        <f t="shared" si="70"/>
        <v>Yes</v>
      </c>
      <c r="J1190" s="323" t="str">
        <f>IF(ISBLANK(INDEX('Policy Characteristics'!D:D,MATCH($C1190,'Policy Characteristics'!$C:$C,0))),"",INDEX('Policy Characteristics'!D:D,MATCH($C1190,'Policy Characteristics'!$C:$C,0)))</f>
        <v/>
      </c>
      <c r="K1190" s="321" t="str">
        <f>IF(ISBLANK(INDEX('Policy Characteristics'!E:E,MATCH($C1190,'Policy Characteristics'!$C:$C,0))),"",INDEX('Policy Characteristics'!E:E,MATCH($C1190,'Policy Characteristics'!$C:$C,0)))</f>
        <v>GRA fuel tax revenue</v>
      </c>
      <c r="L1190" s="321">
        <f>IF(ISBLANK(INDEX('Policy Characteristics'!F:F,MATCH($C1190,'Policy Characteristics'!$C:$C,0))),"",INDEX('Policy Characteristics'!F:F,MATCH($C1190,'Policy Characteristics'!$C:$C,0)))</f>
        <v>0</v>
      </c>
      <c r="M1190" s="321">
        <f>IF(ISBLANK(INDEX('Policy Characteristics'!G:G,MATCH($C1190,'Policy Characteristics'!$C:$C,0))),"",INDEX('Policy Characteristics'!G:G,MATCH($C1190,'Policy Characteristics'!$C:$C,0)))</f>
        <v>10</v>
      </c>
      <c r="N1190" s="321">
        <f>IF(ISBLANK(INDEX('Policy Characteristics'!H:H,MATCH($C1190,'Policy Characteristics'!$C:$C,0))),"",INDEX('Policy Characteristics'!H:H,MATCH($C1190,'Policy Characteristics'!$C:$C,0)))</f>
        <v>1</v>
      </c>
      <c r="O1190" s="321" t="str">
        <f>IF(ISBLANK(INDEX('Policy Characteristics'!I:I,MATCH($C1190,'Policy Characteristics'!$C:$C,0))),"",INDEX('Policy Characteristics'!I:I,MATCH($C1190,'Policy Characteristics'!$C:$C,0)))</f>
        <v>weight</v>
      </c>
      <c r="P1190" s="321"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21" t="str">
        <f>IF(ISBLANK(INDEX('Policy Characteristics'!K:K,MATCH($C1190,'Policy Characteristics'!$C:$C,0))),"",INDEX('Policy Characteristics'!K:K,MATCH($C1190,'Policy Characteristics'!$C:$C,0)))</f>
        <v>io-model.html</v>
      </c>
      <c r="R1190" s="321" t="str">
        <f>IF(ISBLANK(INDEX('Policy Characteristics'!L:L,MATCH($C1190,'Policy Characteristics'!$C:$C,0))),"",INDEX('Policy Characteristics'!L:L,MATCH($C1190,'Policy Characteristics'!$C:$C,0)))</f>
        <v/>
      </c>
    </row>
    <row r="1191" spans="1:18" x14ac:dyDescent="0.25">
      <c r="A1191" s="321" t="str">
        <f>IF(ISBLANK(INDEX('Policy Characteristics'!A:A,MATCH($C1191,'Policy Characteristics'!$C:$C,0))),"",INDEX('Policy Characteristics'!A:A,MATCH($C1191,'Policy Characteristics'!$C:$C,0)))</f>
        <v>Government Revenue Accounting</v>
      </c>
      <c r="B1191" s="321" t="str">
        <f>IF(ISBLANK(INDEX('Policy Characteristics'!B:B,MATCH($C1191,'Policy Characteristics'!$C:$C,0))),"",INDEX('Policy Characteristics'!B:B,MATCH($C1191,'Policy Characteristics'!$C:$C,0)))</f>
        <v>Fuel Tax Revenue</v>
      </c>
      <c r="C1191" s="331" t="str">
        <f t="shared" si="69"/>
        <v>GRA for Fuel Tax Revenue</v>
      </c>
      <c r="D1191" s="4" t="s">
        <v>3084</v>
      </c>
      <c r="F1191" s="4" t="s">
        <v>3088</v>
      </c>
      <c r="H1191" s="249">
        <v>554</v>
      </c>
      <c r="I1191" s="5" t="str">
        <f t="shared" si="70"/>
        <v>Yes</v>
      </c>
      <c r="J1191" s="323" t="str">
        <f>IF(ISBLANK(INDEX('Policy Characteristics'!D:D,MATCH($C1191,'Policy Characteristics'!$C:$C,0))),"",INDEX('Policy Characteristics'!D:D,MATCH($C1191,'Policy Characteristics'!$C:$C,0)))</f>
        <v/>
      </c>
      <c r="K1191" s="321" t="str">
        <f>IF(ISBLANK(INDEX('Policy Characteristics'!E:E,MATCH($C1191,'Policy Characteristics'!$C:$C,0))),"",INDEX('Policy Characteristics'!E:E,MATCH($C1191,'Policy Characteristics'!$C:$C,0)))</f>
        <v>GRA fuel tax revenue</v>
      </c>
      <c r="L1191" s="321">
        <f>IF(ISBLANK(INDEX('Policy Characteristics'!F:F,MATCH($C1191,'Policy Characteristics'!$C:$C,0))),"",INDEX('Policy Characteristics'!F:F,MATCH($C1191,'Policy Characteristics'!$C:$C,0)))</f>
        <v>0</v>
      </c>
      <c r="M1191" s="321">
        <f>IF(ISBLANK(INDEX('Policy Characteristics'!G:G,MATCH($C1191,'Policy Characteristics'!$C:$C,0))),"",INDEX('Policy Characteristics'!G:G,MATCH($C1191,'Policy Characteristics'!$C:$C,0)))</f>
        <v>10</v>
      </c>
      <c r="N1191" s="321">
        <f>IF(ISBLANK(INDEX('Policy Characteristics'!H:H,MATCH($C1191,'Policy Characteristics'!$C:$C,0))),"",INDEX('Policy Characteristics'!H:H,MATCH($C1191,'Policy Characteristics'!$C:$C,0)))</f>
        <v>1</v>
      </c>
      <c r="O1191" s="321" t="str">
        <f>IF(ISBLANK(INDEX('Policy Characteristics'!I:I,MATCH($C1191,'Policy Characteristics'!$C:$C,0))),"",INDEX('Policy Characteristics'!I:I,MATCH($C1191,'Policy Characteristics'!$C:$C,0)))</f>
        <v>weight</v>
      </c>
      <c r="P1191" s="321"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21" t="str">
        <f>IF(ISBLANK(INDEX('Policy Characteristics'!K:K,MATCH($C1191,'Policy Characteristics'!$C:$C,0))),"",INDEX('Policy Characteristics'!K:K,MATCH($C1191,'Policy Characteristics'!$C:$C,0)))</f>
        <v>io-model.html</v>
      </c>
      <c r="R1191" s="321" t="str">
        <f>IF(ISBLANK(INDEX('Policy Characteristics'!L:L,MATCH($C1191,'Policy Characteristics'!$C:$C,0))),"",INDEX('Policy Characteristics'!L:L,MATCH($C1191,'Policy Characteristics'!$C:$C,0)))</f>
        <v/>
      </c>
    </row>
    <row r="1192" spans="1:18" x14ac:dyDescent="0.25">
      <c r="A1192" s="321" t="str">
        <f>IF(ISBLANK(INDEX('Policy Characteristics'!A:A,MATCH($C1192,'Policy Characteristics'!$C:$C,0))),"",INDEX('Policy Characteristics'!A:A,MATCH($C1192,'Policy Characteristics'!$C:$C,0)))</f>
        <v>Government Revenue Accounting</v>
      </c>
      <c r="B1192" s="321" t="str">
        <f>IF(ISBLANK(INDEX('Policy Characteristics'!B:B,MATCH($C1192,'Policy Characteristics'!$C:$C,0))),"",INDEX('Policy Characteristics'!B:B,MATCH($C1192,'Policy Characteristics'!$C:$C,0)))</f>
        <v>EV Subsidy</v>
      </c>
      <c r="C1192" s="330" t="s">
        <v>3073</v>
      </c>
      <c r="D1192" s="4" t="s">
        <v>3080</v>
      </c>
      <c r="F1192" s="4" t="s">
        <v>3085</v>
      </c>
      <c r="H1192" s="249">
        <v>555</v>
      </c>
      <c r="I1192" s="4" t="s">
        <v>44</v>
      </c>
      <c r="J1192" s="323" t="str">
        <f>IF(ISBLANK(INDEX('Policy Characteristics'!D:D,MATCH($C1192,'Policy Characteristics'!$C:$C,0))),"",INDEX('Policy Characteristics'!D:D,MATCH($C1192,'Policy Characteristics'!$C:$C,0)))</f>
        <v/>
      </c>
      <c r="K1192" s="321" t="str">
        <f>IF(ISBLANK(INDEX('Policy Characteristics'!E:E,MATCH($C1192,'Policy Characteristics'!$C:$C,0))),"",INDEX('Policy Characteristics'!E:E,MATCH($C1192,'Policy Characteristics'!$C:$C,0)))</f>
        <v>GRA EV subsidy</v>
      </c>
      <c r="L1192" s="321">
        <f>IF(ISBLANK(INDEX('Policy Characteristics'!F:F,MATCH($C1192,'Policy Characteristics'!$C:$C,0))),"",INDEX('Policy Characteristics'!F:F,MATCH($C1192,'Policy Characteristics'!$C:$C,0)))</f>
        <v>0</v>
      </c>
      <c r="M1192" s="321">
        <f>IF(ISBLANK(INDEX('Policy Characteristics'!G:G,MATCH($C1192,'Policy Characteristics'!$C:$C,0))),"",INDEX('Policy Characteristics'!G:G,MATCH($C1192,'Policy Characteristics'!$C:$C,0)))</f>
        <v>10</v>
      </c>
      <c r="N1192" s="321">
        <f>IF(ISBLANK(INDEX('Policy Characteristics'!H:H,MATCH($C1192,'Policy Characteristics'!$C:$C,0))),"",INDEX('Policy Characteristics'!H:H,MATCH($C1192,'Policy Characteristics'!$C:$C,0)))</f>
        <v>1</v>
      </c>
      <c r="O1192" s="321" t="str">
        <f>IF(ISBLANK(INDEX('Policy Characteristics'!I:I,MATCH($C1192,'Policy Characteristics'!$C:$C,0))),"",INDEX('Policy Characteristics'!I:I,MATCH($C1192,'Policy Characteristics'!$C:$C,0)))</f>
        <v>weight</v>
      </c>
      <c r="P1192" s="321"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21" t="str">
        <f>IF(ISBLANK(INDEX('Policy Characteristics'!K:K,MATCH($C1192,'Policy Characteristics'!$C:$C,0))),"",INDEX('Policy Characteristics'!K:K,MATCH($C1192,'Policy Characteristics'!$C:$C,0)))</f>
        <v>io-model.html</v>
      </c>
      <c r="R1192" s="321" t="str">
        <f>IF(ISBLANK(INDEX('Policy Characteristics'!L:L,MATCH($C1192,'Policy Characteristics'!$C:$C,0))),"",INDEX('Policy Characteristics'!L:L,MATCH($C1192,'Policy Characteristics'!$C:$C,0)))</f>
        <v/>
      </c>
    </row>
    <row r="1193" spans="1:18" x14ac:dyDescent="0.25">
      <c r="A1193" s="321" t="str">
        <f>IF(ISBLANK(INDEX('Policy Characteristics'!A:A,MATCH($C1193,'Policy Characteristics'!$C:$C,0))),"",INDEX('Policy Characteristics'!A:A,MATCH($C1193,'Policy Characteristics'!$C:$C,0)))</f>
        <v>Government Revenue Accounting</v>
      </c>
      <c r="B1193" s="321" t="str">
        <f>IF(ISBLANK(INDEX('Policy Characteristics'!B:B,MATCH($C1193,'Policy Characteristics'!$C:$C,0))),"",INDEX('Policy Characteristics'!B:B,MATCH($C1193,'Policy Characteristics'!$C:$C,0)))</f>
        <v>EV Subsidy</v>
      </c>
      <c r="C1193" s="331" t="str">
        <f t="shared" ref="C1193:C1196" si="71">C$1192</f>
        <v>GRA for EV Subsidy</v>
      </c>
      <c r="D1193" s="4" t="s">
        <v>3081</v>
      </c>
      <c r="F1193" s="4" t="s">
        <v>3108</v>
      </c>
      <c r="H1193" s="249">
        <v>556</v>
      </c>
      <c r="I1193" s="5" t="str">
        <f t="shared" ref="I1193:I1196" si="72">I$1192</f>
        <v>Yes</v>
      </c>
      <c r="J1193" s="323" t="str">
        <f>IF(ISBLANK(INDEX('Policy Characteristics'!D:D,MATCH($C1193,'Policy Characteristics'!$C:$C,0))),"",INDEX('Policy Characteristics'!D:D,MATCH($C1193,'Policy Characteristics'!$C:$C,0)))</f>
        <v/>
      </c>
      <c r="K1193" s="321" t="str">
        <f>IF(ISBLANK(INDEX('Policy Characteristics'!E:E,MATCH($C1193,'Policy Characteristics'!$C:$C,0))),"",INDEX('Policy Characteristics'!E:E,MATCH($C1193,'Policy Characteristics'!$C:$C,0)))</f>
        <v>GRA EV subsidy</v>
      </c>
      <c r="L1193" s="321">
        <f>IF(ISBLANK(INDEX('Policy Characteristics'!F:F,MATCH($C1193,'Policy Characteristics'!$C:$C,0))),"",INDEX('Policy Characteristics'!F:F,MATCH($C1193,'Policy Characteristics'!$C:$C,0)))</f>
        <v>0</v>
      </c>
      <c r="M1193" s="321">
        <f>IF(ISBLANK(INDEX('Policy Characteristics'!G:G,MATCH($C1193,'Policy Characteristics'!$C:$C,0))),"",INDEX('Policy Characteristics'!G:G,MATCH($C1193,'Policy Characteristics'!$C:$C,0)))</f>
        <v>10</v>
      </c>
      <c r="N1193" s="321">
        <f>IF(ISBLANK(INDEX('Policy Characteristics'!H:H,MATCH($C1193,'Policy Characteristics'!$C:$C,0))),"",INDEX('Policy Characteristics'!H:H,MATCH($C1193,'Policy Characteristics'!$C:$C,0)))</f>
        <v>1</v>
      </c>
      <c r="O1193" s="321" t="str">
        <f>IF(ISBLANK(INDEX('Policy Characteristics'!I:I,MATCH($C1193,'Policy Characteristics'!$C:$C,0))),"",INDEX('Policy Characteristics'!I:I,MATCH($C1193,'Policy Characteristics'!$C:$C,0)))</f>
        <v>weight</v>
      </c>
      <c r="P1193" s="321"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21" t="str">
        <f>IF(ISBLANK(INDEX('Policy Characteristics'!K:K,MATCH($C1193,'Policy Characteristics'!$C:$C,0))),"",INDEX('Policy Characteristics'!K:K,MATCH($C1193,'Policy Characteristics'!$C:$C,0)))</f>
        <v>io-model.html</v>
      </c>
      <c r="R1193" s="321" t="str">
        <f>IF(ISBLANK(INDEX('Policy Characteristics'!L:L,MATCH($C1193,'Policy Characteristics'!$C:$C,0))),"",INDEX('Policy Characteristics'!L:L,MATCH($C1193,'Policy Characteristics'!$C:$C,0)))</f>
        <v/>
      </c>
    </row>
    <row r="1194" spans="1:18" x14ac:dyDescent="0.25">
      <c r="A1194" s="321" t="str">
        <f>IF(ISBLANK(INDEX('Policy Characteristics'!A:A,MATCH($C1194,'Policy Characteristics'!$C:$C,0))),"",INDEX('Policy Characteristics'!A:A,MATCH($C1194,'Policy Characteristics'!$C:$C,0)))</f>
        <v>Government Revenue Accounting</v>
      </c>
      <c r="B1194" s="321" t="str">
        <f>IF(ISBLANK(INDEX('Policy Characteristics'!B:B,MATCH($C1194,'Policy Characteristics'!$C:$C,0))),"",INDEX('Policy Characteristics'!B:B,MATCH($C1194,'Policy Characteristics'!$C:$C,0)))</f>
        <v>EV Subsidy</v>
      </c>
      <c r="C1194" s="331" t="str">
        <f t="shared" si="71"/>
        <v>GRA for EV Subsidy</v>
      </c>
      <c r="D1194" s="4" t="s">
        <v>3082</v>
      </c>
      <c r="F1194" s="4" t="s">
        <v>3086</v>
      </c>
      <c r="H1194" s="249">
        <v>557</v>
      </c>
      <c r="I1194" s="5" t="str">
        <f t="shared" si="72"/>
        <v>Yes</v>
      </c>
      <c r="J1194" s="323" t="str">
        <f>IF(ISBLANK(INDEX('Policy Characteristics'!D:D,MATCH($C1194,'Policy Characteristics'!$C:$C,0))),"",INDEX('Policy Characteristics'!D:D,MATCH($C1194,'Policy Characteristics'!$C:$C,0)))</f>
        <v/>
      </c>
      <c r="K1194" s="321" t="str">
        <f>IF(ISBLANK(INDEX('Policy Characteristics'!E:E,MATCH($C1194,'Policy Characteristics'!$C:$C,0))),"",INDEX('Policy Characteristics'!E:E,MATCH($C1194,'Policy Characteristics'!$C:$C,0)))</f>
        <v>GRA EV subsidy</v>
      </c>
      <c r="L1194" s="321">
        <f>IF(ISBLANK(INDEX('Policy Characteristics'!F:F,MATCH($C1194,'Policy Characteristics'!$C:$C,0))),"",INDEX('Policy Characteristics'!F:F,MATCH($C1194,'Policy Characteristics'!$C:$C,0)))</f>
        <v>0</v>
      </c>
      <c r="M1194" s="321">
        <f>IF(ISBLANK(INDEX('Policy Characteristics'!G:G,MATCH($C1194,'Policy Characteristics'!$C:$C,0))),"",INDEX('Policy Characteristics'!G:G,MATCH($C1194,'Policy Characteristics'!$C:$C,0)))</f>
        <v>10</v>
      </c>
      <c r="N1194" s="321">
        <f>IF(ISBLANK(INDEX('Policy Characteristics'!H:H,MATCH($C1194,'Policy Characteristics'!$C:$C,0))),"",INDEX('Policy Characteristics'!H:H,MATCH($C1194,'Policy Characteristics'!$C:$C,0)))</f>
        <v>1</v>
      </c>
      <c r="O1194" s="321" t="str">
        <f>IF(ISBLANK(INDEX('Policy Characteristics'!I:I,MATCH($C1194,'Policy Characteristics'!$C:$C,0))),"",INDEX('Policy Characteristics'!I:I,MATCH($C1194,'Policy Characteristics'!$C:$C,0)))</f>
        <v>weight</v>
      </c>
      <c r="P1194" s="321"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21" t="str">
        <f>IF(ISBLANK(INDEX('Policy Characteristics'!K:K,MATCH($C1194,'Policy Characteristics'!$C:$C,0))),"",INDEX('Policy Characteristics'!K:K,MATCH($C1194,'Policy Characteristics'!$C:$C,0)))</f>
        <v>io-model.html</v>
      </c>
      <c r="R1194" s="321" t="str">
        <f>IF(ISBLANK(INDEX('Policy Characteristics'!L:L,MATCH($C1194,'Policy Characteristics'!$C:$C,0))),"",INDEX('Policy Characteristics'!L:L,MATCH($C1194,'Policy Characteristics'!$C:$C,0)))</f>
        <v/>
      </c>
    </row>
    <row r="1195" spans="1:18" x14ac:dyDescent="0.25">
      <c r="A1195" s="321" t="str">
        <f>IF(ISBLANK(INDEX('Policy Characteristics'!A:A,MATCH($C1195,'Policy Characteristics'!$C:$C,0))),"",INDEX('Policy Characteristics'!A:A,MATCH($C1195,'Policy Characteristics'!$C:$C,0)))</f>
        <v>Government Revenue Accounting</v>
      </c>
      <c r="B1195" s="321" t="str">
        <f>IF(ISBLANK(INDEX('Policy Characteristics'!B:B,MATCH($C1195,'Policy Characteristics'!$C:$C,0))),"",INDEX('Policy Characteristics'!B:B,MATCH($C1195,'Policy Characteristics'!$C:$C,0)))</f>
        <v>EV Subsidy</v>
      </c>
      <c r="C1195" s="331" t="str">
        <f t="shared" si="71"/>
        <v>GRA for EV Subsidy</v>
      </c>
      <c r="D1195" s="4" t="s">
        <v>3083</v>
      </c>
      <c r="F1195" s="4" t="s">
        <v>3087</v>
      </c>
      <c r="H1195" s="249">
        <v>558</v>
      </c>
      <c r="I1195" s="5" t="str">
        <f t="shared" si="72"/>
        <v>Yes</v>
      </c>
      <c r="J1195" s="323" t="str">
        <f>IF(ISBLANK(INDEX('Policy Characteristics'!D:D,MATCH($C1195,'Policy Characteristics'!$C:$C,0))),"",INDEX('Policy Characteristics'!D:D,MATCH($C1195,'Policy Characteristics'!$C:$C,0)))</f>
        <v/>
      </c>
      <c r="K1195" s="321" t="str">
        <f>IF(ISBLANK(INDEX('Policy Characteristics'!E:E,MATCH($C1195,'Policy Characteristics'!$C:$C,0))),"",INDEX('Policy Characteristics'!E:E,MATCH($C1195,'Policy Characteristics'!$C:$C,0)))</f>
        <v>GRA EV subsidy</v>
      </c>
      <c r="L1195" s="321">
        <f>IF(ISBLANK(INDEX('Policy Characteristics'!F:F,MATCH($C1195,'Policy Characteristics'!$C:$C,0))),"",INDEX('Policy Characteristics'!F:F,MATCH($C1195,'Policy Characteristics'!$C:$C,0)))</f>
        <v>0</v>
      </c>
      <c r="M1195" s="321">
        <f>IF(ISBLANK(INDEX('Policy Characteristics'!G:G,MATCH($C1195,'Policy Characteristics'!$C:$C,0))),"",INDEX('Policy Characteristics'!G:G,MATCH($C1195,'Policy Characteristics'!$C:$C,0)))</f>
        <v>10</v>
      </c>
      <c r="N1195" s="321">
        <f>IF(ISBLANK(INDEX('Policy Characteristics'!H:H,MATCH($C1195,'Policy Characteristics'!$C:$C,0))),"",INDEX('Policy Characteristics'!H:H,MATCH($C1195,'Policy Characteristics'!$C:$C,0)))</f>
        <v>1</v>
      </c>
      <c r="O1195" s="321" t="str">
        <f>IF(ISBLANK(INDEX('Policy Characteristics'!I:I,MATCH($C1195,'Policy Characteristics'!$C:$C,0))),"",INDEX('Policy Characteristics'!I:I,MATCH($C1195,'Policy Characteristics'!$C:$C,0)))</f>
        <v>weight</v>
      </c>
      <c r="P1195" s="321"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21" t="str">
        <f>IF(ISBLANK(INDEX('Policy Characteristics'!K:K,MATCH($C1195,'Policy Characteristics'!$C:$C,0))),"",INDEX('Policy Characteristics'!K:K,MATCH($C1195,'Policy Characteristics'!$C:$C,0)))</f>
        <v>io-model.html</v>
      </c>
      <c r="R1195" s="321" t="str">
        <f>IF(ISBLANK(INDEX('Policy Characteristics'!L:L,MATCH($C1195,'Policy Characteristics'!$C:$C,0))),"",INDEX('Policy Characteristics'!L:L,MATCH($C1195,'Policy Characteristics'!$C:$C,0)))</f>
        <v/>
      </c>
    </row>
    <row r="1196" spans="1:18" x14ac:dyDescent="0.25">
      <c r="A1196" s="321" t="str">
        <f>IF(ISBLANK(INDEX('Policy Characteristics'!A:A,MATCH($C1196,'Policy Characteristics'!$C:$C,0))),"",INDEX('Policy Characteristics'!A:A,MATCH($C1196,'Policy Characteristics'!$C:$C,0)))</f>
        <v>Government Revenue Accounting</v>
      </c>
      <c r="B1196" s="321" t="str">
        <f>IF(ISBLANK(INDEX('Policy Characteristics'!B:B,MATCH($C1196,'Policy Characteristics'!$C:$C,0))),"",INDEX('Policy Characteristics'!B:B,MATCH($C1196,'Policy Characteristics'!$C:$C,0)))</f>
        <v>EV Subsidy</v>
      </c>
      <c r="C1196" s="331" t="str">
        <f t="shared" si="71"/>
        <v>GRA for EV Subsidy</v>
      </c>
      <c r="D1196" s="4" t="s">
        <v>3084</v>
      </c>
      <c r="F1196" s="4" t="s">
        <v>3088</v>
      </c>
      <c r="H1196" s="249">
        <v>559</v>
      </c>
      <c r="I1196" s="5" t="str">
        <f t="shared" si="72"/>
        <v>Yes</v>
      </c>
      <c r="J1196" s="323" t="str">
        <f>IF(ISBLANK(INDEX('Policy Characteristics'!D:D,MATCH($C1196,'Policy Characteristics'!$C:$C,0))),"",INDEX('Policy Characteristics'!D:D,MATCH($C1196,'Policy Characteristics'!$C:$C,0)))</f>
        <v/>
      </c>
      <c r="K1196" s="321" t="str">
        <f>IF(ISBLANK(INDEX('Policy Characteristics'!E:E,MATCH($C1196,'Policy Characteristics'!$C:$C,0))),"",INDEX('Policy Characteristics'!E:E,MATCH($C1196,'Policy Characteristics'!$C:$C,0)))</f>
        <v>GRA EV subsidy</v>
      </c>
      <c r="L1196" s="321">
        <f>IF(ISBLANK(INDEX('Policy Characteristics'!F:F,MATCH($C1196,'Policy Characteristics'!$C:$C,0))),"",INDEX('Policy Characteristics'!F:F,MATCH($C1196,'Policy Characteristics'!$C:$C,0)))</f>
        <v>0</v>
      </c>
      <c r="M1196" s="321">
        <f>IF(ISBLANK(INDEX('Policy Characteristics'!G:G,MATCH($C1196,'Policy Characteristics'!$C:$C,0))),"",INDEX('Policy Characteristics'!G:G,MATCH($C1196,'Policy Characteristics'!$C:$C,0)))</f>
        <v>10</v>
      </c>
      <c r="N1196" s="321">
        <f>IF(ISBLANK(INDEX('Policy Characteristics'!H:H,MATCH($C1196,'Policy Characteristics'!$C:$C,0))),"",INDEX('Policy Characteristics'!H:H,MATCH($C1196,'Policy Characteristics'!$C:$C,0)))</f>
        <v>1</v>
      </c>
      <c r="O1196" s="321" t="str">
        <f>IF(ISBLANK(INDEX('Policy Characteristics'!I:I,MATCH($C1196,'Policy Characteristics'!$C:$C,0))),"",INDEX('Policy Characteristics'!I:I,MATCH($C1196,'Policy Characteristics'!$C:$C,0)))</f>
        <v>weight</v>
      </c>
      <c r="P1196" s="321"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21" t="str">
        <f>IF(ISBLANK(INDEX('Policy Characteristics'!K:K,MATCH($C1196,'Policy Characteristics'!$C:$C,0))),"",INDEX('Policy Characteristics'!K:K,MATCH($C1196,'Policy Characteristics'!$C:$C,0)))</f>
        <v>io-model.html</v>
      </c>
      <c r="R1196" s="321" t="str">
        <f>IF(ISBLANK(INDEX('Policy Characteristics'!L:L,MATCH($C1196,'Policy Characteristics'!$C:$C,0))),"",INDEX('Policy Characteristics'!L:L,MATCH($C1196,'Policy Characteristics'!$C:$C,0)))</f>
        <v/>
      </c>
    </row>
    <row r="1197" spans="1:18" x14ac:dyDescent="0.25">
      <c r="A1197" s="321" t="str">
        <f>IF(ISBLANK(INDEX('Policy Characteristics'!A:A,MATCH($C1197,'Policy Characteristics'!$C:$C,0))),"",INDEX('Policy Characteristics'!A:A,MATCH($C1197,'Policy Characteristics'!$C:$C,0)))</f>
        <v>Government Revenue Accounting</v>
      </c>
      <c r="B1197" s="321" t="str">
        <f>IF(ISBLANK(INDEX('Policy Characteristics'!B:B,MATCH($C1197,'Policy Characteristics'!$C:$C,0))),"",INDEX('Policy Characteristics'!B:B,MATCH($C1197,'Policy Characteristics'!$C:$C,0)))</f>
        <v>Electricity Generation Subsidy</v>
      </c>
      <c r="C1197" s="330" t="s">
        <v>3074</v>
      </c>
      <c r="D1197" s="4" t="s">
        <v>3080</v>
      </c>
      <c r="F1197" s="4" t="s">
        <v>3085</v>
      </c>
      <c r="H1197" s="249">
        <v>560</v>
      </c>
      <c r="I1197" s="4" t="s">
        <v>44</v>
      </c>
      <c r="J1197" s="323" t="str">
        <f>IF(ISBLANK(INDEX('Policy Characteristics'!D:D,MATCH($C1197,'Policy Characteristics'!$C:$C,0))),"",INDEX('Policy Characteristics'!D:D,MATCH($C1197,'Policy Characteristics'!$C:$C,0)))</f>
        <v/>
      </c>
      <c r="K1197" s="321" t="str">
        <f>IF(ISBLANK(INDEX('Policy Characteristics'!E:E,MATCH($C1197,'Policy Characteristics'!$C:$C,0))),"",INDEX('Policy Characteristics'!E:E,MATCH($C1197,'Policy Characteristics'!$C:$C,0)))</f>
        <v>GRA elec gen subsidy</v>
      </c>
      <c r="L1197" s="321">
        <f>IF(ISBLANK(INDEX('Policy Characteristics'!F:F,MATCH($C1197,'Policy Characteristics'!$C:$C,0))),"",INDEX('Policy Characteristics'!F:F,MATCH($C1197,'Policy Characteristics'!$C:$C,0)))</f>
        <v>0</v>
      </c>
      <c r="M1197" s="321">
        <f>IF(ISBLANK(INDEX('Policy Characteristics'!G:G,MATCH($C1197,'Policy Characteristics'!$C:$C,0))),"",INDEX('Policy Characteristics'!G:G,MATCH($C1197,'Policy Characteristics'!$C:$C,0)))</f>
        <v>10</v>
      </c>
      <c r="N1197" s="321">
        <f>IF(ISBLANK(INDEX('Policy Characteristics'!H:H,MATCH($C1197,'Policy Characteristics'!$C:$C,0))),"",INDEX('Policy Characteristics'!H:H,MATCH($C1197,'Policy Characteristics'!$C:$C,0)))</f>
        <v>1</v>
      </c>
      <c r="O1197" s="321" t="str">
        <f>IF(ISBLANK(INDEX('Policy Characteristics'!I:I,MATCH($C1197,'Policy Characteristics'!$C:$C,0))),"",INDEX('Policy Characteristics'!I:I,MATCH($C1197,'Policy Characteristics'!$C:$C,0)))</f>
        <v>weight</v>
      </c>
      <c r="P1197" s="321"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21" t="str">
        <f>IF(ISBLANK(INDEX('Policy Characteristics'!K:K,MATCH($C1197,'Policy Characteristics'!$C:$C,0))),"",INDEX('Policy Characteristics'!K:K,MATCH($C1197,'Policy Characteristics'!$C:$C,0)))</f>
        <v>io-model.html</v>
      </c>
      <c r="R1197" s="321" t="str">
        <f>IF(ISBLANK(INDEX('Policy Characteristics'!L:L,MATCH($C1197,'Policy Characteristics'!$C:$C,0))),"",INDEX('Policy Characteristics'!L:L,MATCH($C1197,'Policy Characteristics'!$C:$C,0)))</f>
        <v/>
      </c>
    </row>
    <row r="1198" spans="1:18" x14ac:dyDescent="0.25">
      <c r="A1198" s="321" t="str">
        <f>IF(ISBLANK(INDEX('Policy Characteristics'!A:A,MATCH($C1198,'Policy Characteristics'!$C:$C,0))),"",INDEX('Policy Characteristics'!A:A,MATCH($C1198,'Policy Characteristics'!$C:$C,0)))</f>
        <v>Government Revenue Accounting</v>
      </c>
      <c r="B1198" s="321" t="str">
        <f>IF(ISBLANK(INDEX('Policy Characteristics'!B:B,MATCH($C1198,'Policy Characteristics'!$C:$C,0))),"",INDEX('Policy Characteristics'!B:B,MATCH($C1198,'Policy Characteristics'!$C:$C,0)))</f>
        <v>Electricity Generation Subsidy</v>
      </c>
      <c r="C1198" s="331" t="str">
        <f t="shared" ref="C1198:C1201" si="73">C$1197</f>
        <v>GRA for Electricity Generation Subsidies</v>
      </c>
      <c r="D1198" s="4" t="s">
        <v>3081</v>
      </c>
      <c r="F1198" s="4" t="s">
        <v>3108</v>
      </c>
      <c r="H1198" s="249">
        <v>561</v>
      </c>
      <c r="I1198" s="5" t="str">
        <f t="shared" ref="I1198:I1201" si="74">I$1197</f>
        <v>Yes</v>
      </c>
      <c r="J1198" s="323" t="str">
        <f>IF(ISBLANK(INDEX('Policy Characteristics'!D:D,MATCH($C1198,'Policy Characteristics'!$C:$C,0))),"",INDEX('Policy Characteristics'!D:D,MATCH($C1198,'Policy Characteristics'!$C:$C,0)))</f>
        <v/>
      </c>
      <c r="K1198" s="321" t="str">
        <f>IF(ISBLANK(INDEX('Policy Characteristics'!E:E,MATCH($C1198,'Policy Characteristics'!$C:$C,0))),"",INDEX('Policy Characteristics'!E:E,MATCH($C1198,'Policy Characteristics'!$C:$C,0)))</f>
        <v>GRA elec gen subsidy</v>
      </c>
      <c r="L1198" s="321">
        <f>IF(ISBLANK(INDEX('Policy Characteristics'!F:F,MATCH($C1198,'Policy Characteristics'!$C:$C,0))),"",INDEX('Policy Characteristics'!F:F,MATCH($C1198,'Policy Characteristics'!$C:$C,0)))</f>
        <v>0</v>
      </c>
      <c r="M1198" s="321">
        <f>IF(ISBLANK(INDEX('Policy Characteristics'!G:G,MATCH($C1198,'Policy Characteristics'!$C:$C,0))),"",INDEX('Policy Characteristics'!G:G,MATCH($C1198,'Policy Characteristics'!$C:$C,0)))</f>
        <v>10</v>
      </c>
      <c r="N1198" s="321">
        <f>IF(ISBLANK(INDEX('Policy Characteristics'!H:H,MATCH($C1198,'Policy Characteristics'!$C:$C,0))),"",INDEX('Policy Characteristics'!H:H,MATCH($C1198,'Policy Characteristics'!$C:$C,0)))</f>
        <v>1</v>
      </c>
      <c r="O1198" s="321" t="str">
        <f>IF(ISBLANK(INDEX('Policy Characteristics'!I:I,MATCH($C1198,'Policy Characteristics'!$C:$C,0))),"",INDEX('Policy Characteristics'!I:I,MATCH($C1198,'Policy Characteristics'!$C:$C,0)))</f>
        <v>weight</v>
      </c>
      <c r="P1198" s="321"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21" t="str">
        <f>IF(ISBLANK(INDEX('Policy Characteristics'!K:K,MATCH($C1198,'Policy Characteristics'!$C:$C,0))),"",INDEX('Policy Characteristics'!K:K,MATCH($C1198,'Policy Characteristics'!$C:$C,0)))</f>
        <v>io-model.html</v>
      </c>
      <c r="R1198" s="321" t="str">
        <f>IF(ISBLANK(INDEX('Policy Characteristics'!L:L,MATCH($C1198,'Policy Characteristics'!$C:$C,0))),"",INDEX('Policy Characteristics'!L:L,MATCH($C1198,'Policy Characteristics'!$C:$C,0)))</f>
        <v/>
      </c>
    </row>
    <row r="1199" spans="1:18" x14ac:dyDescent="0.25">
      <c r="A1199" s="321" t="str">
        <f>IF(ISBLANK(INDEX('Policy Characteristics'!A:A,MATCH($C1199,'Policy Characteristics'!$C:$C,0))),"",INDEX('Policy Characteristics'!A:A,MATCH($C1199,'Policy Characteristics'!$C:$C,0)))</f>
        <v>Government Revenue Accounting</v>
      </c>
      <c r="B1199" s="321" t="str">
        <f>IF(ISBLANK(INDEX('Policy Characteristics'!B:B,MATCH($C1199,'Policy Characteristics'!$C:$C,0))),"",INDEX('Policy Characteristics'!B:B,MATCH($C1199,'Policy Characteristics'!$C:$C,0)))</f>
        <v>Electricity Generation Subsidy</v>
      </c>
      <c r="C1199" s="331" t="str">
        <f t="shared" si="73"/>
        <v>GRA for Electricity Generation Subsidies</v>
      </c>
      <c r="D1199" s="4" t="s">
        <v>3082</v>
      </c>
      <c r="F1199" s="4" t="s">
        <v>3086</v>
      </c>
      <c r="H1199" s="249">
        <v>562</v>
      </c>
      <c r="I1199" s="5" t="str">
        <f t="shared" si="74"/>
        <v>Yes</v>
      </c>
      <c r="J1199" s="323" t="str">
        <f>IF(ISBLANK(INDEX('Policy Characteristics'!D:D,MATCH($C1199,'Policy Characteristics'!$C:$C,0))),"",INDEX('Policy Characteristics'!D:D,MATCH($C1199,'Policy Characteristics'!$C:$C,0)))</f>
        <v/>
      </c>
      <c r="K1199" s="321" t="str">
        <f>IF(ISBLANK(INDEX('Policy Characteristics'!E:E,MATCH($C1199,'Policy Characteristics'!$C:$C,0))),"",INDEX('Policy Characteristics'!E:E,MATCH($C1199,'Policy Characteristics'!$C:$C,0)))</f>
        <v>GRA elec gen subsidy</v>
      </c>
      <c r="L1199" s="321">
        <f>IF(ISBLANK(INDEX('Policy Characteristics'!F:F,MATCH($C1199,'Policy Characteristics'!$C:$C,0))),"",INDEX('Policy Characteristics'!F:F,MATCH($C1199,'Policy Characteristics'!$C:$C,0)))</f>
        <v>0</v>
      </c>
      <c r="M1199" s="321">
        <f>IF(ISBLANK(INDEX('Policy Characteristics'!G:G,MATCH($C1199,'Policy Characteristics'!$C:$C,0))),"",INDEX('Policy Characteristics'!G:G,MATCH($C1199,'Policy Characteristics'!$C:$C,0)))</f>
        <v>10</v>
      </c>
      <c r="N1199" s="321">
        <f>IF(ISBLANK(INDEX('Policy Characteristics'!H:H,MATCH($C1199,'Policy Characteristics'!$C:$C,0))),"",INDEX('Policy Characteristics'!H:H,MATCH($C1199,'Policy Characteristics'!$C:$C,0)))</f>
        <v>1</v>
      </c>
      <c r="O1199" s="321" t="str">
        <f>IF(ISBLANK(INDEX('Policy Characteristics'!I:I,MATCH($C1199,'Policy Characteristics'!$C:$C,0))),"",INDEX('Policy Characteristics'!I:I,MATCH($C1199,'Policy Characteristics'!$C:$C,0)))</f>
        <v>weight</v>
      </c>
      <c r="P1199" s="321"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21" t="str">
        <f>IF(ISBLANK(INDEX('Policy Characteristics'!K:K,MATCH($C1199,'Policy Characteristics'!$C:$C,0))),"",INDEX('Policy Characteristics'!K:K,MATCH($C1199,'Policy Characteristics'!$C:$C,0)))</f>
        <v>io-model.html</v>
      </c>
      <c r="R1199" s="321" t="str">
        <f>IF(ISBLANK(INDEX('Policy Characteristics'!L:L,MATCH($C1199,'Policy Characteristics'!$C:$C,0))),"",INDEX('Policy Characteristics'!L:L,MATCH($C1199,'Policy Characteristics'!$C:$C,0)))</f>
        <v/>
      </c>
    </row>
    <row r="1200" spans="1:18" x14ac:dyDescent="0.25">
      <c r="A1200" s="321" t="str">
        <f>IF(ISBLANK(INDEX('Policy Characteristics'!A:A,MATCH($C1200,'Policy Characteristics'!$C:$C,0))),"",INDEX('Policy Characteristics'!A:A,MATCH($C1200,'Policy Characteristics'!$C:$C,0)))</f>
        <v>Government Revenue Accounting</v>
      </c>
      <c r="B1200" s="321" t="str">
        <f>IF(ISBLANK(INDEX('Policy Characteristics'!B:B,MATCH($C1200,'Policy Characteristics'!$C:$C,0))),"",INDEX('Policy Characteristics'!B:B,MATCH($C1200,'Policy Characteristics'!$C:$C,0)))</f>
        <v>Electricity Generation Subsidy</v>
      </c>
      <c r="C1200" s="331" t="str">
        <f t="shared" si="73"/>
        <v>GRA for Electricity Generation Subsidies</v>
      </c>
      <c r="D1200" s="4" t="s">
        <v>3083</v>
      </c>
      <c r="F1200" s="4" t="s">
        <v>3087</v>
      </c>
      <c r="H1200" s="249">
        <v>563</v>
      </c>
      <c r="I1200" s="5" t="str">
        <f t="shared" si="74"/>
        <v>Yes</v>
      </c>
      <c r="J1200" s="323" t="str">
        <f>IF(ISBLANK(INDEX('Policy Characteristics'!D:D,MATCH($C1200,'Policy Characteristics'!$C:$C,0))),"",INDEX('Policy Characteristics'!D:D,MATCH($C1200,'Policy Characteristics'!$C:$C,0)))</f>
        <v/>
      </c>
      <c r="K1200" s="321" t="str">
        <f>IF(ISBLANK(INDEX('Policy Characteristics'!E:E,MATCH($C1200,'Policy Characteristics'!$C:$C,0))),"",INDEX('Policy Characteristics'!E:E,MATCH($C1200,'Policy Characteristics'!$C:$C,0)))</f>
        <v>GRA elec gen subsidy</v>
      </c>
      <c r="L1200" s="321">
        <f>IF(ISBLANK(INDEX('Policy Characteristics'!F:F,MATCH($C1200,'Policy Characteristics'!$C:$C,0))),"",INDEX('Policy Characteristics'!F:F,MATCH($C1200,'Policy Characteristics'!$C:$C,0)))</f>
        <v>0</v>
      </c>
      <c r="M1200" s="321">
        <f>IF(ISBLANK(INDEX('Policy Characteristics'!G:G,MATCH($C1200,'Policy Characteristics'!$C:$C,0))),"",INDEX('Policy Characteristics'!G:G,MATCH($C1200,'Policy Characteristics'!$C:$C,0)))</f>
        <v>10</v>
      </c>
      <c r="N1200" s="321">
        <f>IF(ISBLANK(INDEX('Policy Characteristics'!H:H,MATCH($C1200,'Policy Characteristics'!$C:$C,0))),"",INDEX('Policy Characteristics'!H:H,MATCH($C1200,'Policy Characteristics'!$C:$C,0)))</f>
        <v>1</v>
      </c>
      <c r="O1200" s="321" t="str">
        <f>IF(ISBLANK(INDEX('Policy Characteristics'!I:I,MATCH($C1200,'Policy Characteristics'!$C:$C,0))),"",INDEX('Policy Characteristics'!I:I,MATCH($C1200,'Policy Characteristics'!$C:$C,0)))</f>
        <v>weight</v>
      </c>
      <c r="P1200" s="321"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21" t="str">
        <f>IF(ISBLANK(INDEX('Policy Characteristics'!K:K,MATCH($C1200,'Policy Characteristics'!$C:$C,0))),"",INDEX('Policy Characteristics'!K:K,MATCH($C1200,'Policy Characteristics'!$C:$C,0)))</f>
        <v>io-model.html</v>
      </c>
      <c r="R1200" s="321" t="str">
        <f>IF(ISBLANK(INDEX('Policy Characteristics'!L:L,MATCH($C1200,'Policy Characteristics'!$C:$C,0))),"",INDEX('Policy Characteristics'!L:L,MATCH($C1200,'Policy Characteristics'!$C:$C,0)))</f>
        <v/>
      </c>
    </row>
    <row r="1201" spans="1:18" x14ac:dyDescent="0.25">
      <c r="A1201" s="321" t="str">
        <f>IF(ISBLANK(INDEX('Policy Characteristics'!A:A,MATCH($C1201,'Policy Characteristics'!$C:$C,0))),"",INDEX('Policy Characteristics'!A:A,MATCH($C1201,'Policy Characteristics'!$C:$C,0)))</f>
        <v>Government Revenue Accounting</v>
      </c>
      <c r="B1201" s="321" t="str">
        <f>IF(ISBLANK(INDEX('Policy Characteristics'!B:B,MATCH($C1201,'Policy Characteristics'!$C:$C,0))),"",INDEX('Policy Characteristics'!B:B,MATCH($C1201,'Policy Characteristics'!$C:$C,0)))</f>
        <v>Electricity Generation Subsidy</v>
      </c>
      <c r="C1201" s="331" t="str">
        <f t="shared" si="73"/>
        <v>GRA for Electricity Generation Subsidies</v>
      </c>
      <c r="D1201" s="4" t="s">
        <v>3084</v>
      </c>
      <c r="F1201" s="4" t="s">
        <v>3088</v>
      </c>
      <c r="H1201" s="249">
        <v>564</v>
      </c>
      <c r="I1201" s="5" t="str">
        <f t="shared" si="74"/>
        <v>Yes</v>
      </c>
      <c r="J1201" s="323" t="str">
        <f>IF(ISBLANK(INDEX('Policy Characteristics'!D:D,MATCH($C1201,'Policy Characteristics'!$C:$C,0))),"",INDEX('Policy Characteristics'!D:D,MATCH($C1201,'Policy Characteristics'!$C:$C,0)))</f>
        <v/>
      </c>
      <c r="K1201" s="321" t="str">
        <f>IF(ISBLANK(INDEX('Policy Characteristics'!E:E,MATCH($C1201,'Policy Characteristics'!$C:$C,0))),"",INDEX('Policy Characteristics'!E:E,MATCH($C1201,'Policy Characteristics'!$C:$C,0)))</f>
        <v>GRA elec gen subsidy</v>
      </c>
      <c r="L1201" s="321">
        <f>IF(ISBLANK(INDEX('Policy Characteristics'!F:F,MATCH($C1201,'Policy Characteristics'!$C:$C,0))),"",INDEX('Policy Characteristics'!F:F,MATCH($C1201,'Policy Characteristics'!$C:$C,0)))</f>
        <v>0</v>
      </c>
      <c r="M1201" s="321">
        <f>IF(ISBLANK(INDEX('Policy Characteristics'!G:G,MATCH($C1201,'Policy Characteristics'!$C:$C,0))),"",INDEX('Policy Characteristics'!G:G,MATCH($C1201,'Policy Characteristics'!$C:$C,0)))</f>
        <v>10</v>
      </c>
      <c r="N1201" s="321">
        <f>IF(ISBLANK(INDEX('Policy Characteristics'!H:H,MATCH($C1201,'Policy Characteristics'!$C:$C,0))),"",INDEX('Policy Characteristics'!H:H,MATCH($C1201,'Policy Characteristics'!$C:$C,0)))</f>
        <v>1</v>
      </c>
      <c r="O1201" s="321" t="str">
        <f>IF(ISBLANK(INDEX('Policy Characteristics'!I:I,MATCH($C1201,'Policy Characteristics'!$C:$C,0))),"",INDEX('Policy Characteristics'!I:I,MATCH($C1201,'Policy Characteristics'!$C:$C,0)))</f>
        <v>weight</v>
      </c>
      <c r="P1201" s="321"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21" t="str">
        <f>IF(ISBLANK(INDEX('Policy Characteristics'!K:K,MATCH($C1201,'Policy Characteristics'!$C:$C,0))),"",INDEX('Policy Characteristics'!K:K,MATCH($C1201,'Policy Characteristics'!$C:$C,0)))</f>
        <v>io-model.html</v>
      </c>
      <c r="R1201" s="321" t="str">
        <f>IF(ISBLANK(INDEX('Policy Characteristics'!L:L,MATCH($C1201,'Policy Characteristics'!$C:$C,0))),"",INDEX('Policy Characteristics'!L:L,MATCH($C1201,'Policy Characteristics'!$C:$C,0)))</f>
        <v/>
      </c>
    </row>
    <row r="1202" spans="1:18" x14ac:dyDescent="0.25">
      <c r="A1202" s="321" t="str">
        <f>IF(ISBLANK(INDEX('Policy Characteristics'!A:A,MATCH($C1202,'Policy Characteristics'!$C:$C,0))),"",INDEX('Policy Characteristics'!A:A,MATCH($C1202,'Policy Characteristics'!$C:$C,0)))</f>
        <v>Government Revenue Accounting</v>
      </c>
      <c r="B1202" s="321" t="str">
        <f>IF(ISBLANK(INDEX('Policy Characteristics'!B:B,MATCH($C1202,'Policy Characteristics'!$C:$C,0))),"",INDEX('Policy Characteristics'!B:B,MATCH($C1202,'Policy Characteristics'!$C:$C,0)))</f>
        <v>Electricity Capacity Construction Subsidy</v>
      </c>
      <c r="C1202" s="330" t="s">
        <v>3075</v>
      </c>
      <c r="D1202" s="4" t="s">
        <v>3080</v>
      </c>
      <c r="F1202" s="4" t="s">
        <v>3085</v>
      </c>
      <c r="H1202" s="249">
        <v>565</v>
      </c>
      <c r="I1202" s="4" t="s">
        <v>44</v>
      </c>
      <c r="J1202" s="323" t="str">
        <f>IF(ISBLANK(INDEX('Policy Characteristics'!D:D,MATCH($C1202,'Policy Characteristics'!$C:$C,0))),"",INDEX('Policy Characteristics'!D:D,MATCH($C1202,'Policy Characteristics'!$C:$C,0)))</f>
        <v/>
      </c>
      <c r="K1202" s="321" t="str">
        <f>IF(ISBLANK(INDEX('Policy Characteristics'!E:E,MATCH($C1202,'Policy Characteristics'!$C:$C,0))),"",INDEX('Policy Characteristics'!E:E,MATCH($C1202,'Policy Characteristics'!$C:$C,0)))</f>
        <v>GRA elec cap const subsidy</v>
      </c>
      <c r="L1202" s="321">
        <f>IF(ISBLANK(INDEX('Policy Characteristics'!F:F,MATCH($C1202,'Policy Characteristics'!$C:$C,0))),"",INDEX('Policy Characteristics'!F:F,MATCH($C1202,'Policy Characteristics'!$C:$C,0)))</f>
        <v>0</v>
      </c>
      <c r="M1202" s="321">
        <f>IF(ISBLANK(INDEX('Policy Characteristics'!G:G,MATCH($C1202,'Policy Characteristics'!$C:$C,0))),"",INDEX('Policy Characteristics'!G:G,MATCH($C1202,'Policy Characteristics'!$C:$C,0)))</f>
        <v>10</v>
      </c>
      <c r="N1202" s="321">
        <f>IF(ISBLANK(INDEX('Policy Characteristics'!H:H,MATCH($C1202,'Policy Characteristics'!$C:$C,0))),"",INDEX('Policy Characteristics'!H:H,MATCH($C1202,'Policy Characteristics'!$C:$C,0)))</f>
        <v>1</v>
      </c>
      <c r="O1202" s="321" t="str">
        <f>IF(ISBLANK(INDEX('Policy Characteristics'!I:I,MATCH($C1202,'Policy Characteristics'!$C:$C,0))),"",INDEX('Policy Characteristics'!I:I,MATCH($C1202,'Policy Characteristics'!$C:$C,0)))</f>
        <v>weight</v>
      </c>
      <c r="P1202" s="321"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21" t="str">
        <f>IF(ISBLANK(INDEX('Policy Characteristics'!K:K,MATCH($C1202,'Policy Characteristics'!$C:$C,0))),"",INDEX('Policy Characteristics'!K:K,MATCH($C1202,'Policy Characteristics'!$C:$C,0)))</f>
        <v>io-model.html</v>
      </c>
      <c r="R1202" s="321" t="str">
        <f>IF(ISBLANK(INDEX('Policy Characteristics'!L:L,MATCH($C1202,'Policy Characteristics'!$C:$C,0))),"",INDEX('Policy Characteristics'!L:L,MATCH($C1202,'Policy Characteristics'!$C:$C,0)))</f>
        <v/>
      </c>
    </row>
    <row r="1203" spans="1:18" x14ac:dyDescent="0.25">
      <c r="A1203" s="321" t="str">
        <f>IF(ISBLANK(INDEX('Policy Characteristics'!A:A,MATCH($C1203,'Policy Characteristics'!$C:$C,0))),"",INDEX('Policy Characteristics'!A:A,MATCH($C1203,'Policy Characteristics'!$C:$C,0)))</f>
        <v>Government Revenue Accounting</v>
      </c>
      <c r="B1203" s="321" t="str">
        <f>IF(ISBLANK(INDEX('Policy Characteristics'!B:B,MATCH($C1203,'Policy Characteristics'!$C:$C,0))),"",INDEX('Policy Characteristics'!B:B,MATCH($C1203,'Policy Characteristics'!$C:$C,0)))</f>
        <v>Electricity Capacity Construction Subsidy</v>
      </c>
      <c r="C1203" s="331" t="str">
        <f t="shared" ref="C1203:C1206" si="75">C$1202</f>
        <v>GRA for Electricity Capacity Construction Subsidies</v>
      </c>
      <c r="D1203" s="4" t="s">
        <v>3081</v>
      </c>
      <c r="F1203" s="4" t="s">
        <v>3108</v>
      </c>
      <c r="H1203" s="249">
        <v>566</v>
      </c>
      <c r="I1203" s="5" t="str">
        <f t="shared" ref="I1203:I1206" si="76">I$1202</f>
        <v>Yes</v>
      </c>
      <c r="J1203" s="323" t="str">
        <f>IF(ISBLANK(INDEX('Policy Characteristics'!D:D,MATCH($C1203,'Policy Characteristics'!$C:$C,0))),"",INDEX('Policy Characteristics'!D:D,MATCH($C1203,'Policy Characteristics'!$C:$C,0)))</f>
        <v/>
      </c>
      <c r="K1203" s="321" t="str">
        <f>IF(ISBLANK(INDEX('Policy Characteristics'!E:E,MATCH($C1203,'Policy Characteristics'!$C:$C,0))),"",INDEX('Policy Characteristics'!E:E,MATCH($C1203,'Policy Characteristics'!$C:$C,0)))</f>
        <v>GRA elec cap const subsidy</v>
      </c>
      <c r="L1203" s="321">
        <f>IF(ISBLANK(INDEX('Policy Characteristics'!F:F,MATCH($C1203,'Policy Characteristics'!$C:$C,0))),"",INDEX('Policy Characteristics'!F:F,MATCH($C1203,'Policy Characteristics'!$C:$C,0)))</f>
        <v>0</v>
      </c>
      <c r="M1203" s="321">
        <f>IF(ISBLANK(INDEX('Policy Characteristics'!G:G,MATCH($C1203,'Policy Characteristics'!$C:$C,0))),"",INDEX('Policy Characteristics'!G:G,MATCH($C1203,'Policy Characteristics'!$C:$C,0)))</f>
        <v>10</v>
      </c>
      <c r="N1203" s="321">
        <f>IF(ISBLANK(INDEX('Policy Characteristics'!H:H,MATCH($C1203,'Policy Characteristics'!$C:$C,0))),"",INDEX('Policy Characteristics'!H:H,MATCH($C1203,'Policy Characteristics'!$C:$C,0)))</f>
        <v>1</v>
      </c>
      <c r="O1203" s="321" t="str">
        <f>IF(ISBLANK(INDEX('Policy Characteristics'!I:I,MATCH($C1203,'Policy Characteristics'!$C:$C,0))),"",INDEX('Policy Characteristics'!I:I,MATCH($C1203,'Policy Characteristics'!$C:$C,0)))</f>
        <v>weight</v>
      </c>
      <c r="P1203" s="321"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21" t="str">
        <f>IF(ISBLANK(INDEX('Policy Characteristics'!K:K,MATCH($C1203,'Policy Characteristics'!$C:$C,0))),"",INDEX('Policy Characteristics'!K:K,MATCH($C1203,'Policy Characteristics'!$C:$C,0)))</f>
        <v>io-model.html</v>
      </c>
      <c r="R1203" s="321" t="str">
        <f>IF(ISBLANK(INDEX('Policy Characteristics'!L:L,MATCH($C1203,'Policy Characteristics'!$C:$C,0))),"",INDEX('Policy Characteristics'!L:L,MATCH($C1203,'Policy Characteristics'!$C:$C,0)))</f>
        <v/>
      </c>
    </row>
    <row r="1204" spans="1:18" x14ac:dyDescent="0.25">
      <c r="A1204" s="321" t="str">
        <f>IF(ISBLANK(INDEX('Policy Characteristics'!A:A,MATCH($C1204,'Policy Characteristics'!$C:$C,0))),"",INDEX('Policy Characteristics'!A:A,MATCH($C1204,'Policy Characteristics'!$C:$C,0)))</f>
        <v>Government Revenue Accounting</v>
      </c>
      <c r="B1204" s="321" t="str">
        <f>IF(ISBLANK(INDEX('Policy Characteristics'!B:B,MATCH($C1204,'Policy Characteristics'!$C:$C,0))),"",INDEX('Policy Characteristics'!B:B,MATCH($C1204,'Policy Characteristics'!$C:$C,0)))</f>
        <v>Electricity Capacity Construction Subsidy</v>
      </c>
      <c r="C1204" s="331" t="str">
        <f t="shared" si="75"/>
        <v>GRA for Electricity Capacity Construction Subsidies</v>
      </c>
      <c r="D1204" s="4" t="s">
        <v>3082</v>
      </c>
      <c r="F1204" s="4" t="s">
        <v>3086</v>
      </c>
      <c r="H1204" s="249">
        <v>567</v>
      </c>
      <c r="I1204" s="5" t="str">
        <f t="shared" si="76"/>
        <v>Yes</v>
      </c>
      <c r="J1204" s="323" t="str">
        <f>IF(ISBLANK(INDEX('Policy Characteristics'!D:D,MATCH($C1204,'Policy Characteristics'!$C:$C,0))),"",INDEX('Policy Characteristics'!D:D,MATCH($C1204,'Policy Characteristics'!$C:$C,0)))</f>
        <v/>
      </c>
      <c r="K1204" s="321" t="str">
        <f>IF(ISBLANK(INDEX('Policy Characteristics'!E:E,MATCH($C1204,'Policy Characteristics'!$C:$C,0))),"",INDEX('Policy Characteristics'!E:E,MATCH($C1204,'Policy Characteristics'!$C:$C,0)))</f>
        <v>GRA elec cap const subsidy</v>
      </c>
      <c r="L1204" s="321">
        <f>IF(ISBLANK(INDEX('Policy Characteristics'!F:F,MATCH($C1204,'Policy Characteristics'!$C:$C,0))),"",INDEX('Policy Characteristics'!F:F,MATCH($C1204,'Policy Characteristics'!$C:$C,0)))</f>
        <v>0</v>
      </c>
      <c r="M1204" s="321">
        <f>IF(ISBLANK(INDEX('Policy Characteristics'!G:G,MATCH($C1204,'Policy Characteristics'!$C:$C,0))),"",INDEX('Policy Characteristics'!G:G,MATCH($C1204,'Policy Characteristics'!$C:$C,0)))</f>
        <v>10</v>
      </c>
      <c r="N1204" s="321">
        <f>IF(ISBLANK(INDEX('Policy Characteristics'!H:H,MATCH($C1204,'Policy Characteristics'!$C:$C,0))),"",INDEX('Policy Characteristics'!H:H,MATCH($C1204,'Policy Characteristics'!$C:$C,0)))</f>
        <v>1</v>
      </c>
      <c r="O1204" s="321" t="str">
        <f>IF(ISBLANK(INDEX('Policy Characteristics'!I:I,MATCH($C1204,'Policy Characteristics'!$C:$C,0))),"",INDEX('Policy Characteristics'!I:I,MATCH($C1204,'Policy Characteristics'!$C:$C,0)))</f>
        <v>weight</v>
      </c>
      <c r="P1204" s="321"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21" t="str">
        <f>IF(ISBLANK(INDEX('Policy Characteristics'!K:K,MATCH($C1204,'Policy Characteristics'!$C:$C,0))),"",INDEX('Policy Characteristics'!K:K,MATCH($C1204,'Policy Characteristics'!$C:$C,0)))</f>
        <v>io-model.html</v>
      </c>
      <c r="R1204" s="321" t="str">
        <f>IF(ISBLANK(INDEX('Policy Characteristics'!L:L,MATCH($C1204,'Policy Characteristics'!$C:$C,0))),"",INDEX('Policy Characteristics'!L:L,MATCH($C1204,'Policy Characteristics'!$C:$C,0)))</f>
        <v/>
      </c>
    </row>
    <row r="1205" spans="1:18" x14ac:dyDescent="0.25">
      <c r="A1205" s="321" t="str">
        <f>IF(ISBLANK(INDEX('Policy Characteristics'!A:A,MATCH($C1205,'Policy Characteristics'!$C:$C,0))),"",INDEX('Policy Characteristics'!A:A,MATCH($C1205,'Policy Characteristics'!$C:$C,0)))</f>
        <v>Government Revenue Accounting</v>
      </c>
      <c r="B1205" s="321" t="str">
        <f>IF(ISBLANK(INDEX('Policy Characteristics'!B:B,MATCH($C1205,'Policy Characteristics'!$C:$C,0))),"",INDEX('Policy Characteristics'!B:B,MATCH($C1205,'Policy Characteristics'!$C:$C,0)))</f>
        <v>Electricity Capacity Construction Subsidy</v>
      </c>
      <c r="C1205" s="331" t="str">
        <f t="shared" si="75"/>
        <v>GRA for Electricity Capacity Construction Subsidies</v>
      </c>
      <c r="D1205" s="4" t="s">
        <v>3083</v>
      </c>
      <c r="F1205" s="4" t="s">
        <v>3087</v>
      </c>
      <c r="H1205" s="249">
        <v>568</v>
      </c>
      <c r="I1205" s="5" t="str">
        <f t="shared" si="76"/>
        <v>Yes</v>
      </c>
      <c r="J1205" s="323" t="str">
        <f>IF(ISBLANK(INDEX('Policy Characteristics'!D:D,MATCH($C1205,'Policy Characteristics'!$C:$C,0))),"",INDEX('Policy Characteristics'!D:D,MATCH($C1205,'Policy Characteristics'!$C:$C,0)))</f>
        <v/>
      </c>
      <c r="K1205" s="321" t="str">
        <f>IF(ISBLANK(INDEX('Policy Characteristics'!E:E,MATCH($C1205,'Policy Characteristics'!$C:$C,0))),"",INDEX('Policy Characteristics'!E:E,MATCH($C1205,'Policy Characteristics'!$C:$C,0)))</f>
        <v>GRA elec cap const subsidy</v>
      </c>
      <c r="L1205" s="321">
        <f>IF(ISBLANK(INDEX('Policy Characteristics'!F:F,MATCH($C1205,'Policy Characteristics'!$C:$C,0))),"",INDEX('Policy Characteristics'!F:F,MATCH($C1205,'Policy Characteristics'!$C:$C,0)))</f>
        <v>0</v>
      </c>
      <c r="M1205" s="321">
        <f>IF(ISBLANK(INDEX('Policy Characteristics'!G:G,MATCH($C1205,'Policy Characteristics'!$C:$C,0))),"",INDEX('Policy Characteristics'!G:G,MATCH($C1205,'Policy Characteristics'!$C:$C,0)))</f>
        <v>10</v>
      </c>
      <c r="N1205" s="321">
        <f>IF(ISBLANK(INDEX('Policy Characteristics'!H:H,MATCH($C1205,'Policy Characteristics'!$C:$C,0))),"",INDEX('Policy Characteristics'!H:H,MATCH($C1205,'Policy Characteristics'!$C:$C,0)))</f>
        <v>1</v>
      </c>
      <c r="O1205" s="321" t="str">
        <f>IF(ISBLANK(INDEX('Policy Characteristics'!I:I,MATCH($C1205,'Policy Characteristics'!$C:$C,0))),"",INDEX('Policy Characteristics'!I:I,MATCH($C1205,'Policy Characteristics'!$C:$C,0)))</f>
        <v>weight</v>
      </c>
      <c r="P1205" s="321"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21" t="str">
        <f>IF(ISBLANK(INDEX('Policy Characteristics'!K:K,MATCH($C1205,'Policy Characteristics'!$C:$C,0))),"",INDEX('Policy Characteristics'!K:K,MATCH($C1205,'Policy Characteristics'!$C:$C,0)))</f>
        <v>io-model.html</v>
      </c>
      <c r="R1205" s="321" t="str">
        <f>IF(ISBLANK(INDEX('Policy Characteristics'!L:L,MATCH($C1205,'Policy Characteristics'!$C:$C,0))),"",INDEX('Policy Characteristics'!L:L,MATCH($C1205,'Policy Characteristics'!$C:$C,0)))</f>
        <v/>
      </c>
    </row>
    <row r="1206" spans="1:18" x14ac:dyDescent="0.25">
      <c r="A1206" s="321" t="str">
        <f>IF(ISBLANK(INDEX('Policy Characteristics'!A:A,MATCH($C1206,'Policy Characteristics'!$C:$C,0))),"",INDEX('Policy Characteristics'!A:A,MATCH($C1206,'Policy Characteristics'!$C:$C,0)))</f>
        <v>Government Revenue Accounting</v>
      </c>
      <c r="B1206" s="321" t="str">
        <f>IF(ISBLANK(INDEX('Policy Characteristics'!B:B,MATCH($C1206,'Policy Characteristics'!$C:$C,0))),"",INDEX('Policy Characteristics'!B:B,MATCH($C1206,'Policy Characteristics'!$C:$C,0)))</f>
        <v>Electricity Capacity Construction Subsidy</v>
      </c>
      <c r="C1206" s="331" t="str">
        <f t="shared" si="75"/>
        <v>GRA for Electricity Capacity Construction Subsidies</v>
      </c>
      <c r="D1206" s="4" t="s">
        <v>3084</v>
      </c>
      <c r="F1206" s="4" t="s">
        <v>3088</v>
      </c>
      <c r="H1206" s="249">
        <v>569</v>
      </c>
      <c r="I1206" s="5" t="str">
        <f t="shared" si="76"/>
        <v>Yes</v>
      </c>
      <c r="J1206" s="323" t="str">
        <f>IF(ISBLANK(INDEX('Policy Characteristics'!D:D,MATCH($C1206,'Policy Characteristics'!$C:$C,0))),"",INDEX('Policy Characteristics'!D:D,MATCH($C1206,'Policy Characteristics'!$C:$C,0)))</f>
        <v/>
      </c>
      <c r="K1206" s="321" t="str">
        <f>IF(ISBLANK(INDEX('Policy Characteristics'!E:E,MATCH($C1206,'Policy Characteristics'!$C:$C,0))),"",INDEX('Policy Characteristics'!E:E,MATCH($C1206,'Policy Characteristics'!$C:$C,0)))</f>
        <v>GRA elec cap const subsidy</v>
      </c>
      <c r="L1206" s="321">
        <f>IF(ISBLANK(INDEX('Policy Characteristics'!F:F,MATCH($C1206,'Policy Characteristics'!$C:$C,0))),"",INDEX('Policy Characteristics'!F:F,MATCH($C1206,'Policy Characteristics'!$C:$C,0)))</f>
        <v>0</v>
      </c>
      <c r="M1206" s="321">
        <f>IF(ISBLANK(INDEX('Policy Characteristics'!G:G,MATCH($C1206,'Policy Characteristics'!$C:$C,0))),"",INDEX('Policy Characteristics'!G:G,MATCH($C1206,'Policy Characteristics'!$C:$C,0)))</f>
        <v>10</v>
      </c>
      <c r="N1206" s="321">
        <f>IF(ISBLANK(INDEX('Policy Characteristics'!H:H,MATCH($C1206,'Policy Characteristics'!$C:$C,0))),"",INDEX('Policy Characteristics'!H:H,MATCH($C1206,'Policy Characteristics'!$C:$C,0)))</f>
        <v>1</v>
      </c>
      <c r="O1206" s="321" t="str">
        <f>IF(ISBLANK(INDEX('Policy Characteristics'!I:I,MATCH($C1206,'Policy Characteristics'!$C:$C,0))),"",INDEX('Policy Characteristics'!I:I,MATCH($C1206,'Policy Characteristics'!$C:$C,0)))</f>
        <v>weight</v>
      </c>
      <c r="P1206" s="321"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21" t="str">
        <f>IF(ISBLANK(INDEX('Policy Characteristics'!K:K,MATCH($C1206,'Policy Characteristics'!$C:$C,0))),"",INDEX('Policy Characteristics'!K:K,MATCH($C1206,'Policy Characteristics'!$C:$C,0)))</f>
        <v>io-model.html</v>
      </c>
      <c r="R1206" s="321" t="str">
        <f>IF(ISBLANK(INDEX('Policy Characteristics'!L:L,MATCH($C1206,'Policy Characteristics'!$C:$C,0))),"",INDEX('Policy Characteristics'!L:L,MATCH($C1206,'Policy Characteristics'!$C:$C,0)))</f>
        <v/>
      </c>
    </row>
    <row r="1207" spans="1:18" x14ac:dyDescent="0.25">
      <c r="A1207" s="321" t="str">
        <f>IF(ISBLANK(INDEX('Policy Characteristics'!A:A,MATCH($C1207,'Policy Characteristics'!$C:$C,0))),"",INDEX('Policy Characteristics'!A:A,MATCH($C1207,'Policy Characteristics'!$C:$C,0)))</f>
        <v>Government Revenue Accounting</v>
      </c>
      <c r="B1207" s="321" t="str">
        <f>IF(ISBLANK(INDEX('Policy Characteristics'!B:B,MATCH($C1207,'Policy Characteristics'!$C:$C,0))),"",INDEX('Policy Characteristics'!B:B,MATCH($C1207,'Policy Characteristics'!$C:$C,0)))</f>
        <v>Distributed Solar Subsidy</v>
      </c>
      <c r="C1207" s="330" t="s">
        <v>3076</v>
      </c>
      <c r="D1207" s="4" t="s">
        <v>3080</v>
      </c>
      <c r="F1207" s="4" t="s">
        <v>3085</v>
      </c>
      <c r="H1207" s="249">
        <v>570</v>
      </c>
      <c r="I1207" s="4" t="s">
        <v>44</v>
      </c>
      <c r="J1207" s="323" t="str">
        <f>IF(ISBLANK(INDEX('Policy Characteristics'!D:D,MATCH($C1207,'Policy Characteristics'!$C:$C,0))),"",INDEX('Policy Characteristics'!D:D,MATCH($C1207,'Policy Characteristics'!$C:$C,0)))</f>
        <v/>
      </c>
      <c r="K1207" s="321" t="str">
        <f>IF(ISBLANK(INDEX('Policy Characteristics'!E:E,MATCH($C1207,'Policy Characteristics'!$C:$C,0))),"",INDEX('Policy Characteristics'!E:E,MATCH($C1207,'Policy Characteristics'!$C:$C,0)))</f>
        <v>GRA dist solar subsidy</v>
      </c>
      <c r="L1207" s="321">
        <f>IF(ISBLANK(INDEX('Policy Characteristics'!F:F,MATCH($C1207,'Policy Characteristics'!$C:$C,0))),"",INDEX('Policy Characteristics'!F:F,MATCH($C1207,'Policy Characteristics'!$C:$C,0)))</f>
        <v>0</v>
      </c>
      <c r="M1207" s="321">
        <f>IF(ISBLANK(INDEX('Policy Characteristics'!G:G,MATCH($C1207,'Policy Characteristics'!$C:$C,0))),"",INDEX('Policy Characteristics'!G:G,MATCH($C1207,'Policy Characteristics'!$C:$C,0)))</f>
        <v>10</v>
      </c>
      <c r="N1207" s="321">
        <f>IF(ISBLANK(INDEX('Policy Characteristics'!H:H,MATCH($C1207,'Policy Characteristics'!$C:$C,0))),"",INDEX('Policy Characteristics'!H:H,MATCH($C1207,'Policy Characteristics'!$C:$C,0)))</f>
        <v>1</v>
      </c>
      <c r="O1207" s="321" t="str">
        <f>IF(ISBLANK(INDEX('Policy Characteristics'!I:I,MATCH($C1207,'Policy Characteristics'!$C:$C,0))),"",INDEX('Policy Characteristics'!I:I,MATCH($C1207,'Policy Characteristics'!$C:$C,0)))</f>
        <v>weight</v>
      </c>
      <c r="P1207" s="321"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21" t="str">
        <f>IF(ISBLANK(INDEX('Policy Characteristics'!K:K,MATCH($C1207,'Policy Characteristics'!$C:$C,0))),"",INDEX('Policy Characteristics'!K:K,MATCH($C1207,'Policy Characteristics'!$C:$C,0)))</f>
        <v>io-model.html</v>
      </c>
      <c r="R1207" s="321" t="str">
        <f>IF(ISBLANK(INDEX('Policy Characteristics'!L:L,MATCH($C1207,'Policy Characteristics'!$C:$C,0))),"",INDEX('Policy Characteristics'!L:L,MATCH($C1207,'Policy Characteristics'!$C:$C,0)))</f>
        <v/>
      </c>
    </row>
    <row r="1208" spans="1:18" x14ac:dyDescent="0.25">
      <c r="A1208" s="321" t="str">
        <f>IF(ISBLANK(INDEX('Policy Characteristics'!A:A,MATCH($C1208,'Policy Characteristics'!$C:$C,0))),"",INDEX('Policy Characteristics'!A:A,MATCH($C1208,'Policy Characteristics'!$C:$C,0)))</f>
        <v>Government Revenue Accounting</v>
      </c>
      <c r="B1208" s="321" t="str">
        <f>IF(ISBLANK(INDEX('Policy Characteristics'!B:B,MATCH($C1208,'Policy Characteristics'!$C:$C,0))),"",INDEX('Policy Characteristics'!B:B,MATCH($C1208,'Policy Characteristics'!$C:$C,0)))</f>
        <v>Distributed Solar Subsidy</v>
      </c>
      <c r="C1208" s="331" t="str">
        <f t="shared" ref="C1208:C1211" si="77">C$1207</f>
        <v>GRA for Distributed Solar Subsidy</v>
      </c>
      <c r="D1208" s="4" t="s">
        <v>3081</v>
      </c>
      <c r="F1208" s="4" t="s">
        <v>3108</v>
      </c>
      <c r="H1208" s="249">
        <v>571</v>
      </c>
      <c r="I1208" s="5" t="str">
        <f t="shared" ref="I1208:I1211" si="78">I$1207</f>
        <v>Yes</v>
      </c>
      <c r="J1208" s="323" t="str">
        <f>IF(ISBLANK(INDEX('Policy Characteristics'!D:D,MATCH($C1208,'Policy Characteristics'!$C:$C,0))),"",INDEX('Policy Characteristics'!D:D,MATCH($C1208,'Policy Characteristics'!$C:$C,0)))</f>
        <v/>
      </c>
      <c r="K1208" s="321" t="str">
        <f>IF(ISBLANK(INDEX('Policy Characteristics'!E:E,MATCH($C1208,'Policy Characteristics'!$C:$C,0))),"",INDEX('Policy Characteristics'!E:E,MATCH($C1208,'Policy Characteristics'!$C:$C,0)))</f>
        <v>GRA dist solar subsidy</v>
      </c>
      <c r="L1208" s="321">
        <f>IF(ISBLANK(INDEX('Policy Characteristics'!F:F,MATCH($C1208,'Policy Characteristics'!$C:$C,0))),"",INDEX('Policy Characteristics'!F:F,MATCH($C1208,'Policy Characteristics'!$C:$C,0)))</f>
        <v>0</v>
      </c>
      <c r="M1208" s="321">
        <f>IF(ISBLANK(INDEX('Policy Characteristics'!G:G,MATCH($C1208,'Policy Characteristics'!$C:$C,0))),"",INDEX('Policy Characteristics'!G:G,MATCH($C1208,'Policy Characteristics'!$C:$C,0)))</f>
        <v>10</v>
      </c>
      <c r="N1208" s="321">
        <f>IF(ISBLANK(INDEX('Policy Characteristics'!H:H,MATCH($C1208,'Policy Characteristics'!$C:$C,0))),"",INDEX('Policy Characteristics'!H:H,MATCH($C1208,'Policy Characteristics'!$C:$C,0)))</f>
        <v>1</v>
      </c>
      <c r="O1208" s="321" t="str">
        <f>IF(ISBLANK(INDEX('Policy Characteristics'!I:I,MATCH($C1208,'Policy Characteristics'!$C:$C,0))),"",INDEX('Policy Characteristics'!I:I,MATCH($C1208,'Policy Characteristics'!$C:$C,0)))</f>
        <v>weight</v>
      </c>
      <c r="P1208" s="321"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21" t="str">
        <f>IF(ISBLANK(INDEX('Policy Characteristics'!K:K,MATCH($C1208,'Policy Characteristics'!$C:$C,0))),"",INDEX('Policy Characteristics'!K:K,MATCH($C1208,'Policy Characteristics'!$C:$C,0)))</f>
        <v>io-model.html</v>
      </c>
      <c r="R1208" s="321" t="str">
        <f>IF(ISBLANK(INDEX('Policy Characteristics'!L:L,MATCH($C1208,'Policy Characteristics'!$C:$C,0))),"",INDEX('Policy Characteristics'!L:L,MATCH($C1208,'Policy Characteristics'!$C:$C,0)))</f>
        <v/>
      </c>
    </row>
    <row r="1209" spans="1:18" x14ac:dyDescent="0.25">
      <c r="A1209" s="321" t="str">
        <f>IF(ISBLANK(INDEX('Policy Characteristics'!A:A,MATCH($C1209,'Policy Characteristics'!$C:$C,0))),"",INDEX('Policy Characteristics'!A:A,MATCH($C1209,'Policy Characteristics'!$C:$C,0)))</f>
        <v>Government Revenue Accounting</v>
      </c>
      <c r="B1209" s="321" t="str">
        <f>IF(ISBLANK(INDEX('Policy Characteristics'!B:B,MATCH($C1209,'Policy Characteristics'!$C:$C,0))),"",INDEX('Policy Characteristics'!B:B,MATCH($C1209,'Policy Characteristics'!$C:$C,0)))</f>
        <v>Distributed Solar Subsidy</v>
      </c>
      <c r="C1209" s="331" t="str">
        <f t="shared" si="77"/>
        <v>GRA for Distributed Solar Subsidy</v>
      </c>
      <c r="D1209" s="4" t="s">
        <v>3082</v>
      </c>
      <c r="F1209" s="4" t="s">
        <v>3086</v>
      </c>
      <c r="H1209" s="249">
        <v>572</v>
      </c>
      <c r="I1209" s="5" t="str">
        <f t="shared" si="78"/>
        <v>Yes</v>
      </c>
      <c r="J1209" s="323" t="str">
        <f>IF(ISBLANK(INDEX('Policy Characteristics'!D:D,MATCH($C1209,'Policy Characteristics'!$C:$C,0))),"",INDEX('Policy Characteristics'!D:D,MATCH($C1209,'Policy Characteristics'!$C:$C,0)))</f>
        <v/>
      </c>
      <c r="K1209" s="321" t="str">
        <f>IF(ISBLANK(INDEX('Policy Characteristics'!E:E,MATCH($C1209,'Policy Characteristics'!$C:$C,0))),"",INDEX('Policy Characteristics'!E:E,MATCH($C1209,'Policy Characteristics'!$C:$C,0)))</f>
        <v>GRA dist solar subsidy</v>
      </c>
      <c r="L1209" s="321">
        <f>IF(ISBLANK(INDEX('Policy Characteristics'!F:F,MATCH($C1209,'Policy Characteristics'!$C:$C,0))),"",INDEX('Policy Characteristics'!F:F,MATCH($C1209,'Policy Characteristics'!$C:$C,0)))</f>
        <v>0</v>
      </c>
      <c r="M1209" s="321">
        <f>IF(ISBLANK(INDEX('Policy Characteristics'!G:G,MATCH($C1209,'Policy Characteristics'!$C:$C,0))),"",INDEX('Policy Characteristics'!G:G,MATCH($C1209,'Policy Characteristics'!$C:$C,0)))</f>
        <v>10</v>
      </c>
      <c r="N1209" s="321">
        <f>IF(ISBLANK(INDEX('Policy Characteristics'!H:H,MATCH($C1209,'Policy Characteristics'!$C:$C,0))),"",INDEX('Policy Characteristics'!H:H,MATCH($C1209,'Policy Characteristics'!$C:$C,0)))</f>
        <v>1</v>
      </c>
      <c r="O1209" s="321" t="str">
        <f>IF(ISBLANK(INDEX('Policy Characteristics'!I:I,MATCH($C1209,'Policy Characteristics'!$C:$C,0))),"",INDEX('Policy Characteristics'!I:I,MATCH($C1209,'Policy Characteristics'!$C:$C,0)))</f>
        <v>weight</v>
      </c>
      <c r="P1209" s="321"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21" t="str">
        <f>IF(ISBLANK(INDEX('Policy Characteristics'!K:K,MATCH($C1209,'Policy Characteristics'!$C:$C,0))),"",INDEX('Policy Characteristics'!K:K,MATCH($C1209,'Policy Characteristics'!$C:$C,0)))</f>
        <v>io-model.html</v>
      </c>
      <c r="R1209" s="321" t="str">
        <f>IF(ISBLANK(INDEX('Policy Characteristics'!L:L,MATCH($C1209,'Policy Characteristics'!$C:$C,0))),"",INDEX('Policy Characteristics'!L:L,MATCH($C1209,'Policy Characteristics'!$C:$C,0)))</f>
        <v/>
      </c>
    </row>
    <row r="1210" spans="1:18" x14ac:dyDescent="0.25">
      <c r="A1210" s="321" t="str">
        <f>IF(ISBLANK(INDEX('Policy Characteristics'!A:A,MATCH($C1210,'Policy Characteristics'!$C:$C,0))),"",INDEX('Policy Characteristics'!A:A,MATCH($C1210,'Policy Characteristics'!$C:$C,0)))</f>
        <v>Government Revenue Accounting</v>
      </c>
      <c r="B1210" s="321" t="str">
        <f>IF(ISBLANK(INDEX('Policy Characteristics'!B:B,MATCH($C1210,'Policy Characteristics'!$C:$C,0))),"",INDEX('Policy Characteristics'!B:B,MATCH($C1210,'Policy Characteristics'!$C:$C,0)))</f>
        <v>Distributed Solar Subsidy</v>
      </c>
      <c r="C1210" s="331" t="str">
        <f t="shared" si="77"/>
        <v>GRA for Distributed Solar Subsidy</v>
      </c>
      <c r="D1210" s="4" t="s">
        <v>3083</v>
      </c>
      <c r="F1210" s="4" t="s">
        <v>3087</v>
      </c>
      <c r="H1210" s="249">
        <v>573</v>
      </c>
      <c r="I1210" s="5" t="str">
        <f t="shared" si="78"/>
        <v>Yes</v>
      </c>
      <c r="J1210" s="323" t="str">
        <f>IF(ISBLANK(INDEX('Policy Characteristics'!D:D,MATCH($C1210,'Policy Characteristics'!$C:$C,0))),"",INDEX('Policy Characteristics'!D:D,MATCH($C1210,'Policy Characteristics'!$C:$C,0)))</f>
        <v/>
      </c>
      <c r="K1210" s="321" t="str">
        <f>IF(ISBLANK(INDEX('Policy Characteristics'!E:E,MATCH($C1210,'Policy Characteristics'!$C:$C,0))),"",INDEX('Policy Characteristics'!E:E,MATCH($C1210,'Policy Characteristics'!$C:$C,0)))</f>
        <v>GRA dist solar subsidy</v>
      </c>
      <c r="L1210" s="321">
        <f>IF(ISBLANK(INDEX('Policy Characteristics'!F:F,MATCH($C1210,'Policy Characteristics'!$C:$C,0))),"",INDEX('Policy Characteristics'!F:F,MATCH($C1210,'Policy Characteristics'!$C:$C,0)))</f>
        <v>0</v>
      </c>
      <c r="M1210" s="321">
        <f>IF(ISBLANK(INDEX('Policy Characteristics'!G:G,MATCH($C1210,'Policy Characteristics'!$C:$C,0))),"",INDEX('Policy Characteristics'!G:G,MATCH($C1210,'Policy Characteristics'!$C:$C,0)))</f>
        <v>10</v>
      </c>
      <c r="N1210" s="321">
        <f>IF(ISBLANK(INDEX('Policy Characteristics'!H:H,MATCH($C1210,'Policy Characteristics'!$C:$C,0))),"",INDEX('Policy Characteristics'!H:H,MATCH($C1210,'Policy Characteristics'!$C:$C,0)))</f>
        <v>1</v>
      </c>
      <c r="O1210" s="321" t="str">
        <f>IF(ISBLANK(INDEX('Policy Characteristics'!I:I,MATCH($C1210,'Policy Characteristics'!$C:$C,0))),"",INDEX('Policy Characteristics'!I:I,MATCH($C1210,'Policy Characteristics'!$C:$C,0)))</f>
        <v>weight</v>
      </c>
      <c r="P1210" s="321"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21" t="str">
        <f>IF(ISBLANK(INDEX('Policy Characteristics'!K:K,MATCH($C1210,'Policy Characteristics'!$C:$C,0))),"",INDEX('Policy Characteristics'!K:K,MATCH($C1210,'Policy Characteristics'!$C:$C,0)))</f>
        <v>io-model.html</v>
      </c>
      <c r="R1210" s="321" t="str">
        <f>IF(ISBLANK(INDEX('Policy Characteristics'!L:L,MATCH($C1210,'Policy Characteristics'!$C:$C,0))),"",INDEX('Policy Characteristics'!L:L,MATCH($C1210,'Policy Characteristics'!$C:$C,0)))</f>
        <v/>
      </c>
    </row>
    <row r="1211" spans="1:18" x14ac:dyDescent="0.25">
      <c r="A1211" s="321" t="str">
        <f>IF(ISBLANK(INDEX('Policy Characteristics'!A:A,MATCH($C1211,'Policy Characteristics'!$C:$C,0))),"",INDEX('Policy Characteristics'!A:A,MATCH($C1211,'Policy Characteristics'!$C:$C,0)))</f>
        <v>Government Revenue Accounting</v>
      </c>
      <c r="B1211" s="321" t="str">
        <f>IF(ISBLANK(INDEX('Policy Characteristics'!B:B,MATCH($C1211,'Policy Characteristics'!$C:$C,0))),"",INDEX('Policy Characteristics'!B:B,MATCH($C1211,'Policy Characteristics'!$C:$C,0)))</f>
        <v>Distributed Solar Subsidy</v>
      </c>
      <c r="C1211" s="331" t="str">
        <f t="shared" si="77"/>
        <v>GRA for Distributed Solar Subsidy</v>
      </c>
      <c r="D1211" s="4" t="s">
        <v>3084</v>
      </c>
      <c r="F1211" s="4" t="s">
        <v>3088</v>
      </c>
      <c r="H1211" s="249">
        <v>574</v>
      </c>
      <c r="I1211" s="5" t="str">
        <f t="shared" si="78"/>
        <v>Yes</v>
      </c>
      <c r="J1211" s="323" t="str">
        <f>IF(ISBLANK(INDEX('Policy Characteristics'!D:D,MATCH($C1211,'Policy Characteristics'!$C:$C,0))),"",INDEX('Policy Characteristics'!D:D,MATCH($C1211,'Policy Characteristics'!$C:$C,0)))</f>
        <v/>
      </c>
      <c r="K1211" s="321" t="str">
        <f>IF(ISBLANK(INDEX('Policy Characteristics'!E:E,MATCH($C1211,'Policy Characteristics'!$C:$C,0))),"",INDEX('Policy Characteristics'!E:E,MATCH($C1211,'Policy Characteristics'!$C:$C,0)))</f>
        <v>GRA dist solar subsidy</v>
      </c>
      <c r="L1211" s="321">
        <f>IF(ISBLANK(INDEX('Policy Characteristics'!F:F,MATCH($C1211,'Policy Characteristics'!$C:$C,0))),"",INDEX('Policy Characteristics'!F:F,MATCH($C1211,'Policy Characteristics'!$C:$C,0)))</f>
        <v>0</v>
      </c>
      <c r="M1211" s="321">
        <f>IF(ISBLANK(INDEX('Policy Characteristics'!G:G,MATCH($C1211,'Policy Characteristics'!$C:$C,0))),"",INDEX('Policy Characteristics'!G:G,MATCH($C1211,'Policy Characteristics'!$C:$C,0)))</f>
        <v>10</v>
      </c>
      <c r="N1211" s="321">
        <f>IF(ISBLANK(INDEX('Policy Characteristics'!H:H,MATCH($C1211,'Policy Characteristics'!$C:$C,0))),"",INDEX('Policy Characteristics'!H:H,MATCH($C1211,'Policy Characteristics'!$C:$C,0)))</f>
        <v>1</v>
      </c>
      <c r="O1211" s="321" t="str">
        <f>IF(ISBLANK(INDEX('Policy Characteristics'!I:I,MATCH($C1211,'Policy Characteristics'!$C:$C,0))),"",INDEX('Policy Characteristics'!I:I,MATCH($C1211,'Policy Characteristics'!$C:$C,0)))</f>
        <v>weight</v>
      </c>
      <c r="P1211" s="321"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21" t="str">
        <f>IF(ISBLANK(INDEX('Policy Characteristics'!K:K,MATCH($C1211,'Policy Characteristics'!$C:$C,0))),"",INDEX('Policy Characteristics'!K:K,MATCH($C1211,'Policy Characteristics'!$C:$C,0)))</f>
        <v>io-model.html</v>
      </c>
      <c r="R1211" s="321" t="str">
        <f>IF(ISBLANK(INDEX('Policy Characteristics'!L:L,MATCH($C1211,'Policy Characteristics'!$C:$C,0))),"",INDEX('Policy Characteristics'!L:L,MATCH($C1211,'Policy Characteristics'!$C:$C,0)))</f>
        <v/>
      </c>
    </row>
    <row r="1212" spans="1:18" x14ac:dyDescent="0.25">
      <c r="A1212" s="321" t="str">
        <f>IF(ISBLANK(INDEX('Policy Characteristics'!A:A,MATCH($C1212,'Policy Characteristics'!$C:$C,0))),"",INDEX('Policy Characteristics'!A:A,MATCH($C1212,'Policy Characteristics'!$C:$C,0)))</f>
        <v>Government Revenue Accounting</v>
      </c>
      <c r="B1212" s="321" t="str">
        <f>IF(ISBLANK(INDEX('Policy Characteristics'!B:B,MATCH($C1212,'Policy Characteristics'!$C:$C,0))),"",INDEX('Policy Characteristics'!B:B,MATCH($C1212,'Policy Characteristics'!$C:$C,0)))</f>
        <v>Fuel Subsidy</v>
      </c>
      <c r="C1212" s="330" t="s">
        <v>3077</v>
      </c>
      <c r="D1212" s="4" t="s">
        <v>3080</v>
      </c>
      <c r="F1212" s="4" t="s">
        <v>3085</v>
      </c>
      <c r="H1212" s="249">
        <v>575</v>
      </c>
      <c r="I1212" s="4" t="s">
        <v>44</v>
      </c>
      <c r="J1212" s="323" t="str">
        <f>IF(ISBLANK(INDEX('Policy Characteristics'!D:D,MATCH($C1212,'Policy Characteristics'!$C:$C,0))),"",INDEX('Policy Characteristics'!D:D,MATCH($C1212,'Policy Characteristics'!$C:$C,0)))</f>
        <v/>
      </c>
      <c r="K1212" s="321" t="str">
        <f>IF(ISBLANK(INDEX('Policy Characteristics'!E:E,MATCH($C1212,'Policy Characteristics'!$C:$C,0))),"",INDEX('Policy Characteristics'!E:E,MATCH($C1212,'Policy Characteristics'!$C:$C,0)))</f>
        <v>GRA fuel subsidy</v>
      </c>
      <c r="L1212" s="321">
        <f>IF(ISBLANK(INDEX('Policy Characteristics'!F:F,MATCH($C1212,'Policy Characteristics'!$C:$C,0))),"",INDEX('Policy Characteristics'!F:F,MATCH($C1212,'Policy Characteristics'!$C:$C,0)))</f>
        <v>0</v>
      </c>
      <c r="M1212" s="321">
        <f>IF(ISBLANK(INDEX('Policy Characteristics'!G:G,MATCH($C1212,'Policy Characteristics'!$C:$C,0))),"",INDEX('Policy Characteristics'!G:G,MATCH($C1212,'Policy Characteristics'!$C:$C,0)))</f>
        <v>10</v>
      </c>
      <c r="N1212" s="321">
        <f>IF(ISBLANK(INDEX('Policy Characteristics'!H:H,MATCH($C1212,'Policy Characteristics'!$C:$C,0))),"",INDEX('Policy Characteristics'!H:H,MATCH($C1212,'Policy Characteristics'!$C:$C,0)))</f>
        <v>1</v>
      </c>
      <c r="O1212" s="321" t="str">
        <f>IF(ISBLANK(INDEX('Policy Characteristics'!I:I,MATCH($C1212,'Policy Characteristics'!$C:$C,0))),"",INDEX('Policy Characteristics'!I:I,MATCH($C1212,'Policy Characteristics'!$C:$C,0)))</f>
        <v>weight</v>
      </c>
      <c r="P1212" s="321"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21" t="str">
        <f>IF(ISBLANK(INDEX('Policy Characteristics'!K:K,MATCH($C1212,'Policy Characteristics'!$C:$C,0))),"",INDEX('Policy Characteristics'!K:K,MATCH($C1212,'Policy Characteristics'!$C:$C,0)))</f>
        <v>io-model.html</v>
      </c>
      <c r="R1212" s="321" t="str">
        <f>IF(ISBLANK(INDEX('Policy Characteristics'!L:L,MATCH($C1212,'Policy Characteristics'!$C:$C,0))),"",INDEX('Policy Characteristics'!L:L,MATCH($C1212,'Policy Characteristics'!$C:$C,0)))</f>
        <v/>
      </c>
    </row>
    <row r="1213" spans="1:18" x14ac:dyDescent="0.25">
      <c r="A1213" s="321" t="str">
        <f>IF(ISBLANK(INDEX('Policy Characteristics'!A:A,MATCH($C1213,'Policy Characteristics'!$C:$C,0))),"",INDEX('Policy Characteristics'!A:A,MATCH($C1213,'Policy Characteristics'!$C:$C,0)))</f>
        <v>Government Revenue Accounting</v>
      </c>
      <c r="B1213" s="321" t="str">
        <f>IF(ISBLANK(INDEX('Policy Characteristics'!B:B,MATCH($C1213,'Policy Characteristics'!$C:$C,0))),"",INDEX('Policy Characteristics'!B:B,MATCH($C1213,'Policy Characteristics'!$C:$C,0)))</f>
        <v>Fuel Subsidy</v>
      </c>
      <c r="C1213" s="331" t="str">
        <f t="shared" ref="C1213:C1216" si="79">C$1212</f>
        <v>GRA for Fuel Subsidies</v>
      </c>
      <c r="D1213" s="4" t="s">
        <v>3081</v>
      </c>
      <c r="F1213" s="4" t="s">
        <v>3108</v>
      </c>
      <c r="H1213" s="249">
        <v>576</v>
      </c>
      <c r="I1213" s="5" t="str">
        <f t="shared" ref="I1213:I1216" si="80">I$1212</f>
        <v>Yes</v>
      </c>
      <c r="J1213" s="323" t="str">
        <f>IF(ISBLANK(INDEX('Policy Characteristics'!D:D,MATCH($C1213,'Policy Characteristics'!$C:$C,0))),"",INDEX('Policy Characteristics'!D:D,MATCH($C1213,'Policy Characteristics'!$C:$C,0)))</f>
        <v/>
      </c>
      <c r="K1213" s="321" t="str">
        <f>IF(ISBLANK(INDEX('Policy Characteristics'!E:E,MATCH($C1213,'Policy Characteristics'!$C:$C,0))),"",INDEX('Policy Characteristics'!E:E,MATCH($C1213,'Policy Characteristics'!$C:$C,0)))</f>
        <v>GRA fuel subsidy</v>
      </c>
      <c r="L1213" s="321">
        <f>IF(ISBLANK(INDEX('Policy Characteristics'!F:F,MATCH($C1213,'Policy Characteristics'!$C:$C,0))),"",INDEX('Policy Characteristics'!F:F,MATCH($C1213,'Policy Characteristics'!$C:$C,0)))</f>
        <v>0</v>
      </c>
      <c r="M1213" s="321">
        <f>IF(ISBLANK(INDEX('Policy Characteristics'!G:G,MATCH($C1213,'Policy Characteristics'!$C:$C,0))),"",INDEX('Policy Characteristics'!G:G,MATCH($C1213,'Policy Characteristics'!$C:$C,0)))</f>
        <v>10</v>
      </c>
      <c r="N1213" s="321">
        <f>IF(ISBLANK(INDEX('Policy Characteristics'!H:H,MATCH($C1213,'Policy Characteristics'!$C:$C,0))),"",INDEX('Policy Characteristics'!H:H,MATCH($C1213,'Policy Characteristics'!$C:$C,0)))</f>
        <v>1</v>
      </c>
      <c r="O1213" s="321" t="str">
        <f>IF(ISBLANK(INDEX('Policy Characteristics'!I:I,MATCH($C1213,'Policy Characteristics'!$C:$C,0))),"",INDEX('Policy Characteristics'!I:I,MATCH($C1213,'Policy Characteristics'!$C:$C,0)))</f>
        <v>weight</v>
      </c>
      <c r="P1213" s="321"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21" t="str">
        <f>IF(ISBLANK(INDEX('Policy Characteristics'!K:K,MATCH($C1213,'Policy Characteristics'!$C:$C,0))),"",INDEX('Policy Characteristics'!K:K,MATCH($C1213,'Policy Characteristics'!$C:$C,0)))</f>
        <v>io-model.html</v>
      </c>
      <c r="R1213" s="321" t="str">
        <f>IF(ISBLANK(INDEX('Policy Characteristics'!L:L,MATCH($C1213,'Policy Characteristics'!$C:$C,0))),"",INDEX('Policy Characteristics'!L:L,MATCH($C1213,'Policy Characteristics'!$C:$C,0)))</f>
        <v/>
      </c>
    </row>
    <row r="1214" spans="1:18" x14ac:dyDescent="0.25">
      <c r="A1214" s="321" t="str">
        <f>IF(ISBLANK(INDEX('Policy Characteristics'!A:A,MATCH($C1214,'Policy Characteristics'!$C:$C,0))),"",INDEX('Policy Characteristics'!A:A,MATCH($C1214,'Policy Characteristics'!$C:$C,0)))</f>
        <v>Government Revenue Accounting</v>
      </c>
      <c r="B1214" s="321" t="str">
        <f>IF(ISBLANK(INDEX('Policy Characteristics'!B:B,MATCH($C1214,'Policy Characteristics'!$C:$C,0))),"",INDEX('Policy Characteristics'!B:B,MATCH($C1214,'Policy Characteristics'!$C:$C,0)))</f>
        <v>Fuel Subsidy</v>
      </c>
      <c r="C1214" s="331" t="str">
        <f t="shared" si="79"/>
        <v>GRA for Fuel Subsidies</v>
      </c>
      <c r="D1214" s="4" t="s">
        <v>3082</v>
      </c>
      <c r="F1214" s="4" t="s">
        <v>3086</v>
      </c>
      <c r="H1214" s="249">
        <v>577</v>
      </c>
      <c r="I1214" s="5" t="str">
        <f t="shared" si="80"/>
        <v>Yes</v>
      </c>
      <c r="J1214" s="323" t="str">
        <f>IF(ISBLANK(INDEX('Policy Characteristics'!D:D,MATCH($C1214,'Policy Characteristics'!$C:$C,0))),"",INDEX('Policy Characteristics'!D:D,MATCH($C1214,'Policy Characteristics'!$C:$C,0)))</f>
        <v/>
      </c>
      <c r="K1214" s="321" t="str">
        <f>IF(ISBLANK(INDEX('Policy Characteristics'!E:E,MATCH($C1214,'Policy Characteristics'!$C:$C,0))),"",INDEX('Policy Characteristics'!E:E,MATCH($C1214,'Policy Characteristics'!$C:$C,0)))</f>
        <v>GRA fuel subsidy</v>
      </c>
      <c r="L1214" s="321">
        <f>IF(ISBLANK(INDEX('Policy Characteristics'!F:F,MATCH($C1214,'Policy Characteristics'!$C:$C,0))),"",INDEX('Policy Characteristics'!F:F,MATCH($C1214,'Policy Characteristics'!$C:$C,0)))</f>
        <v>0</v>
      </c>
      <c r="M1214" s="321">
        <f>IF(ISBLANK(INDEX('Policy Characteristics'!G:G,MATCH($C1214,'Policy Characteristics'!$C:$C,0))),"",INDEX('Policy Characteristics'!G:G,MATCH($C1214,'Policy Characteristics'!$C:$C,0)))</f>
        <v>10</v>
      </c>
      <c r="N1214" s="321">
        <f>IF(ISBLANK(INDEX('Policy Characteristics'!H:H,MATCH($C1214,'Policy Characteristics'!$C:$C,0))),"",INDEX('Policy Characteristics'!H:H,MATCH($C1214,'Policy Characteristics'!$C:$C,0)))</f>
        <v>1</v>
      </c>
      <c r="O1214" s="321" t="str">
        <f>IF(ISBLANK(INDEX('Policy Characteristics'!I:I,MATCH($C1214,'Policy Characteristics'!$C:$C,0))),"",INDEX('Policy Characteristics'!I:I,MATCH($C1214,'Policy Characteristics'!$C:$C,0)))</f>
        <v>weight</v>
      </c>
      <c r="P1214" s="321"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21" t="str">
        <f>IF(ISBLANK(INDEX('Policy Characteristics'!K:K,MATCH($C1214,'Policy Characteristics'!$C:$C,0))),"",INDEX('Policy Characteristics'!K:K,MATCH($C1214,'Policy Characteristics'!$C:$C,0)))</f>
        <v>io-model.html</v>
      </c>
      <c r="R1214" s="321" t="str">
        <f>IF(ISBLANK(INDEX('Policy Characteristics'!L:L,MATCH($C1214,'Policy Characteristics'!$C:$C,0))),"",INDEX('Policy Characteristics'!L:L,MATCH($C1214,'Policy Characteristics'!$C:$C,0)))</f>
        <v/>
      </c>
    </row>
    <row r="1215" spans="1:18" x14ac:dyDescent="0.25">
      <c r="A1215" s="321" t="str">
        <f>IF(ISBLANK(INDEX('Policy Characteristics'!A:A,MATCH($C1215,'Policy Characteristics'!$C:$C,0))),"",INDEX('Policy Characteristics'!A:A,MATCH($C1215,'Policy Characteristics'!$C:$C,0)))</f>
        <v>Government Revenue Accounting</v>
      </c>
      <c r="B1215" s="321" t="str">
        <f>IF(ISBLANK(INDEX('Policy Characteristics'!B:B,MATCH($C1215,'Policy Characteristics'!$C:$C,0))),"",INDEX('Policy Characteristics'!B:B,MATCH($C1215,'Policy Characteristics'!$C:$C,0)))</f>
        <v>Fuel Subsidy</v>
      </c>
      <c r="C1215" s="331" t="str">
        <f t="shared" si="79"/>
        <v>GRA for Fuel Subsidies</v>
      </c>
      <c r="D1215" s="4" t="s">
        <v>3083</v>
      </c>
      <c r="F1215" s="4" t="s">
        <v>3087</v>
      </c>
      <c r="H1215" s="249">
        <v>578</v>
      </c>
      <c r="I1215" s="5" t="str">
        <f t="shared" si="80"/>
        <v>Yes</v>
      </c>
      <c r="J1215" s="323" t="str">
        <f>IF(ISBLANK(INDEX('Policy Characteristics'!D:D,MATCH($C1215,'Policy Characteristics'!$C:$C,0))),"",INDEX('Policy Characteristics'!D:D,MATCH($C1215,'Policy Characteristics'!$C:$C,0)))</f>
        <v/>
      </c>
      <c r="K1215" s="321" t="str">
        <f>IF(ISBLANK(INDEX('Policy Characteristics'!E:E,MATCH($C1215,'Policy Characteristics'!$C:$C,0))),"",INDEX('Policy Characteristics'!E:E,MATCH($C1215,'Policy Characteristics'!$C:$C,0)))</f>
        <v>GRA fuel subsidy</v>
      </c>
      <c r="L1215" s="321">
        <f>IF(ISBLANK(INDEX('Policy Characteristics'!F:F,MATCH($C1215,'Policy Characteristics'!$C:$C,0))),"",INDEX('Policy Characteristics'!F:F,MATCH($C1215,'Policy Characteristics'!$C:$C,0)))</f>
        <v>0</v>
      </c>
      <c r="M1215" s="321">
        <f>IF(ISBLANK(INDEX('Policy Characteristics'!G:G,MATCH($C1215,'Policy Characteristics'!$C:$C,0))),"",INDEX('Policy Characteristics'!G:G,MATCH($C1215,'Policy Characteristics'!$C:$C,0)))</f>
        <v>10</v>
      </c>
      <c r="N1215" s="321">
        <f>IF(ISBLANK(INDEX('Policy Characteristics'!H:H,MATCH($C1215,'Policy Characteristics'!$C:$C,0))),"",INDEX('Policy Characteristics'!H:H,MATCH($C1215,'Policy Characteristics'!$C:$C,0)))</f>
        <v>1</v>
      </c>
      <c r="O1215" s="321" t="str">
        <f>IF(ISBLANK(INDEX('Policy Characteristics'!I:I,MATCH($C1215,'Policy Characteristics'!$C:$C,0))),"",INDEX('Policy Characteristics'!I:I,MATCH($C1215,'Policy Characteristics'!$C:$C,0)))</f>
        <v>weight</v>
      </c>
      <c r="P1215" s="321"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21" t="str">
        <f>IF(ISBLANK(INDEX('Policy Characteristics'!K:K,MATCH($C1215,'Policy Characteristics'!$C:$C,0))),"",INDEX('Policy Characteristics'!K:K,MATCH($C1215,'Policy Characteristics'!$C:$C,0)))</f>
        <v>io-model.html</v>
      </c>
      <c r="R1215" s="321" t="str">
        <f>IF(ISBLANK(INDEX('Policy Characteristics'!L:L,MATCH($C1215,'Policy Characteristics'!$C:$C,0))),"",INDEX('Policy Characteristics'!L:L,MATCH($C1215,'Policy Characteristics'!$C:$C,0)))</f>
        <v/>
      </c>
    </row>
    <row r="1216" spans="1:18" x14ac:dyDescent="0.25">
      <c r="A1216" s="321" t="str">
        <f>IF(ISBLANK(INDEX('Policy Characteristics'!A:A,MATCH($C1216,'Policy Characteristics'!$C:$C,0))),"",INDEX('Policy Characteristics'!A:A,MATCH($C1216,'Policy Characteristics'!$C:$C,0)))</f>
        <v>Government Revenue Accounting</v>
      </c>
      <c r="B1216" s="321" t="str">
        <f>IF(ISBLANK(INDEX('Policy Characteristics'!B:B,MATCH($C1216,'Policy Characteristics'!$C:$C,0))),"",INDEX('Policy Characteristics'!B:B,MATCH($C1216,'Policy Characteristics'!$C:$C,0)))</f>
        <v>Fuel Subsidy</v>
      </c>
      <c r="C1216" s="331" t="str">
        <f t="shared" si="79"/>
        <v>GRA for Fuel Subsidies</v>
      </c>
      <c r="D1216" s="4" t="s">
        <v>3084</v>
      </c>
      <c r="F1216" s="4" t="s">
        <v>3088</v>
      </c>
      <c r="H1216" s="249">
        <v>579</v>
      </c>
      <c r="I1216" s="5" t="str">
        <f t="shared" si="80"/>
        <v>Yes</v>
      </c>
      <c r="J1216" s="323" t="str">
        <f>IF(ISBLANK(INDEX('Policy Characteristics'!D:D,MATCH($C1216,'Policy Characteristics'!$C:$C,0))),"",INDEX('Policy Characteristics'!D:D,MATCH($C1216,'Policy Characteristics'!$C:$C,0)))</f>
        <v/>
      </c>
      <c r="K1216" s="321" t="str">
        <f>IF(ISBLANK(INDEX('Policy Characteristics'!E:E,MATCH($C1216,'Policy Characteristics'!$C:$C,0))),"",INDEX('Policy Characteristics'!E:E,MATCH($C1216,'Policy Characteristics'!$C:$C,0)))</f>
        <v>GRA fuel subsidy</v>
      </c>
      <c r="L1216" s="321">
        <f>IF(ISBLANK(INDEX('Policy Characteristics'!F:F,MATCH($C1216,'Policy Characteristics'!$C:$C,0))),"",INDEX('Policy Characteristics'!F:F,MATCH($C1216,'Policy Characteristics'!$C:$C,0)))</f>
        <v>0</v>
      </c>
      <c r="M1216" s="321">
        <f>IF(ISBLANK(INDEX('Policy Characteristics'!G:G,MATCH($C1216,'Policy Characteristics'!$C:$C,0))),"",INDEX('Policy Characteristics'!G:G,MATCH($C1216,'Policy Characteristics'!$C:$C,0)))</f>
        <v>10</v>
      </c>
      <c r="N1216" s="321">
        <f>IF(ISBLANK(INDEX('Policy Characteristics'!H:H,MATCH($C1216,'Policy Characteristics'!$C:$C,0))),"",INDEX('Policy Characteristics'!H:H,MATCH($C1216,'Policy Characteristics'!$C:$C,0)))</f>
        <v>1</v>
      </c>
      <c r="O1216" s="321" t="str">
        <f>IF(ISBLANK(INDEX('Policy Characteristics'!I:I,MATCH($C1216,'Policy Characteristics'!$C:$C,0))),"",INDEX('Policy Characteristics'!I:I,MATCH($C1216,'Policy Characteristics'!$C:$C,0)))</f>
        <v>weight</v>
      </c>
      <c r="P1216" s="321"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21" t="str">
        <f>IF(ISBLANK(INDEX('Policy Characteristics'!K:K,MATCH($C1216,'Policy Characteristics'!$C:$C,0))),"",INDEX('Policy Characteristics'!K:K,MATCH($C1216,'Policy Characteristics'!$C:$C,0)))</f>
        <v>io-model.html</v>
      </c>
      <c r="R1216" s="321" t="str">
        <f>IF(ISBLANK(INDEX('Policy Characteristics'!L:L,MATCH($C1216,'Policy Characteristics'!$C:$C,0))),"",INDEX('Policy Characteristics'!L:L,MATCH($C1216,'Policy Characteristics'!$C:$C,0)))</f>
        <v/>
      </c>
    </row>
    <row r="1217" spans="1:18" x14ac:dyDescent="0.25">
      <c r="A1217" s="321" t="str">
        <f>IF(ISBLANK(INDEX('Policy Characteristics'!A:A,MATCH($C1217,'Policy Characteristics'!$C:$C,0))),"",INDEX('Policy Characteristics'!A:A,MATCH($C1217,'Policy Characteristics'!$C:$C,0)))</f>
        <v>Government Revenue Accounting</v>
      </c>
      <c r="B1217" s="321" t="str">
        <f>IF(ISBLANK(INDEX('Policy Characteristics'!B:B,MATCH($C1217,'Policy Characteristics'!$C:$C,0))),"",INDEX('Policy Characteristics'!B:B,MATCH($C1217,'Policy Characteristics'!$C:$C,0)))</f>
        <v>National Debt Interest</v>
      </c>
      <c r="C1217" s="330" t="s">
        <v>3078</v>
      </c>
      <c r="D1217" s="4" t="s">
        <v>3080</v>
      </c>
      <c r="F1217" s="4" t="s">
        <v>3085</v>
      </c>
      <c r="H1217" s="249">
        <v>580</v>
      </c>
      <c r="I1217" s="4" t="s">
        <v>44</v>
      </c>
      <c r="J1217" s="323" t="str">
        <f>IF(ISBLANK(INDEX('Policy Characteristics'!D:D,MATCH($C1217,'Policy Characteristics'!$C:$C,0))),"",INDEX('Policy Characteristics'!D:D,MATCH($C1217,'Policy Characteristics'!$C:$C,0)))</f>
        <v/>
      </c>
      <c r="K1217" s="321" t="str">
        <f>IF(ISBLANK(INDEX('Policy Characteristics'!E:E,MATCH($C1217,'Policy Characteristics'!$C:$C,0))),"",INDEX('Policy Characteristics'!E:E,MATCH($C1217,'Policy Characteristics'!$C:$C,0)))</f>
        <v>GRA national debt interest</v>
      </c>
      <c r="L1217" s="321">
        <f>IF(ISBLANK(INDEX('Policy Characteristics'!F:F,MATCH($C1217,'Policy Characteristics'!$C:$C,0))),"",INDEX('Policy Characteristics'!F:F,MATCH($C1217,'Policy Characteristics'!$C:$C,0)))</f>
        <v>0</v>
      </c>
      <c r="M1217" s="321">
        <f>IF(ISBLANK(INDEX('Policy Characteristics'!G:G,MATCH($C1217,'Policy Characteristics'!$C:$C,0))),"",INDEX('Policy Characteristics'!G:G,MATCH($C1217,'Policy Characteristics'!$C:$C,0)))</f>
        <v>10</v>
      </c>
      <c r="N1217" s="321">
        <f>IF(ISBLANK(INDEX('Policy Characteristics'!H:H,MATCH($C1217,'Policy Characteristics'!$C:$C,0))),"",INDEX('Policy Characteristics'!H:H,MATCH($C1217,'Policy Characteristics'!$C:$C,0)))</f>
        <v>1</v>
      </c>
      <c r="O1217" s="321" t="str">
        <f>IF(ISBLANK(INDEX('Policy Characteristics'!I:I,MATCH($C1217,'Policy Characteristics'!$C:$C,0))),"",INDEX('Policy Characteristics'!I:I,MATCH($C1217,'Policy Characteristics'!$C:$C,0)))</f>
        <v>weight</v>
      </c>
      <c r="P1217" s="321"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21" t="str">
        <f>IF(ISBLANK(INDEX('Policy Characteristics'!K:K,MATCH($C1217,'Policy Characteristics'!$C:$C,0))),"",INDEX('Policy Characteristics'!K:K,MATCH($C1217,'Policy Characteristics'!$C:$C,0)))</f>
        <v>io-model.html</v>
      </c>
      <c r="R1217" s="321" t="str">
        <f>IF(ISBLANK(INDEX('Policy Characteristics'!L:L,MATCH($C1217,'Policy Characteristics'!$C:$C,0))),"",INDEX('Policy Characteristics'!L:L,MATCH($C1217,'Policy Characteristics'!$C:$C,0)))</f>
        <v/>
      </c>
    </row>
    <row r="1218" spans="1:18" x14ac:dyDescent="0.25">
      <c r="A1218" s="321" t="str">
        <f>IF(ISBLANK(INDEX('Policy Characteristics'!A:A,MATCH($C1218,'Policy Characteristics'!$C:$C,0))),"",INDEX('Policy Characteristics'!A:A,MATCH($C1218,'Policy Characteristics'!$C:$C,0)))</f>
        <v>Government Revenue Accounting</v>
      </c>
      <c r="B1218" s="321" t="str">
        <f>IF(ISBLANK(INDEX('Policy Characteristics'!B:B,MATCH($C1218,'Policy Characteristics'!$C:$C,0))),"",INDEX('Policy Characteristics'!B:B,MATCH($C1218,'Policy Characteristics'!$C:$C,0)))</f>
        <v>National Debt Interest</v>
      </c>
      <c r="C1218" s="331" t="str">
        <f t="shared" ref="C1218:C1221" si="81">C$1217</f>
        <v>GRA for National Debt Interest</v>
      </c>
      <c r="D1218" s="4" t="s">
        <v>3081</v>
      </c>
      <c r="F1218" s="4" t="s">
        <v>3108</v>
      </c>
      <c r="H1218" s="249">
        <v>581</v>
      </c>
      <c r="I1218" s="5" t="str">
        <f t="shared" ref="I1218:I1221" si="82">I$1217</f>
        <v>Yes</v>
      </c>
      <c r="J1218" s="323" t="str">
        <f>IF(ISBLANK(INDEX('Policy Characteristics'!D:D,MATCH($C1218,'Policy Characteristics'!$C:$C,0))),"",INDEX('Policy Characteristics'!D:D,MATCH($C1218,'Policy Characteristics'!$C:$C,0)))</f>
        <v/>
      </c>
      <c r="K1218" s="321" t="str">
        <f>IF(ISBLANK(INDEX('Policy Characteristics'!E:E,MATCH($C1218,'Policy Characteristics'!$C:$C,0))),"",INDEX('Policy Characteristics'!E:E,MATCH($C1218,'Policy Characteristics'!$C:$C,0)))</f>
        <v>GRA national debt interest</v>
      </c>
      <c r="L1218" s="321">
        <f>IF(ISBLANK(INDEX('Policy Characteristics'!F:F,MATCH($C1218,'Policy Characteristics'!$C:$C,0))),"",INDEX('Policy Characteristics'!F:F,MATCH($C1218,'Policy Characteristics'!$C:$C,0)))</f>
        <v>0</v>
      </c>
      <c r="M1218" s="321">
        <f>IF(ISBLANK(INDEX('Policy Characteristics'!G:G,MATCH($C1218,'Policy Characteristics'!$C:$C,0))),"",INDEX('Policy Characteristics'!G:G,MATCH($C1218,'Policy Characteristics'!$C:$C,0)))</f>
        <v>10</v>
      </c>
      <c r="N1218" s="321">
        <f>IF(ISBLANK(INDEX('Policy Characteristics'!H:H,MATCH($C1218,'Policy Characteristics'!$C:$C,0))),"",INDEX('Policy Characteristics'!H:H,MATCH($C1218,'Policy Characteristics'!$C:$C,0)))</f>
        <v>1</v>
      </c>
      <c r="O1218" s="321" t="str">
        <f>IF(ISBLANK(INDEX('Policy Characteristics'!I:I,MATCH($C1218,'Policy Characteristics'!$C:$C,0))),"",INDEX('Policy Characteristics'!I:I,MATCH($C1218,'Policy Characteristics'!$C:$C,0)))</f>
        <v>weight</v>
      </c>
      <c r="P1218" s="321"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21" t="str">
        <f>IF(ISBLANK(INDEX('Policy Characteristics'!K:K,MATCH($C1218,'Policy Characteristics'!$C:$C,0))),"",INDEX('Policy Characteristics'!K:K,MATCH($C1218,'Policy Characteristics'!$C:$C,0)))</f>
        <v>io-model.html</v>
      </c>
      <c r="R1218" s="321" t="str">
        <f>IF(ISBLANK(INDEX('Policy Characteristics'!L:L,MATCH($C1218,'Policy Characteristics'!$C:$C,0))),"",INDEX('Policy Characteristics'!L:L,MATCH($C1218,'Policy Characteristics'!$C:$C,0)))</f>
        <v/>
      </c>
    </row>
    <row r="1219" spans="1:18" x14ac:dyDescent="0.25">
      <c r="A1219" s="321" t="str">
        <f>IF(ISBLANK(INDEX('Policy Characteristics'!A:A,MATCH($C1219,'Policy Characteristics'!$C:$C,0))),"",INDEX('Policy Characteristics'!A:A,MATCH($C1219,'Policy Characteristics'!$C:$C,0)))</f>
        <v>Government Revenue Accounting</v>
      </c>
      <c r="B1219" s="321" t="str">
        <f>IF(ISBLANK(INDEX('Policy Characteristics'!B:B,MATCH($C1219,'Policy Characteristics'!$C:$C,0))),"",INDEX('Policy Characteristics'!B:B,MATCH($C1219,'Policy Characteristics'!$C:$C,0)))</f>
        <v>National Debt Interest</v>
      </c>
      <c r="C1219" s="331" t="str">
        <f t="shared" si="81"/>
        <v>GRA for National Debt Interest</v>
      </c>
      <c r="D1219" s="4" t="s">
        <v>3082</v>
      </c>
      <c r="F1219" s="4" t="s">
        <v>3086</v>
      </c>
      <c r="H1219" s="249">
        <v>582</v>
      </c>
      <c r="I1219" s="5" t="str">
        <f t="shared" si="82"/>
        <v>Yes</v>
      </c>
      <c r="J1219" s="323" t="str">
        <f>IF(ISBLANK(INDEX('Policy Characteristics'!D:D,MATCH($C1219,'Policy Characteristics'!$C:$C,0))),"",INDEX('Policy Characteristics'!D:D,MATCH($C1219,'Policy Characteristics'!$C:$C,0)))</f>
        <v/>
      </c>
      <c r="K1219" s="321" t="str">
        <f>IF(ISBLANK(INDEX('Policy Characteristics'!E:E,MATCH($C1219,'Policy Characteristics'!$C:$C,0))),"",INDEX('Policy Characteristics'!E:E,MATCH($C1219,'Policy Characteristics'!$C:$C,0)))</f>
        <v>GRA national debt interest</v>
      </c>
      <c r="L1219" s="321">
        <f>IF(ISBLANK(INDEX('Policy Characteristics'!F:F,MATCH($C1219,'Policy Characteristics'!$C:$C,0))),"",INDEX('Policy Characteristics'!F:F,MATCH($C1219,'Policy Characteristics'!$C:$C,0)))</f>
        <v>0</v>
      </c>
      <c r="M1219" s="321">
        <f>IF(ISBLANK(INDEX('Policy Characteristics'!G:G,MATCH($C1219,'Policy Characteristics'!$C:$C,0))),"",INDEX('Policy Characteristics'!G:G,MATCH($C1219,'Policy Characteristics'!$C:$C,0)))</f>
        <v>10</v>
      </c>
      <c r="N1219" s="321">
        <f>IF(ISBLANK(INDEX('Policy Characteristics'!H:H,MATCH($C1219,'Policy Characteristics'!$C:$C,0))),"",INDEX('Policy Characteristics'!H:H,MATCH($C1219,'Policy Characteristics'!$C:$C,0)))</f>
        <v>1</v>
      </c>
      <c r="O1219" s="321" t="str">
        <f>IF(ISBLANK(INDEX('Policy Characteristics'!I:I,MATCH($C1219,'Policy Characteristics'!$C:$C,0))),"",INDEX('Policy Characteristics'!I:I,MATCH($C1219,'Policy Characteristics'!$C:$C,0)))</f>
        <v>weight</v>
      </c>
      <c r="P1219" s="321"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21" t="str">
        <f>IF(ISBLANK(INDEX('Policy Characteristics'!K:K,MATCH($C1219,'Policy Characteristics'!$C:$C,0))),"",INDEX('Policy Characteristics'!K:K,MATCH($C1219,'Policy Characteristics'!$C:$C,0)))</f>
        <v>io-model.html</v>
      </c>
      <c r="R1219" s="321" t="str">
        <f>IF(ISBLANK(INDEX('Policy Characteristics'!L:L,MATCH($C1219,'Policy Characteristics'!$C:$C,0))),"",INDEX('Policy Characteristics'!L:L,MATCH($C1219,'Policy Characteristics'!$C:$C,0)))</f>
        <v/>
      </c>
    </row>
    <row r="1220" spans="1:18" x14ac:dyDescent="0.25">
      <c r="A1220" s="321" t="str">
        <f>IF(ISBLANK(INDEX('Policy Characteristics'!A:A,MATCH($C1220,'Policy Characteristics'!$C:$C,0))),"",INDEX('Policy Characteristics'!A:A,MATCH($C1220,'Policy Characteristics'!$C:$C,0)))</f>
        <v>Government Revenue Accounting</v>
      </c>
      <c r="B1220" s="321" t="str">
        <f>IF(ISBLANK(INDEX('Policy Characteristics'!B:B,MATCH($C1220,'Policy Characteristics'!$C:$C,0))),"",INDEX('Policy Characteristics'!B:B,MATCH($C1220,'Policy Characteristics'!$C:$C,0)))</f>
        <v>National Debt Interest</v>
      </c>
      <c r="C1220" s="331" t="str">
        <f t="shared" si="81"/>
        <v>GRA for National Debt Interest</v>
      </c>
      <c r="D1220" s="4" t="s">
        <v>3083</v>
      </c>
      <c r="F1220" s="4" t="s">
        <v>3087</v>
      </c>
      <c r="H1220" s="249">
        <v>583</v>
      </c>
      <c r="I1220" s="5" t="str">
        <f t="shared" si="82"/>
        <v>Yes</v>
      </c>
      <c r="J1220" s="323" t="str">
        <f>IF(ISBLANK(INDEX('Policy Characteristics'!D:D,MATCH($C1220,'Policy Characteristics'!$C:$C,0))),"",INDEX('Policy Characteristics'!D:D,MATCH($C1220,'Policy Characteristics'!$C:$C,0)))</f>
        <v/>
      </c>
      <c r="K1220" s="321" t="str">
        <f>IF(ISBLANK(INDEX('Policy Characteristics'!E:E,MATCH($C1220,'Policy Characteristics'!$C:$C,0))),"",INDEX('Policy Characteristics'!E:E,MATCH($C1220,'Policy Characteristics'!$C:$C,0)))</f>
        <v>GRA national debt interest</v>
      </c>
      <c r="L1220" s="321">
        <f>IF(ISBLANK(INDEX('Policy Characteristics'!F:F,MATCH($C1220,'Policy Characteristics'!$C:$C,0))),"",INDEX('Policy Characteristics'!F:F,MATCH($C1220,'Policy Characteristics'!$C:$C,0)))</f>
        <v>0</v>
      </c>
      <c r="M1220" s="321">
        <f>IF(ISBLANK(INDEX('Policy Characteristics'!G:G,MATCH($C1220,'Policy Characteristics'!$C:$C,0))),"",INDEX('Policy Characteristics'!G:G,MATCH($C1220,'Policy Characteristics'!$C:$C,0)))</f>
        <v>10</v>
      </c>
      <c r="N1220" s="321">
        <f>IF(ISBLANK(INDEX('Policy Characteristics'!H:H,MATCH($C1220,'Policy Characteristics'!$C:$C,0))),"",INDEX('Policy Characteristics'!H:H,MATCH($C1220,'Policy Characteristics'!$C:$C,0)))</f>
        <v>1</v>
      </c>
      <c r="O1220" s="321" t="str">
        <f>IF(ISBLANK(INDEX('Policy Characteristics'!I:I,MATCH($C1220,'Policy Characteristics'!$C:$C,0))),"",INDEX('Policy Characteristics'!I:I,MATCH($C1220,'Policy Characteristics'!$C:$C,0)))</f>
        <v>weight</v>
      </c>
      <c r="P1220" s="321"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21" t="str">
        <f>IF(ISBLANK(INDEX('Policy Characteristics'!K:K,MATCH($C1220,'Policy Characteristics'!$C:$C,0))),"",INDEX('Policy Characteristics'!K:K,MATCH($C1220,'Policy Characteristics'!$C:$C,0)))</f>
        <v>io-model.html</v>
      </c>
      <c r="R1220" s="321" t="str">
        <f>IF(ISBLANK(INDEX('Policy Characteristics'!L:L,MATCH($C1220,'Policy Characteristics'!$C:$C,0))),"",INDEX('Policy Characteristics'!L:L,MATCH($C1220,'Policy Characteristics'!$C:$C,0)))</f>
        <v/>
      </c>
    </row>
    <row r="1221" spans="1:18" x14ac:dyDescent="0.25">
      <c r="A1221" s="321" t="str">
        <f>IF(ISBLANK(INDEX('Policy Characteristics'!A:A,MATCH($C1221,'Policy Characteristics'!$C:$C,0))),"",INDEX('Policy Characteristics'!A:A,MATCH($C1221,'Policy Characteristics'!$C:$C,0)))</f>
        <v>Government Revenue Accounting</v>
      </c>
      <c r="B1221" s="321" t="str">
        <f>IF(ISBLANK(INDEX('Policy Characteristics'!B:B,MATCH($C1221,'Policy Characteristics'!$C:$C,0))),"",INDEX('Policy Characteristics'!B:B,MATCH($C1221,'Policy Characteristics'!$C:$C,0)))</f>
        <v>National Debt Interest</v>
      </c>
      <c r="C1221" s="331" t="str">
        <f t="shared" si="81"/>
        <v>GRA for National Debt Interest</v>
      </c>
      <c r="D1221" s="4" t="s">
        <v>3084</v>
      </c>
      <c r="F1221" s="4" t="s">
        <v>3088</v>
      </c>
      <c r="H1221" s="249">
        <v>584</v>
      </c>
      <c r="I1221" s="5" t="str">
        <f t="shared" si="82"/>
        <v>Yes</v>
      </c>
      <c r="J1221" s="323" t="str">
        <f>IF(ISBLANK(INDEX('Policy Characteristics'!D:D,MATCH($C1221,'Policy Characteristics'!$C:$C,0))),"",INDEX('Policy Characteristics'!D:D,MATCH($C1221,'Policy Characteristics'!$C:$C,0)))</f>
        <v/>
      </c>
      <c r="K1221" s="321" t="str">
        <f>IF(ISBLANK(INDEX('Policy Characteristics'!E:E,MATCH($C1221,'Policy Characteristics'!$C:$C,0))),"",INDEX('Policy Characteristics'!E:E,MATCH($C1221,'Policy Characteristics'!$C:$C,0)))</f>
        <v>GRA national debt interest</v>
      </c>
      <c r="L1221" s="321">
        <f>IF(ISBLANK(INDEX('Policy Characteristics'!F:F,MATCH($C1221,'Policy Characteristics'!$C:$C,0))),"",INDEX('Policy Characteristics'!F:F,MATCH($C1221,'Policy Characteristics'!$C:$C,0)))</f>
        <v>0</v>
      </c>
      <c r="M1221" s="321">
        <f>IF(ISBLANK(INDEX('Policy Characteristics'!G:G,MATCH($C1221,'Policy Characteristics'!$C:$C,0))),"",INDEX('Policy Characteristics'!G:G,MATCH($C1221,'Policy Characteristics'!$C:$C,0)))</f>
        <v>10</v>
      </c>
      <c r="N1221" s="321">
        <f>IF(ISBLANK(INDEX('Policy Characteristics'!H:H,MATCH($C1221,'Policy Characteristics'!$C:$C,0))),"",INDEX('Policy Characteristics'!H:H,MATCH($C1221,'Policy Characteristics'!$C:$C,0)))</f>
        <v>1</v>
      </c>
      <c r="O1221" s="321" t="str">
        <f>IF(ISBLANK(INDEX('Policy Characteristics'!I:I,MATCH($C1221,'Policy Characteristics'!$C:$C,0))),"",INDEX('Policy Characteristics'!I:I,MATCH($C1221,'Policy Characteristics'!$C:$C,0)))</f>
        <v>weight</v>
      </c>
      <c r="P1221" s="321"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21" t="str">
        <f>IF(ISBLANK(INDEX('Policy Characteristics'!K:K,MATCH($C1221,'Policy Characteristics'!$C:$C,0))),"",INDEX('Policy Characteristics'!K:K,MATCH($C1221,'Policy Characteristics'!$C:$C,0)))</f>
        <v>io-model.html</v>
      </c>
      <c r="R1221" s="321" t="str">
        <f>IF(ISBLANK(INDEX('Policy Characteristics'!L:L,MATCH($C1221,'Policy Characteristics'!$C:$C,0))),"",INDEX('Policy Characteristics'!L:L,MATCH($C1221,'Policy Characteristics'!$C:$C,0)))</f>
        <v/>
      </c>
    </row>
    <row r="1222" spans="1:18" x14ac:dyDescent="0.25">
      <c r="A1222" s="321" t="str">
        <f>IF(ISBLANK(INDEX('Policy Characteristics'!A:A,MATCH($C1222,'Policy Characteristics'!$C:$C,0))),"",INDEX('Policy Characteristics'!A:A,MATCH($C1222,'Policy Characteristics'!$C:$C,0)))</f>
        <v>Government Revenue Accounting</v>
      </c>
      <c r="B1222" s="321" t="str">
        <f>IF(ISBLANK(INDEX('Policy Characteristics'!B:B,MATCH($C1222,'Policy Characteristics'!$C:$C,0))),"",INDEX('Policy Characteristics'!B:B,MATCH($C1222,'Policy Characteristics'!$C:$C,0)))</f>
        <v>Remaining Government Cash Flows</v>
      </c>
      <c r="C1222" s="330" t="s">
        <v>3079</v>
      </c>
      <c r="D1222" s="4" t="s">
        <v>3080</v>
      </c>
      <c r="F1222" s="4" t="s">
        <v>3085</v>
      </c>
      <c r="H1222" s="249">
        <v>585</v>
      </c>
      <c r="I1222" s="4" t="s">
        <v>44</v>
      </c>
      <c r="J1222" s="323" t="str">
        <f>IF(ISBLANK(INDEX('Policy Characteristics'!D:D,MATCH($C1222,'Policy Characteristics'!$C:$C,0))),"",INDEX('Policy Characteristics'!D:D,MATCH($C1222,'Policy Characteristics'!$C:$C,0)))</f>
        <v/>
      </c>
      <c r="K1222" s="321" t="str">
        <f>IF(ISBLANK(INDEX('Policy Characteristics'!E:E,MATCH($C1222,'Policy Characteristics'!$C:$C,0))),"",INDEX('Policy Characteristics'!E:E,MATCH($C1222,'Policy Characteristics'!$C:$C,0)))</f>
        <v>GRA remaining cash flow changes</v>
      </c>
      <c r="L1222" s="321">
        <f>IF(ISBLANK(INDEX('Policy Characteristics'!F:F,MATCH($C1222,'Policy Characteristics'!$C:$C,0))),"",INDEX('Policy Characteristics'!F:F,MATCH($C1222,'Policy Characteristics'!$C:$C,0)))</f>
        <v>0</v>
      </c>
      <c r="M1222" s="321">
        <f>IF(ISBLANK(INDEX('Policy Characteristics'!G:G,MATCH($C1222,'Policy Characteristics'!$C:$C,0))),"",INDEX('Policy Characteristics'!G:G,MATCH($C1222,'Policy Characteristics'!$C:$C,0)))</f>
        <v>10</v>
      </c>
      <c r="N1222" s="321">
        <f>IF(ISBLANK(INDEX('Policy Characteristics'!H:H,MATCH($C1222,'Policy Characteristics'!$C:$C,0))),"",INDEX('Policy Characteristics'!H:H,MATCH($C1222,'Policy Characteristics'!$C:$C,0)))</f>
        <v>1</v>
      </c>
      <c r="O1222" s="321" t="str">
        <f>IF(ISBLANK(INDEX('Policy Characteristics'!I:I,MATCH($C1222,'Policy Characteristics'!$C:$C,0))),"",INDEX('Policy Characteristics'!I:I,MATCH($C1222,'Policy Characteristics'!$C:$C,0)))</f>
        <v>weight</v>
      </c>
      <c r="P1222" s="321"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21" t="str">
        <f>IF(ISBLANK(INDEX('Policy Characteristics'!K:K,MATCH($C1222,'Policy Characteristics'!$C:$C,0))),"",INDEX('Policy Characteristics'!K:K,MATCH($C1222,'Policy Characteristics'!$C:$C,0)))</f>
        <v>io-model.html</v>
      </c>
      <c r="R1222" s="321" t="str">
        <f>IF(ISBLANK(INDEX('Policy Characteristics'!L:L,MATCH($C1222,'Policy Characteristics'!$C:$C,0))),"",INDEX('Policy Characteristics'!L:L,MATCH($C1222,'Policy Characteristics'!$C:$C,0)))</f>
        <v/>
      </c>
    </row>
    <row r="1223" spans="1:18" x14ac:dyDescent="0.25">
      <c r="A1223" s="321" t="str">
        <f>IF(ISBLANK(INDEX('Policy Characteristics'!A:A,MATCH($C1223,'Policy Characteristics'!$C:$C,0))),"",INDEX('Policy Characteristics'!A:A,MATCH($C1223,'Policy Characteristics'!$C:$C,0)))</f>
        <v>Government Revenue Accounting</v>
      </c>
      <c r="B1223" s="321" t="str">
        <f>IF(ISBLANK(INDEX('Policy Characteristics'!B:B,MATCH($C1223,'Policy Characteristics'!$C:$C,0))),"",INDEX('Policy Characteristics'!B:B,MATCH($C1223,'Policy Characteristics'!$C:$C,0)))</f>
        <v>Remaining Government Cash Flows</v>
      </c>
      <c r="C1223" s="331" t="str">
        <f t="shared" ref="C1223" si="83">C$1222</f>
        <v>GRA for Remaining Government Cash Flow Changes</v>
      </c>
      <c r="D1223" s="4" t="s">
        <v>3081</v>
      </c>
      <c r="F1223" s="4" t="s">
        <v>3108</v>
      </c>
      <c r="H1223" s="249">
        <v>586</v>
      </c>
      <c r="I1223" s="5" t="str">
        <f t="shared" ref="I1223:I1226" si="84">I$1222</f>
        <v>Yes</v>
      </c>
      <c r="J1223" s="323" t="str">
        <f>IF(ISBLANK(INDEX('Policy Characteristics'!D:D,MATCH($C1223,'Policy Characteristics'!$C:$C,0))),"",INDEX('Policy Characteristics'!D:D,MATCH($C1223,'Policy Characteristics'!$C:$C,0)))</f>
        <v/>
      </c>
      <c r="K1223" s="321" t="str">
        <f>IF(ISBLANK(INDEX('Policy Characteristics'!E:E,MATCH($C1223,'Policy Characteristics'!$C:$C,0))),"",INDEX('Policy Characteristics'!E:E,MATCH($C1223,'Policy Characteristics'!$C:$C,0)))</f>
        <v>GRA remaining cash flow changes</v>
      </c>
      <c r="L1223" s="321">
        <f>IF(ISBLANK(INDEX('Policy Characteristics'!F:F,MATCH($C1223,'Policy Characteristics'!$C:$C,0))),"",INDEX('Policy Characteristics'!F:F,MATCH($C1223,'Policy Characteristics'!$C:$C,0)))</f>
        <v>0</v>
      </c>
      <c r="M1223" s="321">
        <f>IF(ISBLANK(INDEX('Policy Characteristics'!G:G,MATCH($C1223,'Policy Characteristics'!$C:$C,0))),"",INDEX('Policy Characteristics'!G:G,MATCH($C1223,'Policy Characteristics'!$C:$C,0)))</f>
        <v>10</v>
      </c>
      <c r="N1223" s="321">
        <f>IF(ISBLANK(INDEX('Policy Characteristics'!H:H,MATCH($C1223,'Policy Characteristics'!$C:$C,0))),"",INDEX('Policy Characteristics'!H:H,MATCH($C1223,'Policy Characteristics'!$C:$C,0)))</f>
        <v>1</v>
      </c>
      <c r="O1223" s="321" t="str">
        <f>IF(ISBLANK(INDEX('Policy Characteristics'!I:I,MATCH($C1223,'Policy Characteristics'!$C:$C,0))),"",INDEX('Policy Characteristics'!I:I,MATCH($C1223,'Policy Characteristics'!$C:$C,0)))</f>
        <v>weight</v>
      </c>
      <c r="P1223" s="321"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21" t="str">
        <f>IF(ISBLANK(INDEX('Policy Characteristics'!K:K,MATCH($C1223,'Policy Characteristics'!$C:$C,0))),"",INDEX('Policy Characteristics'!K:K,MATCH($C1223,'Policy Characteristics'!$C:$C,0)))</f>
        <v>io-model.html</v>
      </c>
      <c r="R1223" s="321" t="str">
        <f>IF(ISBLANK(INDEX('Policy Characteristics'!L:L,MATCH($C1223,'Policy Characteristics'!$C:$C,0))),"",INDEX('Policy Characteristics'!L:L,MATCH($C1223,'Policy Characteristics'!$C:$C,0)))</f>
        <v/>
      </c>
    </row>
    <row r="1224" spans="1:18" x14ac:dyDescent="0.25">
      <c r="A1224" s="321" t="str">
        <f>IF(ISBLANK(INDEX('Policy Characteristics'!A:A,MATCH($C1224,'Policy Characteristics'!$C:$C,0))),"",INDEX('Policy Characteristics'!A:A,MATCH($C1224,'Policy Characteristics'!$C:$C,0)))</f>
        <v>Government Revenue Accounting</v>
      </c>
      <c r="B1224" s="321" t="str">
        <f>IF(ISBLANK(INDEX('Policy Characteristics'!B:B,MATCH($C1224,'Policy Characteristics'!$C:$C,0))),"",INDEX('Policy Characteristics'!B:B,MATCH($C1224,'Policy Characteristics'!$C:$C,0)))</f>
        <v>Remaining Government Cash Flows</v>
      </c>
      <c r="C1224" s="331" t="str">
        <f t="shared" ref="C1224:C1226" si="85">C$1222</f>
        <v>GRA for Remaining Government Cash Flow Changes</v>
      </c>
      <c r="D1224" s="4" t="s">
        <v>3082</v>
      </c>
      <c r="F1224" s="4" t="s">
        <v>3086</v>
      </c>
      <c r="H1224" s="249">
        <v>587</v>
      </c>
      <c r="I1224" s="5" t="str">
        <f t="shared" si="84"/>
        <v>Yes</v>
      </c>
      <c r="J1224" s="323" t="str">
        <f>IF(ISBLANK(INDEX('Policy Characteristics'!D:D,MATCH($C1224,'Policy Characteristics'!$C:$C,0))),"",INDEX('Policy Characteristics'!D:D,MATCH($C1224,'Policy Characteristics'!$C:$C,0)))</f>
        <v/>
      </c>
      <c r="K1224" s="321" t="str">
        <f>IF(ISBLANK(INDEX('Policy Characteristics'!E:E,MATCH($C1224,'Policy Characteristics'!$C:$C,0))),"",INDEX('Policy Characteristics'!E:E,MATCH($C1224,'Policy Characteristics'!$C:$C,0)))</f>
        <v>GRA remaining cash flow changes</v>
      </c>
      <c r="L1224" s="321">
        <f>IF(ISBLANK(INDEX('Policy Characteristics'!F:F,MATCH($C1224,'Policy Characteristics'!$C:$C,0))),"",INDEX('Policy Characteristics'!F:F,MATCH($C1224,'Policy Characteristics'!$C:$C,0)))</f>
        <v>0</v>
      </c>
      <c r="M1224" s="321">
        <f>IF(ISBLANK(INDEX('Policy Characteristics'!G:G,MATCH($C1224,'Policy Characteristics'!$C:$C,0))),"",INDEX('Policy Characteristics'!G:G,MATCH($C1224,'Policy Characteristics'!$C:$C,0)))</f>
        <v>10</v>
      </c>
      <c r="N1224" s="321">
        <f>IF(ISBLANK(INDEX('Policy Characteristics'!H:H,MATCH($C1224,'Policy Characteristics'!$C:$C,0))),"",INDEX('Policy Characteristics'!H:H,MATCH($C1224,'Policy Characteristics'!$C:$C,0)))</f>
        <v>1</v>
      </c>
      <c r="O1224" s="321" t="str">
        <f>IF(ISBLANK(INDEX('Policy Characteristics'!I:I,MATCH($C1224,'Policy Characteristics'!$C:$C,0))),"",INDEX('Policy Characteristics'!I:I,MATCH($C1224,'Policy Characteristics'!$C:$C,0)))</f>
        <v>weight</v>
      </c>
      <c r="P1224" s="321"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21" t="str">
        <f>IF(ISBLANK(INDEX('Policy Characteristics'!K:K,MATCH($C1224,'Policy Characteristics'!$C:$C,0))),"",INDEX('Policy Characteristics'!K:K,MATCH($C1224,'Policy Characteristics'!$C:$C,0)))</f>
        <v>io-model.html</v>
      </c>
      <c r="R1224" s="321" t="str">
        <f>IF(ISBLANK(INDEX('Policy Characteristics'!L:L,MATCH($C1224,'Policy Characteristics'!$C:$C,0))),"",INDEX('Policy Characteristics'!L:L,MATCH($C1224,'Policy Characteristics'!$C:$C,0)))</f>
        <v/>
      </c>
    </row>
    <row r="1225" spans="1:18" x14ac:dyDescent="0.25">
      <c r="A1225" s="321" t="str">
        <f>IF(ISBLANK(INDEX('Policy Characteristics'!A:A,MATCH($C1225,'Policy Characteristics'!$C:$C,0))),"",INDEX('Policy Characteristics'!A:A,MATCH($C1225,'Policy Characteristics'!$C:$C,0)))</f>
        <v>Government Revenue Accounting</v>
      </c>
      <c r="B1225" s="321" t="str">
        <f>IF(ISBLANK(INDEX('Policy Characteristics'!B:B,MATCH($C1225,'Policy Characteristics'!$C:$C,0))),"",INDEX('Policy Characteristics'!B:B,MATCH($C1225,'Policy Characteristics'!$C:$C,0)))</f>
        <v>Remaining Government Cash Flows</v>
      </c>
      <c r="C1225" s="331" t="str">
        <f t="shared" si="85"/>
        <v>GRA for Remaining Government Cash Flow Changes</v>
      </c>
      <c r="D1225" s="4" t="s">
        <v>3083</v>
      </c>
      <c r="F1225" s="4" t="s">
        <v>3087</v>
      </c>
      <c r="H1225" s="249">
        <v>588</v>
      </c>
      <c r="I1225" s="5" t="str">
        <f t="shared" si="84"/>
        <v>Yes</v>
      </c>
      <c r="J1225" s="323" t="str">
        <f>IF(ISBLANK(INDEX('Policy Characteristics'!D:D,MATCH($C1225,'Policy Characteristics'!$C:$C,0))),"",INDEX('Policy Characteristics'!D:D,MATCH($C1225,'Policy Characteristics'!$C:$C,0)))</f>
        <v/>
      </c>
      <c r="K1225" s="321" t="str">
        <f>IF(ISBLANK(INDEX('Policy Characteristics'!E:E,MATCH($C1225,'Policy Characteristics'!$C:$C,0))),"",INDEX('Policy Characteristics'!E:E,MATCH($C1225,'Policy Characteristics'!$C:$C,0)))</f>
        <v>GRA remaining cash flow changes</v>
      </c>
      <c r="L1225" s="321">
        <f>IF(ISBLANK(INDEX('Policy Characteristics'!F:F,MATCH($C1225,'Policy Characteristics'!$C:$C,0))),"",INDEX('Policy Characteristics'!F:F,MATCH($C1225,'Policy Characteristics'!$C:$C,0)))</f>
        <v>0</v>
      </c>
      <c r="M1225" s="321">
        <f>IF(ISBLANK(INDEX('Policy Characteristics'!G:G,MATCH($C1225,'Policy Characteristics'!$C:$C,0))),"",INDEX('Policy Characteristics'!G:G,MATCH($C1225,'Policy Characteristics'!$C:$C,0)))</f>
        <v>10</v>
      </c>
      <c r="N1225" s="321">
        <f>IF(ISBLANK(INDEX('Policy Characteristics'!H:H,MATCH($C1225,'Policy Characteristics'!$C:$C,0))),"",INDEX('Policy Characteristics'!H:H,MATCH($C1225,'Policy Characteristics'!$C:$C,0)))</f>
        <v>1</v>
      </c>
      <c r="O1225" s="321" t="str">
        <f>IF(ISBLANK(INDEX('Policy Characteristics'!I:I,MATCH($C1225,'Policy Characteristics'!$C:$C,0))),"",INDEX('Policy Characteristics'!I:I,MATCH($C1225,'Policy Characteristics'!$C:$C,0)))</f>
        <v>weight</v>
      </c>
      <c r="P1225" s="321"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21" t="str">
        <f>IF(ISBLANK(INDEX('Policy Characteristics'!K:K,MATCH($C1225,'Policy Characteristics'!$C:$C,0))),"",INDEX('Policy Characteristics'!K:K,MATCH($C1225,'Policy Characteristics'!$C:$C,0)))</f>
        <v>io-model.html</v>
      </c>
      <c r="R1225" s="321" t="str">
        <f>IF(ISBLANK(INDEX('Policy Characteristics'!L:L,MATCH($C1225,'Policy Characteristics'!$C:$C,0))),"",INDEX('Policy Characteristics'!L:L,MATCH($C1225,'Policy Characteristics'!$C:$C,0)))</f>
        <v/>
      </c>
    </row>
    <row r="1226" spans="1:18" x14ac:dyDescent="0.25">
      <c r="A1226" s="321" t="str">
        <f>IF(ISBLANK(INDEX('Policy Characteristics'!A:A,MATCH($C1226,'Policy Characteristics'!$C:$C,0))),"",INDEX('Policy Characteristics'!A:A,MATCH($C1226,'Policy Characteristics'!$C:$C,0)))</f>
        <v>Government Revenue Accounting</v>
      </c>
      <c r="B1226" s="321" t="str">
        <f>IF(ISBLANK(INDEX('Policy Characteristics'!B:B,MATCH($C1226,'Policy Characteristics'!$C:$C,0))),"",INDEX('Policy Characteristics'!B:B,MATCH($C1226,'Policy Characteristics'!$C:$C,0)))</f>
        <v>Remaining Government Cash Flows</v>
      </c>
      <c r="C1226" s="331" t="str">
        <f t="shared" si="85"/>
        <v>GRA for Remaining Government Cash Flow Changes</v>
      </c>
      <c r="D1226" s="4" t="s">
        <v>3084</v>
      </c>
      <c r="F1226" s="4" t="s">
        <v>3088</v>
      </c>
      <c r="H1226" s="249">
        <v>589</v>
      </c>
      <c r="I1226" s="5" t="str">
        <f t="shared" si="84"/>
        <v>Yes</v>
      </c>
      <c r="J1226" s="323" t="str">
        <f>IF(ISBLANK(INDEX('Policy Characteristics'!D:D,MATCH($C1226,'Policy Characteristics'!$C:$C,0))),"",INDEX('Policy Characteristics'!D:D,MATCH($C1226,'Policy Characteristics'!$C:$C,0)))</f>
        <v/>
      </c>
      <c r="K1226" s="321" t="str">
        <f>IF(ISBLANK(INDEX('Policy Characteristics'!E:E,MATCH($C1226,'Policy Characteristics'!$C:$C,0))),"",INDEX('Policy Characteristics'!E:E,MATCH($C1226,'Policy Characteristics'!$C:$C,0)))</f>
        <v>GRA remaining cash flow changes</v>
      </c>
      <c r="L1226" s="321">
        <f>IF(ISBLANK(INDEX('Policy Characteristics'!F:F,MATCH($C1226,'Policy Characteristics'!$C:$C,0))),"",INDEX('Policy Characteristics'!F:F,MATCH($C1226,'Policy Characteristics'!$C:$C,0)))</f>
        <v>0</v>
      </c>
      <c r="M1226" s="321">
        <f>IF(ISBLANK(INDEX('Policy Characteristics'!G:G,MATCH($C1226,'Policy Characteristics'!$C:$C,0))),"",INDEX('Policy Characteristics'!G:G,MATCH($C1226,'Policy Characteristics'!$C:$C,0)))</f>
        <v>10</v>
      </c>
      <c r="N1226" s="321">
        <f>IF(ISBLANK(INDEX('Policy Characteristics'!H:H,MATCH($C1226,'Policy Characteristics'!$C:$C,0))),"",INDEX('Policy Characteristics'!H:H,MATCH($C1226,'Policy Characteristics'!$C:$C,0)))</f>
        <v>1</v>
      </c>
      <c r="O1226" s="321" t="str">
        <f>IF(ISBLANK(INDEX('Policy Characteristics'!I:I,MATCH($C1226,'Policy Characteristics'!$C:$C,0))),"",INDEX('Policy Characteristics'!I:I,MATCH($C1226,'Policy Characteristics'!$C:$C,0)))</f>
        <v>weight</v>
      </c>
      <c r="P1226" s="321"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21" t="str">
        <f>IF(ISBLANK(INDEX('Policy Characteristics'!K:K,MATCH($C1226,'Policy Characteristics'!$C:$C,0))),"",INDEX('Policy Characteristics'!K:K,MATCH($C1226,'Policy Characteristics'!$C:$C,0)))</f>
        <v>io-model.html</v>
      </c>
      <c r="R1226" s="321" t="str">
        <f>IF(ISBLANK(INDEX('Policy Characteristics'!L:L,MATCH($C1226,'Policy Characteristics'!$C:$C,0))),"",INDEX('Policy Characteristics'!L:L,MATCH($C1226,'Policy Characteristics'!$C:$C,0)))</f>
        <v/>
      </c>
    </row>
    <row r="1227" spans="1:18" x14ac:dyDescent="0.25">
      <c r="A1227" s="321" t="str">
        <f>IF(ISBLANK(INDEX('Policy Characteristics'!A:A,MATCH($C1227,'Policy Characteristics'!$C:$C,0))),"",INDEX('Policy Characteristics'!A:A,MATCH($C1227,'Policy Characteristics'!$C:$C,0)))</f>
        <v>Control Settings</v>
      </c>
      <c r="B1227" s="321" t="str">
        <f>IF(ISBLANK(INDEX('Policy Characteristics'!B:B,MATCH($C1227,'Policy Characteristics'!$C:$C,0))),"",INDEX('Policy Characteristics'!B:B,MATCH($C1227,'Policy Characteristics'!$C:$C,0)))</f>
        <v>COVID-19 Recession</v>
      </c>
      <c r="C1227" s="330" t="s">
        <v>2937</v>
      </c>
      <c r="H1227" s="238">
        <v>543</v>
      </c>
      <c r="I1227" s="4" t="s">
        <v>3862</v>
      </c>
      <c r="J1227" s="323" t="str">
        <f>IF(ISBLANK(INDEX('Policy Characteristics'!D:D,MATCH($C1227,'Policy Characteristics'!$C:$C,0))),"",INDEX('Policy Characteristics'!D:D,MATCH($C1227,'Policy Characteristics'!$C:$C,0)))</f>
        <v/>
      </c>
      <c r="K1227" s="321" t="str">
        <f>IF(ISBLANK(INDEX('Policy Characteristics'!E:E,MATCH($C1227,'Policy Characteristics'!$C:$C,0))),"",INDEX('Policy Characteristics'!E:E,MATCH($C1227,'Policy Characteristics'!$C:$C,0)))</f>
        <v>settings exogenous GDP adjustment</v>
      </c>
      <c r="L1227" s="339">
        <f>IF(ISBLANK(INDEX('Policy Characteristics'!F:F,MATCH($C1227,'Policy Characteristics'!$C:$C,0))),"",INDEX('Policy Characteristics'!F:F,MATCH($C1227,'Policy Characteristics'!$C:$C,0)))</f>
        <v>-0.08</v>
      </c>
      <c r="M1227" s="339">
        <f>IF(ISBLANK(INDEX('Policy Characteristics'!G:G,MATCH($C1227,'Policy Characteristics'!$C:$C,0))),"",INDEX('Policy Characteristics'!G:G,MATCH($C1227,'Policy Characteristics'!$C:$C,0)))</f>
        <v>0.02</v>
      </c>
      <c r="N1227" s="339">
        <f>IF(ISBLANK(INDEX('Policy Characteristics'!H:H,MATCH($C1227,'Policy Characteristics'!$C:$C,0))),"",INDEX('Policy Characteristics'!H:H,MATCH($C1227,'Policy Characteristics'!$C:$C,0)))</f>
        <v>1E-3</v>
      </c>
      <c r="O1227" s="321" t="str">
        <f>IF(ISBLANK(INDEX('Policy Characteristics'!I:I,MATCH($C1227,'Policy Characteristics'!$C:$C,0))),"",INDEX('Policy Characteristics'!I:I,MATCH($C1227,'Policy Characteristics'!$C:$C,0)))</f>
        <v>GDP growth rate (%)</v>
      </c>
      <c r="P1227" s="321"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21" t="str">
        <f>IF(ISBLANK(INDEX('Policy Characteristics'!K:K,MATCH($C1227,'Policy Characteristics'!$C:$C,0))),"",INDEX('Policy Characteristics'!K:K,MATCH($C1227,'Policy Characteristics'!$C:$C,0)))</f>
        <v/>
      </c>
      <c r="R1227" s="321" t="str">
        <f>IF(ISBLANK(INDEX('Policy Characteristics'!L:L,MATCH($C1227,'Policy Characteristics'!$C:$C,0))),"",INDEX('Policy Characteristics'!L:L,MATCH($C1227,'Policy Characteristics'!$C:$C,0)))</f>
        <v/>
      </c>
    </row>
    <row r="1228" spans="1:18" x14ac:dyDescent="0.25">
      <c r="A1228" s="321" t="str">
        <f>IF(ISBLANK(INDEX('Policy Characteristics'!A:A,MATCH($C1228,'Policy Characteristics'!$C:$C,0))),"",INDEX('Policy Characteristics'!A:A,MATCH($C1228,'Policy Characteristics'!$C:$C,0)))</f>
        <v>Control Settings</v>
      </c>
      <c r="B1228" s="321" t="str">
        <f>IF(ISBLANK(INDEX('Policy Characteristics'!B:B,MATCH($C1228,'Policy Characteristics'!$C:$C,0))),"",INDEX('Policy Characteristics'!B:B,MATCH($C1228,'Policy Characteristics'!$C:$C,0)))</f>
        <v>Use 20-Year GWP Values</v>
      </c>
      <c r="C1228" s="330" t="s">
        <v>3462</v>
      </c>
      <c r="H1228" s="267">
        <v>1601</v>
      </c>
      <c r="I1228" s="4" t="s">
        <v>45</v>
      </c>
      <c r="J1228" s="323" t="str">
        <f>IF(ISBLANK(INDEX('Policy Characteristics'!D:D,MATCH($C1228,'Policy Characteristics'!$C:$C,0))),"",INDEX('Policy Characteristics'!D:D,MATCH($C1228,'Policy Characteristics'!$C:$C,0)))</f>
        <v/>
      </c>
      <c r="K1228" s="321" t="str">
        <f>IF(ISBLANK(INDEX('Policy Characteristics'!E:E,MATCH($C1228,'Policy Characteristics'!$C:$C,0))),"",INDEX('Policy Characteristics'!E:E,MATCH($C1228,'Policy Characteristics'!$C:$C,0)))</f>
        <v/>
      </c>
      <c r="L1228" s="339">
        <f>IF(ISBLANK(INDEX('Policy Characteristics'!F:F,MATCH($C1228,'Policy Characteristics'!$C:$C,0))),"",INDEX('Policy Characteristics'!F:F,MATCH($C1228,'Policy Characteristics'!$C:$C,0)))</f>
        <v>0</v>
      </c>
      <c r="M1228" s="339">
        <f>IF(ISBLANK(INDEX('Policy Characteristics'!G:G,MATCH($C1228,'Policy Characteristics'!$C:$C,0))),"",INDEX('Policy Characteristics'!G:G,MATCH($C1228,'Policy Characteristics'!$C:$C,0)))</f>
        <v>1</v>
      </c>
      <c r="N1228" s="339">
        <f>IF(ISBLANK(INDEX('Policy Characteristics'!H:H,MATCH($C1228,'Policy Characteristics'!$C:$C,0))),"",INDEX('Policy Characteristics'!H:H,MATCH($C1228,'Policy Characteristics'!$C:$C,0)))</f>
        <v>1</v>
      </c>
      <c r="O1228" s="321" t="str">
        <f>IF(ISBLANK(INDEX('Policy Characteristics'!I:I,MATCH($C1228,'Policy Characteristics'!$C:$C,0))),"",INDEX('Policy Characteristics'!I:I,MATCH($C1228,'Policy Characteristics'!$C:$C,0)))</f>
        <v>on/off</v>
      </c>
      <c r="P1228" s="321"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21" t="str">
        <f>IF(ISBLANK(INDEX('Policy Characteristics'!K:K,MATCH($C1228,'Policy Characteristics'!$C:$C,0))),"",INDEX('Policy Characteristics'!K:K,MATCH($C1228,'Policy Characteristics'!$C:$C,0)))</f>
        <v/>
      </c>
      <c r="R1228" s="321"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x14ac:dyDescent="0.25"/>
  <cols>
    <col min="1" max="2" width="76.85546875" style="181" customWidth="1"/>
    <col min="3" max="16384" width="9.140625" style="181"/>
  </cols>
  <sheetData>
    <row r="1" spans="1:2" x14ac:dyDescent="0.25">
      <c r="A1" s="596" t="s">
        <v>2924</v>
      </c>
      <c r="B1" s="596"/>
    </row>
    <row r="2" spans="1:2" x14ac:dyDescent="0.25">
      <c r="A2" s="230" t="s">
        <v>2925</v>
      </c>
      <c r="B2" s="230" t="s">
        <v>2926</v>
      </c>
    </row>
    <row r="3" spans="1:2" x14ac:dyDescent="0.25">
      <c r="A3" s="231" t="s">
        <v>374</v>
      </c>
      <c r="B3" s="181" t="str">
        <f>A3</f>
        <v>million metric tons / year</v>
      </c>
    </row>
    <row r="4" spans="1:2" x14ac:dyDescent="0.25">
      <c r="A4" s="231" t="s">
        <v>3465</v>
      </c>
      <c r="B4" s="181" t="str">
        <f>A4</f>
        <v>g CO2e / 2020 dollar</v>
      </c>
    </row>
    <row r="5" spans="1:2" x14ac:dyDescent="0.25">
      <c r="A5" s="232" t="s">
        <v>2357</v>
      </c>
      <c r="B5" s="181" t="str">
        <f t="shared" ref="B5:B40" si="0">A5</f>
        <v>thousand metric tons / year</v>
      </c>
    </row>
    <row r="6" spans="1:2" x14ac:dyDescent="0.25">
      <c r="A6" s="232" t="s">
        <v>3466</v>
      </c>
      <c r="B6" s="181" t="str">
        <f>A6</f>
        <v>g CO2 / 2020 dollar</v>
      </c>
    </row>
    <row r="7" spans="1:2" ht="30" x14ac:dyDescent="0.25">
      <c r="A7" s="232" t="s">
        <v>3498</v>
      </c>
      <c r="B7" s="181" t="str">
        <f t="shared" si="0"/>
        <v>2020 dollars / metric ton CO2e abated, Annual average abatement (million metric tons CO2e)</v>
      </c>
    </row>
    <row r="8" spans="1:2" x14ac:dyDescent="0.25">
      <c r="A8" s="232" t="s">
        <v>3467</v>
      </c>
      <c r="B8" s="181" t="str">
        <f t="shared" si="0"/>
        <v>billion 2020 dollars / year</v>
      </c>
    </row>
    <row r="9" spans="1:2" x14ac:dyDescent="0.25">
      <c r="A9" s="232" t="s">
        <v>3468</v>
      </c>
      <c r="B9" s="181" t="str">
        <f t="shared" si="0"/>
        <v>billion 2020 dollars</v>
      </c>
    </row>
    <row r="10" spans="1:2" x14ac:dyDescent="0.25">
      <c r="A10" s="232" t="s">
        <v>2971</v>
      </c>
      <c r="B10" s="181" t="str">
        <f t="shared" si="0"/>
        <v>jobs</v>
      </c>
    </row>
    <row r="11" spans="1:2" x14ac:dyDescent="0.25">
      <c r="A11" s="232" t="s">
        <v>3015</v>
      </c>
      <c r="B11" s="181" t="str">
        <f t="shared" si="0"/>
        <v>incidents / year</v>
      </c>
    </row>
    <row r="12" spans="1:2" x14ac:dyDescent="0.25">
      <c r="A12" s="232" t="s">
        <v>2990</v>
      </c>
      <c r="B12" s="181" t="str">
        <f t="shared" si="0"/>
        <v>% change</v>
      </c>
    </row>
    <row r="13" spans="1:2" x14ac:dyDescent="0.25">
      <c r="A13" s="232" t="s">
        <v>3469</v>
      </c>
      <c r="B13" s="181" t="str">
        <f t="shared" si="0"/>
        <v>2020 dollars / employee-year</v>
      </c>
    </row>
    <row r="14" spans="1:2" x14ac:dyDescent="0.25">
      <c r="A14" s="232" t="s">
        <v>375</v>
      </c>
      <c r="B14" s="181" t="str">
        <f t="shared" si="0"/>
        <v>lives / year</v>
      </c>
    </row>
    <row r="15" spans="1:2" x14ac:dyDescent="0.25">
      <c r="A15" s="232" t="s">
        <v>376</v>
      </c>
      <c r="B15" s="181" t="str">
        <f t="shared" si="0"/>
        <v>terawatt-hours (TWh) / year</v>
      </c>
    </row>
    <row r="16" spans="1:2" x14ac:dyDescent="0.25">
      <c r="A16" s="232" t="s">
        <v>377</v>
      </c>
      <c r="B16" s="181" t="str">
        <f t="shared" si="0"/>
        <v>gigawatts (GW) / year</v>
      </c>
    </row>
    <row r="17" spans="1:2" x14ac:dyDescent="0.25">
      <c r="A17" s="232" t="s">
        <v>3470</v>
      </c>
      <c r="B17" s="181" t="str">
        <f t="shared" si="0"/>
        <v>2020 dollars / megawatt-hour (MWh)</v>
      </c>
    </row>
    <row r="18" spans="1:2" x14ac:dyDescent="0.25">
      <c r="A18" s="232" t="s">
        <v>2523</v>
      </c>
      <c r="B18" s="181" t="str">
        <f t="shared" si="0"/>
        <v>cubic km / yr</v>
      </c>
    </row>
    <row r="19" spans="1:2" x14ac:dyDescent="0.25">
      <c r="A19" s="232" t="s">
        <v>2433</v>
      </c>
      <c r="B19" s="181" t="str">
        <f t="shared" si="0"/>
        <v>trillion passenger-miles / year</v>
      </c>
    </row>
    <row r="20" spans="1:2" x14ac:dyDescent="0.25">
      <c r="A20" s="232" t="s">
        <v>2434</v>
      </c>
      <c r="B20" s="181" t="str">
        <f t="shared" si="0"/>
        <v>trillion freight ton-miles / year</v>
      </c>
    </row>
    <row r="21" spans="1:2" x14ac:dyDescent="0.25">
      <c r="A21" s="232" t="s">
        <v>505</v>
      </c>
      <c r="B21" s="181" t="str">
        <f t="shared" si="0"/>
        <v>million vehicles / year</v>
      </c>
    </row>
    <row r="22" spans="1:2" x14ac:dyDescent="0.25">
      <c r="A22" s="232" t="s">
        <v>2411</v>
      </c>
      <c r="B22" s="181" t="str">
        <f t="shared" si="0"/>
        <v>thousand vehicles / year</v>
      </c>
    </row>
    <row r="23" spans="1:2" x14ac:dyDescent="0.25">
      <c r="A23" s="232" t="s">
        <v>2410</v>
      </c>
      <c r="B23" s="181" t="str">
        <f t="shared" si="0"/>
        <v>million vehicles</v>
      </c>
    </row>
    <row r="24" spans="1:2" x14ac:dyDescent="0.25">
      <c r="A24" s="232" t="s">
        <v>2443</v>
      </c>
      <c r="B24" s="181" t="str">
        <f t="shared" si="0"/>
        <v>thousand vehicles</v>
      </c>
    </row>
    <row r="25" spans="1:2" x14ac:dyDescent="0.25">
      <c r="A25" s="232" t="s">
        <v>482</v>
      </c>
      <c r="B25" s="181" t="str">
        <f t="shared" si="0"/>
        <v>quads / year</v>
      </c>
    </row>
    <row r="26" spans="1:2" x14ac:dyDescent="0.25">
      <c r="A26" s="232" t="s">
        <v>3471</v>
      </c>
      <c r="B26" s="181" t="str">
        <f>A26</f>
        <v>thousand BTU / 2020 dollar</v>
      </c>
    </row>
    <row r="27" spans="1:2" x14ac:dyDescent="0.25">
      <c r="A27" s="232" t="s">
        <v>2416</v>
      </c>
      <c r="B27" s="181" t="str">
        <f t="shared" si="0"/>
        <v>millions of short tons / year</v>
      </c>
    </row>
    <row r="28" spans="1:2" x14ac:dyDescent="0.25">
      <c r="A28" s="232" t="s">
        <v>2417</v>
      </c>
      <c r="B28" s="181" t="str">
        <f t="shared" si="0"/>
        <v>trillion cubic feet / year</v>
      </c>
    </row>
    <row r="29" spans="1:2" x14ac:dyDescent="0.25">
      <c r="A29" s="232" t="s">
        <v>3500</v>
      </c>
      <c r="B29" s="181" t="str">
        <f t="shared" si="0"/>
        <v>million barrels of oil / year</v>
      </c>
    </row>
    <row r="30" spans="1:2" x14ac:dyDescent="0.25">
      <c r="A30" s="232" t="s">
        <v>2722</v>
      </c>
      <c r="B30" s="181" t="str">
        <f t="shared" si="0"/>
        <v>million gallons / year</v>
      </c>
    </row>
    <row r="31" spans="1:2" x14ac:dyDescent="0.25">
      <c r="A31" s="232" t="s">
        <v>2482</v>
      </c>
      <c r="B31" s="181" t="str">
        <f t="shared" si="0"/>
        <v>trillion BTU / year</v>
      </c>
    </row>
    <row r="32" spans="1:2" x14ac:dyDescent="0.25">
      <c r="A32" s="232" t="s">
        <v>3472</v>
      </c>
      <c r="B32" s="181" t="str">
        <f t="shared" si="0"/>
        <v>2020 dollars / short ton</v>
      </c>
    </row>
    <row r="33" spans="1:2" x14ac:dyDescent="0.25">
      <c r="A33" s="232" t="s">
        <v>3473</v>
      </c>
      <c r="B33" s="181" t="str">
        <f t="shared" si="0"/>
        <v>2020 dollars / thousand cubic feet</v>
      </c>
    </row>
    <row r="34" spans="1:2" x14ac:dyDescent="0.25">
      <c r="A34" s="232" t="s">
        <v>3474</v>
      </c>
      <c r="B34" s="181" t="str">
        <f t="shared" si="0"/>
        <v>2020 dollars / gallon</v>
      </c>
    </row>
    <row r="35" spans="1:2" x14ac:dyDescent="0.25">
      <c r="A35" s="232" t="s">
        <v>3499</v>
      </c>
      <c r="B35" s="181" t="str">
        <f t="shared" si="0"/>
        <v>2020 dollars / barrel of oil</v>
      </c>
    </row>
    <row r="36" spans="1:2" x14ac:dyDescent="0.25">
      <c r="A36" s="232" t="s">
        <v>3475</v>
      </c>
      <c r="B36" s="181" t="str">
        <f t="shared" si="0"/>
        <v>2020 dollars / kg</v>
      </c>
    </row>
    <row r="37" spans="1:2" x14ac:dyDescent="0.25">
      <c r="A37" s="232" t="s">
        <v>3476</v>
      </c>
      <c r="B37" s="181" t="str">
        <f t="shared" si="0"/>
        <v>2020 dollars / kilowatt-hour (kWh)</v>
      </c>
    </row>
    <row r="38" spans="1:2" x14ac:dyDescent="0.25">
      <c r="A38" s="232" t="s">
        <v>3477</v>
      </c>
      <c r="B38" s="181" t="str">
        <f t="shared" si="0"/>
        <v>cost of eqpt. to capture 1 metric ton CO2e/yr (2020 dollars)</v>
      </c>
    </row>
    <row r="39" spans="1:2" x14ac:dyDescent="0.25">
      <c r="A39" s="232" t="s">
        <v>3478</v>
      </c>
      <c r="B39" s="181" t="str">
        <f t="shared" si="0"/>
        <v>million 2020 dollars / megawatt (MW)</v>
      </c>
    </row>
    <row r="40" spans="1:2" x14ac:dyDescent="0.25">
      <c r="A40" s="232" t="s">
        <v>3479</v>
      </c>
      <c r="B40" s="181" t="str">
        <f t="shared" si="0"/>
        <v>cost of eqpt. to produce 1 kg H2/yr (2020 dollars)</v>
      </c>
    </row>
    <row r="42" spans="1:2" x14ac:dyDescent="0.25">
      <c r="A42" s="596" t="s">
        <v>2928</v>
      </c>
      <c r="B42" s="596"/>
    </row>
    <row r="43" spans="1:2" x14ac:dyDescent="0.25">
      <c r="A43" s="230" t="s">
        <v>2925</v>
      </c>
      <c r="B43" s="230" t="s">
        <v>2926</v>
      </c>
    </row>
    <row r="44" spans="1:2" x14ac:dyDescent="0.25">
      <c r="A44" s="172" t="s">
        <v>143</v>
      </c>
      <c r="B44" s="181" t="str">
        <f t="shared" ref="B44:B45" si="1">A44</f>
        <v>$/metric ton CO2e</v>
      </c>
    </row>
    <row r="45" spans="1:2" x14ac:dyDescent="0.25">
      <c r="A45" s="172" t="s">
        <v>145</v>
      </c>
      <c r="B45" s="181" t="str">
        <f t="shared" si="1"/>
        <v>$/MWh</v>
      </c>
    </row>
    <row r="56" spans="1:1" x14ac:dyDescent="0.2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7"/>
  <sheetViews>
    <sheetView tabSelected="1" zoomScale="85" zoomScaleNormal="85" workbookViewId="0">
      <pane ySplit="1" topLeftCell="A99" activePane="bottomLeft" state="frozen"/>
      <selection pane="bottomLeft" activeCell="H121" sqref="H121"/>
    </sheetView>
  </sheetViews>
  <sheetFormatPr defaultColWidth="9.140625" defaultRowHeight="15" x14ac:dyDescent="0.25"/>
  <cols>
    <col min="1" max="1" width="37.42578125" style="56" customWidth="1"/>
    <col min="2" max="2" width="27.42578125" style="56" customWidth="1"/>
    <col min="3" max="3" width="9" style="4" customWidth="1"/>
    <col min="4" max="4" width="18.5703125" style="56" customWidth="1"/>
    <col min="5" max="5" width="18.140625" style="56" customWidth="1"/>
    <col min="6" max="6" width="34.140625" style="4" customWidth="1"/>
    <col min="7" max="7" width="95" style="56" customWidth="1"/>
    <col min="8" max="8" width="37.42578125" style="56" customWidth="1"/>
    <col min="9" max="9" width="34.42578125" style="56" customWidth="1"/>
    <col min="10" max="10" width="25.42578125" style="56" customWidth="1"/>
    <col min="11" max="11" width="11.140625" style="56" customWidth="1"/>
    <col min="12" max="13" width="16" style="56" customWidth="1"/>
    <col min="14" max="14" width="37.42578125" style="56" customWidth="1"/>
    <col min="15" max="15" width="25.42578125" style="56" customWidth="1"/>
    <col min="16" max="16" width="11.140625" style="56" customWidth="1"/>
    <col min="17" max="18" width="16" style="56" customWidth="1"/>
    <col min="19" max="19" width="37.42578125" style="56" customWidth="1"/>
    <col min="20" max="16384" width="9.140625" style="56"/>
  </cols>
  <sheetData>
    <row r="1" spans="1:19" s="180" customFormat="1" ht="30" x14ac:dyDescent="0.25">
      <c r="A1" s="177" t="s">
        <v>2348</v>
      </c>
      <c r="B1" s="178" t="s">
        <v>2349</v>
      </c>
      <c r="C1" s="234" t="s">
        <v>2927</v>
      </c>
      <c r="D1" s="178" t="s">
        <v>61</v>
      </c>
      <c r="E1" s="178" t="s">
        <v>63</v>
      </c>
      <c r="F1" s="233" t="s">
        <v>464</v>
      </c>
      <c r="G1" s="178" t="s">
        <v>62</v>
      </c>
      <c r="H1" s="178" t="s">
        <v>2370</v>
      </c>
      <c r="I1" s="179" t="s">
        <v>320</v>
      </c>
      <c r="J1" s="250" t="s">
        <v>3089</v>
      </c>
      <c r="K1" s="250" t="s">
        <v>3090</v>
      </c>
      <c r="L1" s="250" t="s">
        <v>3091</v>
      </c>
      <c r="M1" s="250" t="s">
        <v>3092</v>
      </c>
      <c r="N1" s="250" t="s">
        <v>3093</v>
      </c>
      <c r="O1" s="250" t="s">
        <v>3094</v>
      </c>
      <c r="P1" s="250" t="s">
        <v>3095</v>
      </c>
      <c r="Q1" s="250" t="s">
        <v>3096</v>
      </c>
      <c r="R1" s="250" t="s">
        <v>3097</v>
      </c>
      <c r="S1" s="250" t="s">
        <v>3098</v>
      </c>
    </row>
    <row r="2" spans="1:19" x14ac:dyDescent="0.25">
      <c r="A2" s="184" t="s">
        <v>2375</v>
      </c>
      <c r="B2" s="182" t="s">
        <v>2376</v>
      </c>
      <c r="C2" s="228">
        <v>1</v>
      </c>
      <c r="D2" s="182" t="s">
        <v>64</v>
      </c>
      <c r="E2" s="182" t="s">
        <v>65</v>
      </c>
      <c r="F2" s="4" t="str">
        <f>UnitControlCenter!$B$3</f>
        <v>million metric tons / year</v>
      </c>
      <c r="G2" s="182" t="s">
        <v>181</v>
      </c>
      <c r="J2" s="4"/>
      <c r="K2" s="4"/>
      <c r="L2" s="6"/>
      <c r="M2" s="6"/>
      <c r="N2" s="4"/>
    </row>
    <row r="3" spans="1:19" x14ac:dyDescent="0.25">
      <c r="A3" s="184" t="s">
        <v>2375</v>
      </c>
      <c r="B3" s="182" t="s">
        <v>2377</v>
      </c>
      <c r="C3" s="186">
        <v>1</v>
      </c>
      <c r="D3" s="183" t="s">
        <v>64</v>
      </c>
      <c r="E3" s="183" t="s">
        <v>65</v>
      </c>
      <c r="F3" s="4" t="str">
        <f>UnitControlCenter!$B$3</f>
        <v>million metric tons / year</v>
      </c>
      <c r="G3" s="182" t="s">
        <v>2347</v>
      </c>
      <c r="I3" s="182"/>
    </row>
    <row r="4" spans="1:19" ht="90" x14ac:dyDescent="0.25">
      <c r="A4" s="184" t="s">
        <v>2375</v>
      </c>
      <c r="B4" s="183" t="s">
        <v>2378</v>
      </c>
      <c r="C4" s="228">
        <v>1</v>
      </c>
      <c r="D4" s="182" t="s">
        <v>66</v>
      </c>
      <c r="E4" s="182" t="s">
        <v>67</v>
      </c>
      <c r="F4" s="4" t="str">
        <f>UnitControlCenter!$B$3</f>
        <v>million metric tons / year</v>
      </c>
      <c r="G4" s="182" t="s">
        <v>2903</v>
      </c>
      <c r="H4" s="182" t="s">
        <v>2904</v>
      </c>
      <c r="I4" s="182" t="s">
        <v>2905</v>
      </c>
    </row>
    <row r="5" spans="1:19" ht="30" x14ac:dyDescent="0.25">
      <c r="A5" s="184" t="s">
        <v>2375</v>
      </c>
      <c r="B5" s="183" t="s">
        <v>2379</v>
      </c>
      <c r="C5" s="228">
        <v>1</v>
      </c>
      <c r="D5" s="182" t="s">
        <v>66</v>
      </c>
      <c r="E5" s="182" t="s">
        <v>67</v>
      </c>
      <c r="F5" s="4" t="str">
        <f>UnitControlCenter!$B$3</f>
        <v>million metric tons / year</v>
      </c>
      <c r="G5" s="182" t="s">
        <v>2906</v>
      </c>
      <c r="H5" s="182" t="s">
        <v>2907</v>
      </c>
      <c r="I5" s="182" t="s">
        <v>2908</v>
      </c>
    </row>
    <row r="6" spans="1:19" ht="30" x14ac:dyDescent="0.25">
      <c r="A6" s="184" t="s">
        <v>2375</v>
      </c>
      <c r="B6" s="183" t="s">
        <v>2380</v>
      </c>
      <c r="C6" s="228">
        <v>1</v>
      </c>
      <c r="D6" s="182" t="s">
        <v>66</v>
      </c>
      <c r="E6" s="182" t="s">
        <v>67</v>
      </c>
      <c r="F6" s="4" t="str">
        <f>UnitControlCenter!$B$3</f>
        <v>million metric tons / year</v>
      </c>
      <c r="G6" s="182" t="s">
        <v>2690</v>
      </c>
      <c r="H6" s="56" t="s">
        <v>2691</v>
      </c>
      <c r="I6" s="182" t="s">
        <v>2692</v>
      </c>
    </row>
    <row r="7" spans="1:19" x14ac:dyDescent="0.25">
      <c r="A7" s="184" t="s">
        <v>2375</v>
      </c>
      <c r="B7" s="183" t="s">
        <v>2981</v>
      </c>
      <c r="C7" s="229">
        <v>0</v>
      </c>
      <c r="D7" s="182" t="s">
        <v>64</v>
      </c>
      <c r="E7" s="182" t="s">
        <v>65</v>
      </c>
      <c r="F7" s="1" t="str">
        <f>UnitControlCenter!$B$4</f>
        <v>g CO2e / 2020 dollar</v>
      </c>
      <c r="G7" s="182" t="s">
        <v>2930</v>
      </c>
      <c r="I7" s="182"/>
    </row>
    <row r="8" spans="1:19" x14ac:dyDescent="0.25">
      <c r="A8" s="184" t="s">
        <v>2375</v>
      </c>
      <c r="B8" s="183" t="s">
        <v>136</v>
      </c>
      <c r="C8" s="228">
        <v>1</v>
      </c>
      <c r="D8" s="182" t="s">
        <v>64</v>
      </c>
      <c r="E8" s="182" t="s">
        <v>65</v>
      </c>
      <c r="F8" s="4" t="str">
        <f>UnitControlCenter!$B$3</f>
        <v>million metric tons / year</v>
      </c>
      <c r="G8" s="182" t="s">
        <v>2487</v>
      </c>
      <c r="I8" s="182"/>
    </row>
    <row r="9" spans="1:19" x14ac:dyDescent="0.25">
      <c r="A9" s="184" t="s">
        <v>2375</v>
      </c>
      <c r="B9" s="183" t="s">
        <v>2485</v>
      </c>
      <c r="C9" s="228">
        <v>1</v>
      </c>
      <c r="D9" s="182" t="s">
        <v>64</v>
      </c>
      <c r="E9" s="182" t="s">
        <v>65</v>
      </c>
      <c r="F9" s="4" t="str">
        <f>UnitControlCenter!$B$3</f>
        <v>million metric tons / year</v>
      </c>
      <c r="G9" s="182" t="s">
        <v>2488</v>
      </c>
      <c r="I9" s="182"/>
    </row>
    <row r="10" spans="1:19" x14ac:dyDescent="0.25">
      <c r="A10" s="184" t="s">
        <v>2375</v>
      </c>
      <c r="B10" s="183" t="s">
        <v>2552</v>
      </c>
      <c r="C10" s="228">
        <v>1</v>
      </c>
      <c r="D10" s="182" t="s">
        <v>64</v>
      </c>
      <c r="E10" s="182" t="s">
        <v>65</v>
      </c>
      <c r="F10" s="4" t="str">
        <f>UnitControlCenter!$B$3</f>
        <v>million metric tons / year</v>
      </c>
      <c r="G10" s="182" t="s">
        <v>2563</v>
      </c>
      <c r="I10" s="182"/>
    </row>
    <row r="11" spans="1:19" x14ac:dyDescent="0.25">
      <c r="A11" s="184" t="s">
        <v>2375</v>
      </c>
      <c r="B11" s="183" t="s">
        <v>94</v>
      </c>
      <c r="C11" s="228">
        <v>1</v>
      </c>
      <c r="D11" s="182" t="s">
        <v>64</v>
      </c>
      <c r="E11" s="182" t="s">
        <v>65</v>
      </c>
      <c r="F11" s="4" t="str">
        <f>UnitControlCenter!$B$3</f>
        <v>million metric tons / year</v>
      </c>
      <c r="G11" s="182" t="s">
        <v>2489</v>
      </c>
      <c r="I11" s="182"/>
    </row>
    <row r="12" spans="1:19" x14ac:dyDescent="0.25">
      <c r="A12" s="184" t="s">
        <v>2375</v>
      </c>
      <c r="B12" s="183" t="s">
        <v>9</v>
      </c>
      <c r="C12" s="228">
        <v>1</v>
      </c>
      <c r="D12" s="182" t="s">
        <v>64</v>
      </c>
      <c r="E12" s="182" t="s">
        <v>65</v>
      </c>
      <c r="F12" s="4" t="str">
        <f>UnitControlCenter!$B$3</f>
        <v>million metric tons / year</v>
      </c>
      <c r="G12" s="182" t="s">
        <v>2511</v>
      </c>
      <c r="I12" s="182"/>
    </row>
    <row r="13" spans="1:19" x14ac:dyDescent="0.25">
      <c r="A13" s="184" t="s">
        <v>2375</v>
      </c>
      <c r="B13" s="183" t="s">
        <v>2486</v>
      </c>
      <c r="C13" s="228">
        <v>1</v>
      </c>
      <c r="D13" s="182" t="s">
        <v>64</v>
      </c>
      <c r="E13" s="182" t="s">
        <v>65</v>
      </c>
      <c r="F13" s="4" t="str">
        <f>UnitControlCenter!$B$3</f>
        <v>million metric tons / year</v>
      </c>
      <c r="G13" s="182" t="s">
        <v>2490</v>
      </c>
      <c r="I13" s="182"/>
    </row>
    <row r="14" spans="1:19" x14ac:dyDescent="0.25">
      <c r="A14" s="184" t="s">
        <v>2375</v>
      </c>
      <c r="B14" s="183" t="s">
        <v>4</v>
      </c>
      <c r="C14" s="228">
        <v>1</v>
      </c>
      <c r="D14" s="182" t="s">
        <v>64</v>
      </c>
      <c r="E14" s="182" t="s">
        <v>65</v>
      </c>
      <c r="F14" s="4" t="str">
        <f>UnitControlCenter!$B$3</f>
        <v>million metric tons / year</v>
      </c>
      <c r="G14" s="182" t="s">
        <v>2491</v>
      </c>
      <c r="I14" s="182"/>
    </row>
    <row r="15" spans="1:19" ht="15.75" thickBot="1" x14ac:dyDescent="0.3">
      <c r="A15" s="226" t="s">
        <v>2375</v>
      </c>
      <c r="B15" s="220" t="s">
        <v>2495</v>
      </c>
      <c r="C15" s="235">
        <v>1</v>
      </c>
      <c r="D15" s="221" t="s">
        <v>64</v>
      </c>
      <c r="E15" s="221" t="s">
        <v>65</v>
      </c>
      <c r="F15" s="224" t="str">
        <f>UnitControlCenter!$B$3</f>
        <v>million metric tons / year</v>
      </c>
      <c r="G15" s="221" t="s">
        <v>2492</v>
      </c>
      <c r="H15" s="222"/>
      <c r="I15" s="221"/>
      <c r="J15" s="222"/>
      <c r="K15" s="222"/>
      <c r="L15" s="222"/>
      <c r="M15" s="222"/>
      <c r="N15" s="222"/>
      <c r="O15" s="222"/>
      <c r="P15" s="222"/>
      <c r="Q15" s="222"/>
      <c r="R15" s="222"/>
      <c r="S15" s="222"/>
    </row>
    <row r="16" spans="1:19" x14ac:dyDescent="0.25">
      <c r="A16" s="183" t="s">
        <v>2381</v>
      </c>
      <c r="B16" s="183" t="s">
        <v>2249</v>
      </c>
      <c r="C16" s="228">
        <v>1</v>
      </c>
      <c r="D16" s="182" t="s">
        <v>64</v>
      </c>
      <c r="E16" s="182" t="s">
        <v>65</v>
      </c>
      <c r="F16" s="4" t="str">
        <f>UnitControlCenter!$B$3</f>
        <v>million metric tons / year</v>
      </c>
      <c r="G16" s="182" t="s">
        <v>2369</v>
      </c>
      <c r="I16" s="182"/>
    </row>
    <row r="17" spans="1:19" x14ac:dyDescent="0.25">
      <c r="A17" s="183" t="s">
        <v>2381</v>
      </c>
      <c r="B17" s="184" t="s">
        <v>2265</v>
      </c>
      <c r="C17" s="228">
        <v>1</v>
      </c>
      <c r="D17" s="182" t="s">
        <v>64</v>
      </c>
      <c r="E17" s="182" t="s">
        <v>65</v>
      </c>
      <c r="F17" s="4" t="str">
        <f>UnitControlCenter!$B$3</f>
        <v>million metric tons / year</v>
      </c>
      <c r="G17" s="182" t="s">
        <v>2360</v>
      </c>
      <c r="I17" s="182"/>
    </row>
    <row r="18" spans="1:19" x14ac:dyDescent="0.25">
      <c r="A18" s="183" t="s">
        <v>2381</v>
      </c>
      <c r="B18" s="184" t="s">
        <v>2267</v>
      </c>
      <c r="C18" s="228">
        <v>1</v>
      </c>
      <c r="D18" s="182" t="s">
        <v>64</v>
      </c>
      <c r="E18" s="182" t="s">
        <v>65</v>
      </c>
      <c r="F18" s="4" t="str">
        <f>UnitControlCenter!$B$3</f>
        <v>million metric tons / year</v>
      </c>
      <c r="G18" s="182" t="s">
        <v>2359</v>
      </c>
      <c r="I18" s="182"/>
    </row>
    <row r="19" spans="1:19" x14ac:dyDescent="0.25">
      <c r="A19" s="183" t="s">
        <v>2381</v>
      </c>
      <c r="B19" s="184" t="s">
        <v>2356</v>
      </c>
      <c r="C19" s="228">
        <v>1</v>
      </c>
      <c r="D19" s="182" t="s">
        <v>64</v>
      </c>
      <c r="E19" s="182" t="s">
        <v>65</v>
      </c>
      <c r="F19" s="4" t="str">
        <f>UnitControlCenter!$B$3</f>
        <v>million metric tons / year</v>
      </c>
      <c r="G19" s="182" t="s">
        <v>2358</v>
      </c>
      <c r="I19" s="182"/>
    </row>
    <row r="20" spans="1:19" x14ac:dyDescent="0.25">
      <c r="A20" s="183" t="s">
        <v>2381</v>
      </c>
      <c r="B20" s="184" t="s">
        <v>2355</v>
      </c>
      <c r="C20" s="228">
        <v>1</v>
      </c>
      <c r="D20" s="182" t="s">
        <v>64</v>
      </c>
      <c r="E20" s="182" t="s">
        <v>65</v>
      </c>
      <c r="F20" s="4" t="str">
        <f>UnitControlCenter!$B$5</f>
        <v>thousand metric tons / year</v>
      </c>
      <c r="G20" s="182" t="s">
        <v>2364</v>
      </c>
      <c r="I20" s="182"/>
    </row>
    <row r="21" spans="1:19" x14ac:dyDescent="0.25">
      <c r="A21" s="183" t="s">
        <v>2381</v>
      </c>
      <c r="B21" s="184" t="s">
        <v>2256</v>
      </c>
      <c r="C21" s="228">
        <v>1</v>
      </c>
      <c r="D21" s="182" t="s">
        <v>64</v>
      </c>
      <c r="E21" s="182" t="s">
        <v>65</v>
      </c>
      <c r="F21" s="4" t="str">
        <f>UnitControlCenter!$B$5</f>
        <v>thousand metric tons / year</v>
      </c>
      <c r="G21" s="182" t="s">
        <v>2365</v>
      </c>
      <c r="I21" s="182"/>
    </row>
    <row r="22" spans="1:19" x14ac:dyDescent="0.25">
      <c r="A22" s="183" t="s">
        <v>2381</v>
      </c>
      <c r="B22" s="184" t="s">
        <v>2261</v>
      </c>
      <c r="C22" s="228">
        <v>1</v>
      </c>
      <c r="D22" s="182" t="s">
        <v>64</v>
      </c>
      <c r="E22" s="182" t="s">
        <v>65</v>
      </c>
      <c r="F22" s="4" t="str">
        <f>UnitControlCenter!$B$5</f>
        <v>thousand metric tons / year</v>
      </c>
      <c r="G22" s="182" t="s">
        <v>2362</v>
      </c>
      <c r="I22" s="182"/>
    </row>
    <row r="23" spans="1:19" x14ac:dyDescent="0.25">
      <c r="A23" s="183" t="s">
        <v>2381</v>
      </c>
      <c r="B23" s="184" t="s">
        <v>2263</v>
      </c>
      <c r="C23" s="228">
        <v>1</v>
      </c>
      <c r="D23" s="182" t="s">
        <v>64</v>
      </c>
      <c r="E23" s="182" t="s">
        <v>65</v>
      </c>
      <c r="F23" s="4" t="str">
        <f>UnitControlCenter!$B$5</f>
        <v>thousand metric tons / year</v>
      </c>
      <c r="G23" s="182" t="s">
        <v>2361</v>
      </c>
      <c r="I23" s="182"/>
    </row>
    <row r="24" spans="1:19" x14ac:dyDescent="0.25">
      <c r="A24" s="183" t="s">
        <v>2381</v>
      </c>
      <c r="B24" s="184" t="s">
        <v>2254</v>
      </c>
      <c r="C24" s="228">
        <v>1</v>
      </c>
      <c r="D24" s="182" t="s">
        <v>64</v>
      </c>
      <c r="E24" s="182" t="s">
        <v>65</v>
      </c>
      <c r="F24" s="4" t="str">
        <f>UnitControlCenter!$B$3</f>
        <v>million metric tons / year</v>
      </c>
      <c r="G24" s="182" t="s">
        <v>2366</v>
      </c>
      <c r="I24" s="182"/>
    </row>
    <row r="25" spans="1:19" x14ac:dyDescent="0.25">
      <c r="A25" s="183" t="s">
        <v>2381</v>
      </c>
      <c r="B25" s="184" t="s">
        <v>2251</v>
      </c>
      <c r="C25" s="228">
        <v>1</v>
      </c>
      <c r="D25" s="182" t="s">
        <v>64</v>
      </c>
      <c r="E25" s="182" t="s">
        <v>65</v>
      </c>
      <c r="F25" s="4" t="str">
        <f>UnitControlCenter!$B$5</f>
        <v>thousand metric tons / year</v>
      </c>
      <c r="G25" s="182" t="s">
        <v>2368</v>
      </c>
      <c r="I25" s="182"/>
    </row>
    <row r="26" spans="1:19" x14ac:dyDescent="0.25">
      <c r="A26" s="183" t="s">
        <v>2381</v>
      </c>
      <c r="B26" s="184" t="s">
        <v>2259</v>
      </c>
      <c r="C26" s="228">
        <v>1</v>
      </c>
      <c r="D26" s="182" t="s">
        <v>64</v>
      </c>
      <c r="E26" s="182" t="s">
        <v>65</v>
      </c>
      <c r="F26" s="4" t="str">
        <f>UnitControlCenter!$B$3</f>
        <v>million metric tons / year</v>
      </c>
      <c r="G26" s="182" t="s">
        <v>2363</v>
      </c>
      <c r="I26" s="182"/>
    </row>
    <row r="27" spans="1:19" ht="15.75" thickBot="1" x14ac:dyDescent="0.3">
      <c r="A27" s="220" t="s">
        <v>2381</v>
      </c>
      <c r="B27" s="226" t="s">
        <v>514</v>
      </c>
      <c r="C27" s="235">
        <v>1</v>
      </c>
      <c r="D27" s="221" t="s">
        <v>64</v>
      </c>
      <c r="E27" s="221" t="s">
        <v>65</v>
      </c>
      <c r="F27" s="224" t="str">
        <f>UnitControlCenter!$B$3</f>
        <v>million metric tons / year</v>
      </c>
      <c r="G27" s="221" t="s">
        <v>2367</v>
      </c>
      <c r="H27" s="222"/>
      <c r="I27" s="221"/>
      <c r="J27" s="222"/>
      <c r="K27" s="222"/>
      <c r="L27" s="222"/>
      <c r="M27" s="222"/>
      <c r="N27" s="222"/>
      <c r="O27" s="222"/>
      <c r="P27" s="222"/>
      <c r="Q27" s="222"/>
      <c r="R27" s="222"/>
      <c r="S27" s="222"/>
    </row>
    <row r="28" spans="1:19" ht="75" x14ac:dyDescent="0.25">
      <c r="A28" s="183" t="s">
        <v>2382</v>
      </c>
      <c r="B28" s="183" t="s">
        <v>2378</v>
      </c>
      <c r="C28" s="228">
        <v>1</v>
      </c>
      <c r="D28" s="182" t="s">
        <v>66</v>
      </c>
      <c r="E28" s="182" t="s">
        <v>67</v>
      </c>
      <c r="F28" s="4" t="str">
        <f>UnitControlCenter!$B$3</f>
        <v>million metric tons / year</v>
      </c>
      <c r="G28" s="182" t="s">
        <v>2993</v>
      </c>
      <c r="H28" s="56" t="s">
        <v>2994</v>
      </c>
      <c r="I28" s="182" t="s">
        <v>2995</v>
      </c>
    </row>
    <row r="29" spans="1:19" ht="105" x14ac:dyDescent="0.25">
      <c r="A29" s="183" t="s">
        <v>2382</v>
      </c>
      <c r="B29" s="183" t="s">
        <v>2564</v>
      </c>
      <c r="C29" s="228">
        <v>1</v>
      </c>
      <c r="D29" s="182" t="s">
        <v>66</v>
      </c>
      <c r="E29" s="182" t="s">
        <v>67</v>
      </c>
      <c r="F29" s="4" t="str">
        <f>UnitControlCenter!$B$3</f>
        <v>million metric tons / year</v>
      </c>
      <c r="G29" s="182" t="s">
        <v>2996</v>
      </c>
      <c r="H29" s="56" t="s">
        <v>2997</v>
      </c>
      <c r="I29" s="182" t="s">
        <v>2998</v>
      </c>
    </row>
    <row r="30" spans="1:19" ht="60" x14ac:dyDescent="0.25">
      <c r="A30" s="183" t="s">
        <v>2382</v>
      </c>
      <c r="B30" s="183" t="s">
        <v>2383</v>
      </c>
      <c r="C30" s="236">
        <v>1</v>
      </c>
      <c r="D30" s="182" t="s">
        <v>66</v>
      </c>
      <c r="E30" s="182" t="s">
        <v>67</v>
      </c>
      <c r="F30" s="7" t="str">
        <f>UnitControlCenter!$B$3</f>
        <v>million metric tons / year</v>
      </c>
      <c r="G30" s="227" t="s">
        <v>2999</v>
      </c>
      <c r="H30" s="227" t="s">
        <v>3000</v>
      </c>
      <c r="I30" s="182" t="s">
        <v>3001</v>
      </c>
    </row>
    <row r="31" spans="1:19" ht="15.75" thickBot="1" x14ac:dyDescent="0.3">
      <c r="A31" s="220" t="s">
        <v>2382</v>
      </c>
      <c r="B31" s="220" t="s">
        <v>2981</v>
      </c>
      <c r="C31" s="235">
        <v>0</v>
      </c>
      <c r="D31" s="221" t="s">
        <v>64</v>
      </c>
      <c r="E31" s="221" t="s">
        <v>65</v>
      </c>
      <c r="F31" s="237" t="str">
        <f>UnitControlCenter!$B$6</f>
        <v>g CO2 / 2020 dollar</v>
      </c>
      <c r="G31" s="222" t="s">
        <v>2929</v>
      </c>
      <c r="H31" s="222"/>
      <c r="I31" s="221"/>
      <c r="J31" s="222"/>
      <c r="K31" s="222"/>
      <c r="L31" s="222"/>
      <c r="M31" s="222"/>
      <c r="N31" s="222"/>
      <c r="O31" s="222"/>
      <c r="P31" s="222"/>
      <c r="Q31" s="222"/>
      <c r="R31" s="222"/>
      <c r="S31" s="222"/>
    </row>
    <row r="32" spans="1:19" ht="105" x14ac:dyDescent="0.25">
      <c r="A32" s="183" t="s">
        <v>2828</v>
      </c>
      <c r="B32" s="183" t="s">
        <v>2657</v>
      </c>
      <c r="C32" s="228">
        <v>1</v>
      </c>
      <c r="D32" s="182" t="s">
        <v>64</v>
      </c>
      <c r="E32" s="182" t="s">
        <v>3103</v>
      </c>
      <c r="F32" s="4" t="str">
        <f>UnitControlCenter!$B$3</f>
        <v>million metric tons / year</v>
      </c>
      <c r="G32" s="56" t="s">
        <v>3148</v>
      </c>
      <c r="I32" s="182"/>
    </row>
    <row r="33" spans="1:19" x14ac:dyDescent="0.25">
      <c r="A33" s="183" t="s">
        <v>2828</v>
      </c>
      <c r="B33" s="183" t="s">
        <v>136</v>
      </c>
      <c r="C33" s="228">
        <v>1</v>
      </c>
      <c r="D33" s="182" t="s">
        <v>64</v>
      </c>
      <c r="E33" s="182" t="s">
        <v>3103</v>
      </c>
      <c r="F33" s="4" t="str">
        <f>UnitControlCenter!$B$3</f>
        <v>million metric tons / year</v>
      </c>
      <c r="G33" s="182" t="s">
        <v>2487</v>
      </c>
      <c r="I33" s="182"/>
    </row>
    <row r="34" spans="1:19" x14ac:dyDescent="0.25">
      <c r="A34" s="183" t="s">
        <v>2828</v>
      </c>
      <c r="B34" s="183" t="s">
        <v>2485</v>
      </c>
      <c r="C34" s="228">
        <v>1</v>
      </c>
      <c r="D34" s="182" t="s">
        <v>64</v>
      </c>
      <c r="E34" s="182" t="s">
        <v>3103</v>
      </c>
      <c r="F34" s="4" t="str">
        <f>UnitControlCenter!$B$3</f>
        <v>million metric tons / year</v>
      </c>
      <c r="G34" s="182" t="s">
        <v>2488</v>
      </c>
      <c r="I34" s="182"/>
    </row>
    <row r="35" spans="1:19" x14ac:dyDescent="0.25">
      <c r="A35" s="183" t="s">
        <v>2828</v>
      </c>
      <c r="B35" s="183" t="s">
        <v>2552</v>
      </c>
      <c r="C35" s="228">
        <v>1</v>
      </c>
      <c r="D35" s="182" t="s">
        <v>64</v>
      </c>
      <c r="E35" s="182" t="s">
        <v>3103</v>
      </c>
      <c r="F35" s="4" t="str">
        <f>UnitControlCenter!$B$3</f>
        <v>million metric tons / year</v>
      </c>
      <c r="G35" s="182" t="s">
        <v>2563</v>
      </c>
      <c r="I35" s="182"/>
    </row>
    <row r="36" spans="1:19" x14ac:dyDescent="0.25">
      <c r="A36" s="183" t="s">
        <v>2828</v>
      </c>
      <c r="B36" s="183" t="s">
        <v>94</v>
      </c>
      <c r="C36" s="228">
        <v>1</v>
      </c>
      <c r="D36" s="182" t="s">
        <v>64</v>
      </c>
      <c r="E36" s="182" t="s">
        <v>3103</v>
      </c>
      <c r="F36" s="4" t="str">
        <f>UnitControlCenter!$B$3</f>
        <v>million metric tons / year</v>
      </c>
      <c r="G36" s="182" t="s">
        <v>2489</v>
      </c>
      <c r="I36" s="182"/>
    </row>
    <row r="37" spans="1:19" ht="30" x14ac:dyDescent="0.25">
      <c r="A37" s="183" t="s">
        <v>2828</v>
      </c>
      <c r="B37" s="183" t="s">
        <v>9</v>
      </c>
      <c r="C37" s="228">
        <v>1</v>
      </c>
      <c r="D37" s="182" t="s">
        <v>64</v>
      </c>
      <c r="E37" s="182" t="s">
        <v>3103</v>
      </c>
      <c r="F37" s="4" t="str">
        <f>UnitControlCenter!$B$3</f>
        <v>million metric tons / year</v>
      </c>
      <c r="G37" s="182" t="s">
        <v>3149</v>
      </c>
      <c r="I37" s="182"/>
    </row>
    <row r="38" spans="1:19" ht="15.75" thickBot="1" x14ac:dyDescent="0.3">
      <c r="A38" s="220" t="s">
        <v>2828</v>
      </c>
      <c r="B38" s="220" t="s">
        <v>4</v>
      </c>
      <c r="C38" s="235">
        <v>1</v>
      </c>
      <c r="D38" s="221" t="s">
        <v>64</v>
      </c>
      <c r="E38" s="221" t="s">
        <v>3103</v>
      </c>
      <c r="F38" s="224" t="str">
        <f>UnitControlCenter!$B$3</f>
        <v>million metric tons / year</v>
      </c>
      <c r="G38" s="221" t="s">
        <v>2491</v>
      </c>
      <c r="H38" s="222"/>
      <c r="I38" s="221"/>
      <c r="J38" s="222"/>
      <c r="K38" s="222"/>
      <c r="L38" s="222"/>
      <c r="M38" s="222"/>
      <c r="N38" s="222"/>
      <c r="O38" s="222"/>
      <c r="P38" s="222"/>
      <c r="Q38" s="222"/>
      <c r="R38" s="222"/>
      <c r="S38" s="222"/>
    </row>
    <row r="39" spans="1:19" ht="45" x14ac:dyDescent="0.25">
      <c r="A39" s="183" t="s">
        <v>378</v>
      </c>
      <c r="B39" s="183" t="s">
        <v>3057</v>
      </c>
      <c r="C39" s="228">
        <v>1</v>
      </c>
      <c r="D39" s="182" t="s">
        <v>66</v>
      </c>
      <c r="E39" s="182" t="s">
        <v>463</v>
      </c>
      <c r="F39" s="4" t="str">
        <f>UnitControlCenter!$B$7</f>
        <v>2020 dollars / metric ton CO2e abated, Annual average abatement (million metric tons CO2e)</v>
      </c>
      <c r="G39" s="56" t="s">
        <v>3150</v>
      </c>
      <c r="I39" s="182"/>
    </row>
    <row r="40" spans="1:19" ht="45.75" thickBot="1" x14ac:dyDescent="0.3">
      <c r="A40" s="220" t="s">
        <v>378</v>
      </c>
      <c r="B40" s="220" t="s">
        <v>3058</v>
      </c>
      <c r="C40" s="235">
        <v>1</v>
      </c>
      <c r="D40" s="221" t="s">
        <v>66</v>
      </c>
      <c r="E40" s="221" t="s">
        <v>463</v>
      </c>
      <c r="F40" s="224" t="str">
        <f>UnitControlCenter!$B$7</f>
        <v>2020 dollars / metric ton CO2e abated, Annual average abatement (million metric tons CO2e)</v>
      </c>
      <c r="G40" s="222" t="s">
        <v>3150</v>
      </c>
      <c r="H40" s="222"/>
      <c r="I40" s="221"/>
      <c r="J40" s="222"/>
      <c r="K40" s="222"/>
      <c r="L40" s="222"/>
      <c r="M40" s="222"/>
      <c r="N40" s="222"/>
      <c r="O40" s="222"/>
      <c r="P40" s="222"/>
      <c r="Q40" s="222"/>
      <c r="R40" s="222"/>
      <c r="S40" s="222"/>
    </row>
    <row r="41" spans="1:19" ht="45" x14ac:dyDescent="0.25">
      <c r="A41" s="183" t="s">
        <v>2384</v>
      </c>
      <c r="B41" s="183" t="s">
        <v>3062</v>
      </c>
      <c r="C41" s="228">
        <v>1</v>
      </c>
      <c r="D41" s="182" t="s">
        <v>66</v>
      </c>
      <c r="E41" s="182" t="s">
        <v>65</v>
      </c>
      <c r="F41" s="4" t="str">
        <f>UnitControlCenter!$B$8</f>
        <v>billion 2020 dollars / year</v>
      </c>
      <c r="G41" s="56" t="s">
        <v>3059</v>
      </c>
      <c r="H41" s="56" t="s">
        <v>2469</v>
      </c>
      <c r="I41" s="182" t="s">
        <v>2451</v>
      </c>
    </row>
    <row r="42" spans="1:19" x14ac:dyDescent="0.25">
      <c r="A42" s="183" t="s">
        <v>2384</v>
      </c>
      <c r="B42" s="219" t="s">
        <v>2850</v>
      </c>
      <c r="C42" s="228">
        <v>1</v>
      </c>
      <c r="D42" s="182" t="s">
        <v>64</v>
      </c>
      <c r="E42" s="182" t="s">
        <v>65</v>
      </c>
      <c r="F42" s="4" t="str">
        <f>UnitControlCenter!$B$8</f>
        <v>billion 2020 dollars / year</v>
      </c>
      <c r="G42" s="56" t="s">
        <v>2842</v>
      </c>
      <c r="I42" s="182"/>
    </row>
    <row r="43" spans="1:19" ht="75" x14ac:dyDescent="0.25">
      <c r="A43" s="183" t="s">
        <v>2384</v>
      </c>
      <c r="B43" s="183" t="s">
        <v>3047</v>
      </c>
      <c r="C43" s="247">
        <v>1</v>
      </c>
      <c r="D43" s="182" t="s">
        <v>66</v>
      </c>
      <c r="E43" s="182" t="s">
        <v>67</v>
      </c>
      <c r="F43" s="4" t="str">
        <f>UnitControlCenter!$B$8</f>
        <v>billion 2020 dollars / year</v>
      </c>
      <c r="G43" s="4" t="s">
        <v>3048</v>
      </c>
      <c r="H43" s="4" t="s">
        <v>3049</v>
      </c>
      <c r="I43" s="4" t="s">
        <v>3050</v>
      </c>
    </row>
    <row r="44" spans="1:19" ht="30" x14ac:dyDescent="0.25">
      <c r="A44" s="183" t="s">
        <v>2384</v>
      </c>
      <c r="B44" s="219" t="s">
        <v>3052</v>
      </c>
      <c r="C44" s="236">
        <v>1</v>
      </c>
      <c r="D44" s="182" t="s">
        <v>64</v>
      </c>
      <c r="E44" s="182" t="s">
        <v>65</v>
      </c>
      <c r="F44" s="7" t="str">
        <f>UnitControlCenter!$B$9</f>
        <v>billion 2020 dollars</v>
      </c>
      <c r="G44" s="227" t="s">
        <v>3053</v>
      </c>
      <c r="H44" s="227"/>
      <c r="I44" s="182"/>
    </row>
    <row r="45" spans="1:19" s="227" customFormat="1" ht="30" x14ac:dyDescent="0.25">
      <c r="A45" s="183" t="s">
        <v>2384</v>
      </c>
      <c r="B45" s="219" t="s">
        <v>3054</v>
      </c>
      <c r="C45" s="236">
        <v>1</v>
      </c>
      <c r="D45" s="182" t="s">
        <v>64</v>
      </c>
      <c r="E45" s="182" t="s">
        <v>65</v>
      </c>
      <c r="F45" s="7" t="str">
        <f>UnitControlCenter!$B$8</f>
        <v>billion 2020 dollars / year</v>
      </c>
      <c r="G45" s="227" t="s">
        <v>3055</v>
      </c>
      <c r="I45" s="182"/>
    </row>
    <row r="46" spans="1:19" ht="135.75" thickBot="1" x14ac:dyDescent="0.3">
      <c r="A46" s="220" t="s">
        <v>2384</v>
      </c>
      <c r="B46" s="225" t="s">
        <v>3142</v>
      </c>
      <c r="C46" s="235">
        <v>1</v>
      </c>
      <c r="D46" s="221" t="s">
        <v>66</v>
      </c>
      <c r="E46" s="221" t="s">
        <v>65</v>
      </c>
      <c r="F46" s="224" t="str">
        <f>UnitControlCenter!$B$8</f>
        <v>billion 2020 dollars / year</v>
      </c>
      <c r="G46" s="222" t="s">
        <v>3146</v>
      </c>
      <c r="H46" s="222" t="s">
        <v>3143</v>
      </c>
      <c r="I46" s="221" t="s">
        <v>3145</v>
      </c>
      <c r="J46" s="222"/>
      <c r="K46" s="222"/>
      <c r="L46" s="222"/>
      <c r="M46" s="222"/>
      <c r="N46" s="222"/>
      <c r="O46" s="222"/>
      <c r="P46" s="222"/>
      <c r="Q46" s="222"/>
      <c r="R46" s="222"/>
      <c r="S46" s="222"/>
    </row>
    <row r="47" spans="1:19" ht="45" x14ac:dyDescent="0.25">
      <c r="A47" s="183" t="s">
        <v>2968</v>
      </c>
      <c r="B47" s="219" t="s">
        <v>2985</v>
      </c>
      <c r="C47" s="240">
        <v>1</v>
      </c>
      <c r="D47" s="182" t="s">
        <v>66</v>
      </c>
      <c r="E47" s="182" t="s">
        <v>65</v>
      </c>
      <c r="F47" s="7" t="str">
        <f>UnitControlCenter!$B$10</f>
        <v>jobs</v>
      </c>
      <c r="G47" s="227" t="s">
        <v>2976</v>
      </c>
      <c r="H47" s="227" t="s">
        <v>2975</v>
      </c>
      <c r="I47" s="182" t="s">
        <v>2452</v>
      </c>
    </row>
    <row r="48" spans="1:19" ht="30" x14ac:dyDescent="0.25">
      <c r="A48" s="183" t="s">
        <v>2968</v>
      </c>
      <c r="B48" s="219" t="s">
        <v>3446</v>
      </c>
      <c r="C48" s="267">
        <v>0</v>
      </c>
      <c r="D48" s="182" t="s">
        <v>66</v>
      </c>
      <c r="E48" s="182" t="s">
        <v>67</v>
      </c>
      <c r="F48" s="7" t="str">
        <f>UnitControlCenter!$B$10</f>
        <v>jobs</v>
      </c>
      <c r="G48" s="227" t="s">
        <v>3309</v>
      </c>
      <c r="H48" s="227" t="s">
        <v>3310</v>
      </c>
      <c r="I48" s="182" t="s">
        <v>3311</v>
      </c>
    </row>
    <row r="49" spans="1:9" ht="30" x14ac:dyDescent="0.25">
      <c r="A49" s="183" t="s">
        <v>2968</v>
      </c>
      <c r="B49" s="219" t="s">
        <v>3447</v>
      </c>
      <c r="C49" s="267">
        <v>0</v>
      </c>
      <c r="D49" s="182" t="s">
        <v>66</v>
      </c>
      <c r="E49" s="182" t="s">
        <v>65</v>
      </c>
      <c r="F49" s="4" t="str">
        <f>UnitControlCenter!$B$12</f>
        <v>% change</v>
      </c>
      <c r="G49" s="227" t="s">
        <v>3328</v>
      </c>
      <c r="H49" s="227" t="s">
        <v>3310</v>
      </c>
      <c r="I49" s="182" t="s">
        <v>3311</v>
      </c>
    </row>
    <row r="50" spans="1:9" ht="45" x14ac:dyDescent="0.25">
      <c r="A50" s="183" t="s">
        <v>2968</v>
      </c>
      <c r="B50" s="219" t="s">
        <v>3293</v>
      </c>
      <c r="C50" s="267">
        <v>0</v>
      </c>
      <c r="D50" s="182" t="s">
        <v>66</v>
      </c>
      <c r="E50" s="182" t="s">
        <v>67</v>
      </c>
      <c r="F50" s="7" t="str">
        <f>UnitControlCenter!$B$10</f>
        <v>jobs</v>
      </c>
      <c r="G50" s="227" t="s">
        <v>3332</v>
      </c>
      <c r="H50" s="227" t="s">
        <v>3312</v>
      </c>
      <c r="I50" s="196" t="s">
        <v>3313</v>
      </c>
    </row>
    <row r="51" spans="1:9" ht="45" x14ac:dyDescent="0.25">
      <c r="A51" s="183" t="s">
        <v>2968</v>
      </c>
      <c r="B51" s="219" t="s">
        <v>3325</v>
      </c>
      <c r="C51" s="267">
        <v>0</v>
      </c>
      <c r="D51" s="182" t="s">
        <v>66</v>
      </c>
      <c r="E51" s="182" t="s">
        <v>65</v>
      </c>
      <c r="F51" s="4" t="str">
        <f>UnitControlCenter!$B$12</f>
        <v>% change</v>
      </c>
      <c r="G51" s="227" t="s">
        <v>3331</v>
      </c>
      <c r="H51" s="227" t="s">
        <v>3312</v>
      </c>
      <c r="I51" s="196" t="s">
        <v>3313</v>
      </c>
    </row>
    <row r="52" spans="1:9" ht="30" x14ac:dyDescent="0.25">
      <c r="A52" s="183" t="s">
        <v>2968</v>
      </c>
      <c r="B52" s="219" t="s">
        <v>3298</v>
      </c>
      <c r="C52" s="267">
        <v>0</v>
      </c>
      <c r="D52" s="182" t="s">
        <v>66</v>
      </c>
      <c r="E52" s="182" t="s">
        <v>67</v>
      </c>
      <c r="F52" s="7" t="str">
        <f>UnitControlCenter!$B$10</f>
        <v>jobs</v>
      </c>
      <c r="G52" s="227" t="s">
        <v>3314</v>
      </c>
      <c r="H52" s="227" t="s">
        <v>3315</v>
      </c>
      <c r="I52" s="182" t="s">
        <v>3316</v>
      </c>
    </row>
    <row r="53" spans="1:9" ht="30" x14ac:dyDescent="0.25">
      <c r="A53" s="183" t="s">
        <v>2968</v>
      </c>
      <c r="B53" s="219" t="s">
        <v>3326</v>
      </c>
      <c r="C53" s="267">
        <v>0</v>
      </c>
      <c r="D53" s="182" t="s">
        <v>66</v>
      </c>
      <c r="E53" s="182" t="s">
        <v>65</v>
      </c>
      <c r="F53" s="4" t="str">
        <f>UnitControlCenter!$B$12</f>
        <v>% change</v>
      </c>
      <c r="G53" s="227" t="s">
        <v>3329</v>
      </c>
      <c r="H53" s="227" t="s">
        <v>3315</v>
      </c>
      <c r="I53" s="182" t="s">
        <v>3316</v>
      </c>
    </row>
    <row r="54" spans="1:9" ht="75" x14ac:dyDescent="0.25">
      <c r="A54" s="183" t="s">
        <v>2968</v>
      </c>
      <c r="B54" s="219" t="s">
        <v>3301</v>
      </c>
      <c r="C54" s="267">
        <v>0</v>
      </c>
      <c r="D54" s="182" t="s">
        <v>66</v>
      </c>
      <c r="E54" s="182" t="s">
        <v>67</v>
      </c>
      <c r="F54" s="7" t="str">
        <f>UnitControlCenter!$B$10</f>
        <v>jobs</v>
      </c>
      <c r="G54" s="227" t="s">
        <v>3317</v>
      </c>
      <c r="H54" s="227" t="s">
        <v>3318</v>
      </c>
      <c r="I54" s="182" t="s">
        <v>3319</v>
      </c>
    </row>
    <row r="55" spans="1:9" ht="90" x14ac:dyDescent="0.25">
      <c r="A55" s="183" t="s">
        <v>2968</v>
      </c>
      <c r="B55" s="219" t="s">
        <v>3327</v>
      </c>
      <c r="C55" s="267">
        <v>0</v>
      </c>
      <c r="D55" s="182" t="s">
        <v>66</v>
      </c>
      <c r="E55" s="182" t="s">
        <v>65</v>
      </c>
      <c r="F55" s="4" t="str">
        <f>UnitControlCenter!$B$12</f>
        <v>% change</v>
      </c>
      <c r="G55" s="227" t="s">
        <v>3330</v>
      </c>
      <c r="H55" s="227" t="s">
        <v>3318</v>
      </c>
      <c r="I55" s="182" t="s">
        <v>3319</v>
      </c>
    </row>
    <row r="56" spans="1:9" ht="30" x14ac:dyDescent="0.25">
      <c r="A56" s="183" t="s">
        <v>2968</v>
      </c>
      <c r="B56" s="219" t="s">
        <v>3385</v>
      </c>
      <c r="C56" s="243">
        <v>1</v>
      </c>
      <c r="D56" s="182" t="s">
        <v>66</v>
      </c>
      <c r="E56" s="182" t="s">
        <v>67</v>
      </c>
      <c r="F56" s="7" t="str">
        <f>UnitControlCenter!$B$10</f>
        <v>jobs</v>
      </c>
      <c r="G56" s="227" t="s">
        <v>3386</v>
      </c>
      <c r="H56" s="227" t="s">
        <v>3387</v>
      </c>
      <c r="I56" s="182" t="s">
        <v>3388</v>
      </c>
    </row>
    <row r="57" spans="1:9" ht="30" x14ac:dyDescent="0.25">
      <c r="A57" s="183" t="s">
        <v>2968</v>
      </c>
      <c r="B57" s="219" t="s">
        <v>3389</v>
      </c>
      <c r="C57" s="267">
        <v>1</v>
      </c>
      <c r="D57" s="182" t="s">
        <v>66</v>
      </c>
      <c r="E57" s="182" t="s">
        <v>65</v>
      </c>
      <c r="F57" s="4" t="str">
        <f>UnitControlCenter!$B$12</f>
        <v>% change</v>
      </c>
      <c r="G57" s="227" t="s">
        <v>3390</v>
      </c>
      <c r="H57" s="227" t="s">
        <v>3387</v>
      </c>
      <c r="I57" s="182" t="s">
        <v>3388</v>
      </c>
    </row>
    <row r="58" spans="1:9" ht="30" x14ac:dyDescent="0.25">
      <c r="A58" s="183" t="s">
        <v>2968</v>
      </c>
      <c r="B58" s="219" t="s">
        <v>3031</v>
      </c>
      <c r="C58" s="245">
        <v>1</v>
      </c>
      <c r="D58" s="182" t="s">
        <v>66</v>
      </c>
      <c r="E58" s="182" t="s">
        <v>65</v>
      </c>
      <c r="F58" s="7" t="str">
        <f>UnitControlCenter!$B$10</f>
        <v>jobs</v>
      </c>
      <c r="G58" s="227" t="s">
        <v>3035</v>
      </c>
      <c r="H58" s="227" t="s">
        <v>3034</v>
      </c>
      <c r="I58" s="182" t="s">
        <v>3046</v>
      </c>
    </row>
    <row r="59" spans="1:9" ht="45" x14ac:dyDescent="0.25">
      <c r="A59" s="183" t="s">
        <v>2968</v>
      </c>
      <c r="B59" s="219" t="s">
        <v>3100</v>
      </c>
      <c r="C59" s="251">
        <v>1</v>
      </c>
      <c r="D59" s="182" t="s">
        <v>66</v>
      </c>
      <c r="E59" s="182" t="s">
        <v>65</v>
      </c>
      <c r="F59" s="7" t="str">
        <f>UnitControlCenter!$B$10</f>
        <v>jobs</v>
      </c>
      <c r="G59" s="227" t="s">
        <v>3099</v>
      </c>
      <c r="H59" s="227" t="s">
        <v>2975</v>
      </c>
      <c r="I59" s="182" t="s">
        <v>2452</v>
      </c>
    </row>
    <row r="60" spans="1:9" ht="45" x14ac:dyDescent="0.25">
      <c r="A60" s="183" t="s">
        <v>2968</v>
      </c>
      <c r="B60" s="219" t="s">
        <v>2970</v>
      </c>
      <c r="C60" s="240">
        <v>1</v>
      </c>
      <c r="D60" s="182" t="s">
        <v>66</v>
      </c>
      <c r="E60" s="182" t="s">
        <v>65</v>
      </c>
      <c r="F60" s="4" t="str">
        <f>UnitControlCenter!$B$8</f>
        <v>billion 2020 dollars / year</v>
      </c>
      <c r="G60" s="227" t="s">
        <v>2977</v>
      </c>
      <c r="H60" s="227" t="s">
        <v>2979</v>
      </c>
      <c r="I60" s="182" t="s">
        <v>2452</v>
      </c>
    </row>
    <row r="61" spans="1:9" ht="45" x14ac:dyDescent="0.25">
      <c r="A61" s="183" t="s">
        <v>2968</v>
      </c>
      <c r="B61" s="219" t="s">
        <v>2989</v>
      </c>
      <c r="C61" s="244">
        <v>1</v>
      </c>
      <c r="D61" s="182" t="s">
        <v>66</v>
      </c>
      <c r="E61" s="182" t="s">
        <v>65</v>
      </c>
      <c r="F61" s="4" t="str">
        <f>UnitControlCenter!$B$12</f>
        <v>% change</v>
      </c>
      <c r="G61" s="227" t="s">
        <v>2991</v>
      </c>
      <c r="H61" s="227" t="s">
        <v>2979</v>
      </c>
      <c r="I61" s="182" t="s">
        <v>2452</v>
      </c>
    </row>
    <row r="62" spans="1:9" ht="30" x14ac:dyDescent="0.25">
      <c r="A62" s="183" t="s">
        <v>2968</v>
      </c>
      <c r="B62" s="219" t="s">
        <v>3032</v>
      </c>
      <c r="C62" s="245">
        <v>1</v>
      </c>
      <c r="D62" s="182" t="s">
        <v>66</v>
      </c>
      <c r="E62" s="182" t="s">
        <v>65</v>
      </c>
      <c r="F62" s="4" t="str">
        <f>UnitControlCenter!$B$8</f>
        <v>billion 2020 dollars / year</v>
      </c>
      <c r="G62" s="227" t="s">
        <v>3036</v>
      </c>
      <c r="H62" s="227" t="s">
        <v>3034</v>
      </c>
      <c r="I62" s="182" t="s">
        <v>3046</v>
      </c>
    </row>
    <row r="63" spans="1:9" ht="45" x14ac:dyDescent="0.25">
      <c r="A63" s="183" t="s">
        <v>2968</v>
      </c>
      <c r="B63" s="219" t="s">
        <v>2984</v>
      </c>
      <c r="C63" s="240">
        <v>1</v>
      </c>
      <c r="D63" s="182" t="s">
        <v>66</v>
      </c>
      <c r="E63" s="182" t="s">
        <v>65</v>
      </c>
      <c r="F63" s="4" t="str">
        <f>UnitControlCenter!$B$8</f>
        <v>billion 2020 dollars / year</v>
      </c>
      <c r="G63" s="227" t="s">
        <v>2980</v>
      </c>
      <c r="H63" s="227" t="s">
        <v>2978</v>
      </c>
      <c r="I63" s="182" t="s">
        <v>2452</v>
      </c>
    </row>
    <row r="64" spans="1:9" ht="30" x14ac:dyDescent="0.25">
      <c r="A64" s="183" t="s">
        <v>2968</v>
      </c>
      <c r="B64" s="219" t="s">
        <v>2982</v>
      </c>
      <c r="C64" s="236">
        <v>1</v>
      </c>
      <c r="D64" s="182" t="s">
        <v>64</v>
      </c>
      <c r="E64" s="182" t="s">
        <v>65</v>
      </c>
      <c r="F64" s="7" t="str">
        <f>UnitControlCenter!$B$13</f>
        <v>2020 dollars / employee-year</v>
      </c>
      <c r="G64" s="227" t="s">
        <v>2983</v>
      </c>
      <c r="H64" s="227"/>
      <c r="I64" s="182"/>
    </row>
    <row r="65" spans="1:19" ht="30.75" thickBot="1" x14ac:dyDescent="0.3">
      <c r="A65" s="220" t="s">
        <v>2968</v>
      </c>
      <c r="B65" s="225" t="s">
        <v>3033</v>
      </c>
      <c r="C65" s="235">
        <v>1</v>
      </c>
      <c r="D65" s="221" t="s">
        <v>66</v>
      </c>
      <c r="E65" s="221" t="s">
        <v>65</v>
      </c>
      <c r="F65" s="224" t="str">
        <f>UnitControlCenter!$B$8</f>
        <v>billion 2020 dollars / year</v>
      </c>
      <c r="G65" s="222" t="s">
        <v>3037</v>
      </c>
      <c r="H65" s="222" t="s">
        <v>3034</v>
      </c>
      <c r="I65" s="221" t="s">
        <v>3046</v>
      </c>
      <c r="J65" s="222"/>
      <c r="K65" s="222"/>
      <c r="L65" s="222"/>
      <c r="M65" s="222"/>
      <c r="N65" s="222"/>
      <c r="O65" s="222"/>
      <c r="P65" s="222"/>
      <c r="Q65" s="222"/>
      <c r="R65" s="222"/>
      <c r="S65" s="222"/>
    </row>
    <row r="66" spans="1:19" ht="90" x14ac:dyDescent="0.25">
      <c r="A66" s="183" t="s">
        <v>2969</v>
      </c>
      <c r="B66" s="183" t="s">
        <v>2758</v>
      </c>
      <c r="C66" s="228">
        <v>1</v>
      </c>
      <c r="D66" s="182" t="s">
        <v>66</v>
      </c>
      <c r="E66" s="182" t="s">
        <v>65</v>
      </c>
      <c r="F66" s="4" t="str">
        <f>UnitControlCenter!$B$8</f>
        <v>billion 2020 dollars / year</v>
      </c>
      <c r="G66" s="4" t="s">
        <v>2759</v>
      </c>
      <c r="H66" s="4" t="s">
        <v>2760</v>
      </c>
      <c r="I66" s="4" t="s">
        <v>2735</v>
      </c>
    </row>
    <row r="67" spans="1:19" ht="45" x14ac:dyDescent="0.25">
      <c r="A67" s="183" t="s">
        <v>2969</v>
      </c>
      <c r="B67" s="183" t="s">
        <v>2762</v>
      </c>
      <c r="C67" s="228">
        <v>1</v>
      </c>
      <c r="D67" s="182" t="s">
        <v>66</v>
      </c>
      <c r="E67" s="182" t="s">
        <v>65</v>
      </c>
      <c r="F67" s="4" t="str">
        <f>UnitControlCenter!$B$8</f>
        <v>billion 2020 dollars / year</v>
      </c>
      <c r="G67" s="4" t="s">
        <v>2772</v>
      </c>
      <c r="H67" s="4" t="s">
        <v>2773</v>
      </c>
      <c r="I67" s="4" t="s">
        <v>2774</v>
      </c>
    </row>
    <row r="68" spans="1:19" ht="60" x14ac:dyDescent="0.25">
      <c r="A68" s="183" t="s">
        <v>2969</v>
      </c>
      <c r="B68" s="183" t="s">
        <v>2763</v>
      </c>
      <c r="C68" s="228">
        <v>1</v>
      </c>
      <c r="D68" s="182" t="s">
        <v>66</v>
      </c>
      <c r="E68" s="182" t="s">
        <v>65</v>
      </c>
      <c r="F68" s="4" t="str">
        <f>UnitControlCenter!$B$8</f>
        <v>billion 2020 dollars / year</v>
      </c>
      <c r="G68" s="4" t="s">
        <v>2783</v>
      </c>
      <c r="H68" s="4" t="s">
        <v>2781</v>
      </c>
      <c r="I68" s="4" t="s">
        <v>2782</v>
      </c>
    </row>
    <row r="69" spans="1:19" ht="45" x14ac:dyDescent="0.25">
      <c r="A69" s="183" t="s">
        <v>2969</v>
      </c>
      <c r="B69" s="183" t="s">
        <v>2764</v>
      </c>
      <c r="C69" s="228">
        <v>1</v>
      </c>
      <c r="D69" s="182" t="s">
        <v>66</v>
      </c>
      <c r="E69" s="182" t="s">
        <v>65</v>
      </c>
      <c r="F69" s="4" t="str">
        <f>UnitControlCenter!$B$8</f>
        <v>billion 2020 dollars / year</v>
      </c>
      <c r="G69" s="4" t="s">
        <v>2777</v>
      </c>
      <c r="H69" s="4" t="s">
        <v>2773</v>
      </c>
      <c r="I69" s="4" t="s">
        <v>2775</v>
      </c>
    </row>
    <row r="70" spans="1:19" ht="45" x14ac:dyDescent="0.25">
      <c r="A70" s="183" t="s">
        <v>2969</v>
      </c>
      <c r="B70" s="183" t="s">
        <v>2765</v>
      </c>
      <c r="C70" s="228">
        <v>1</v>
      </c>
      <c r="D70" s="182" t="s">
        <v>66</v>
      </c>
      <c r="E70" s="182" t="s">
        <v>65</v>
      </c>
      <c r="F70" s="4" t="str">
        <f>UnitControlCenter!$B$8</f>
        <v>billion 2020 dollars / year</v>
      </c>
      <c r="G70" s="4" t="s">
        <v>2778</v>
      </c>
      <c r="H70" s="4" t="s">
        <v>2773</v>
      </c>
      <c r="I70" s="4" t="s">
        <v>2776</v>
      </c>
    </row>
    <row r="71" spans="1:19" ht="60" x14ac:dyDescent="0.25">
      <c r="A71" s="183" t="s">
        <v>2969</v>
      </c>
      <c r="B71" s="183" t="s">
        <v>2766</v>
      </c>
      <c r="C71" s="228">
        <v>1</v>
      </c>
      <c r="D71" s="182" t="s">
        <v>66</v>
      </c>
      <c r="E71" s="182" t="s">
        <v>65</v>
      </c>
      <c r="F71" s="4" t="str">
        <f>UnitControlCenter!$B$8</f>
        <v>billion 2020 dollars / year</v>
      </c>
      <c r="G71" s="4" t="s">
        <v>2784</v>
      </c>
      <c r="H71" s="4" t="s">
        <v>2781</v>
      </c>
      <c r="I71" s="4" t="s">
        <v>2782</v>
      </c>
    </row>
    <row r="72" spans="1:19" ht="60" x14ac:dyDescent="0.25">
      <c r="A72" s="183" t="s">
        <v>2969</v>
      </c>
      <c r="B72" s="183" t="s">
        <v>2767</v>
      </c>
      <c r="C72" s="228">
        <v>1</v>
      </c>
      <c r="D72" s="182" t="s">
        <v>66</v>
      </c>
      <c r="E72" s="182" t="s">
        <v>65</v>
      </c>
      <c r="F72" s="4" t="str">
        <f>UnitControlCenter!$B$8</f>
        <v>billion 2020 dollars / year</v>
      </c>
      <c r="G72" s="4" t="s">
        <v>2785</v>
      </c>
      <c r="H72" s="4" t="s">
        <v>2781</v>
      </c>
      <c r="I72" s="4" t="s">
        <v>2782</v>
      </c>
    </row>
    <row r="73" spans="1:19" ht="75" x14ac:dyDescent="0.25">
      <c r="A73" s="183" t="s">
        <v>2969</v>
      </c>
      <c r="B73" s="183" t="s">
        <v>2768</v>
      </c>
      <c r="C73" s="228">
        <v>1</v>
      </c>
      <c r="D73" s="182" t="s">
        <v>66</v>
      </c>
      <c r="E73" s="182" t="s">
        <v>65</v>
      </c>
      <c r="F73" s="4" t="str">
        <f>UnitControlCenter!$B$8</f>
        <v>billion 2020 dollars / year</v>
      </c>
      <c r="G73" s="4" t="s">
        <v>2786</v>
      </c>
      <c r="H73" s="4" t="s">
        <v>2781</v>
      </c>
      <c r="I73" s="4" t="s">
        <v>2782</v>
      </c>
    </row>
    <row r="74" spans="1:19" ht="75" x14ac:dyDescent="0.25">
      <c r="A74" s="183" t="s">
        <v>2969</v>
      </c>
      <c r="B74" s="183" t="s">
        <v>2792</v>
      </c>
      <c r="C74" s="228">
        <v>1</v>
      </c>
      <c r="D74" s="182" t="s">
        <v>66</v>
      </c>
      <c r="E74" s="182" t="s">
        <v>65</v>
      </c>
      <c r="F74" s="4" t="str">
        <f>UnitControlCenter!$B$8</f>
        <v>billion 2020 dollars / year</v>
      </c>
      <c r="G74" s="4" t="s">
        <v>2790</v>
      </c>
      <c r="H74" s="4" t="s">
        <v>2781</v>
      </c>
      <c r="I74" s="4" t="s">
        <v>2788</v>
      </c>
    </row>
    <row r="75" spans="1:19" ht="60.75" thickBot="1" x14ac:dyDescent="0.3">
      <c r="A75" s="220" t="s">
        <v>2969</v>
      </c>
      <c r="B75" s="220" t="s">
        <v>2793</v>
      </c>
      <c r="C75" s="235">
        <v>1</v>
      </c>
      <c r="D75" s="221" t="s">
        <v>66</v>
      </c>
      <c r="E75" s="221" t="s">
        <v>65</v>
      </c>
      <c r="F75" s="224" t="str">
        <f>UnitControlCenter!$B$8</f>
        <v>billion 2020 dollars / year</v>
      </c>
      <c r="G75" s="224" t="s">
        <v>2791</v>
      </c>
      <c r="H75" s="224" t="s">
        <v>2781</v>
      </c>
      <c r="I75" s="224" t="s">
        <v>2789</v>
      </c>
      <c r="J75" s="222"/>
      <c r="K75" s="222"/>
      <c r="L75" s="222"/>
      <c r="M75" s="222"/>
      <c r="N75" s="222"/>
      <c r="O75" s="222"/>
      <c r="P75" s="222"/>
      <c r="Q75" s="222"/>
      <c r="R75" s="222"/>
      <c r="S75" s="222"/>
    </row>
    <row r="76" spans="1:19" ht="30" x14ac:dyDescent="0.25">
      <c r="A76" s="183" t="s">
        <v>2385</v>
      </c>
      <c r="B76" s="183" t="s">
        <v>3101</v>
      </c>
      <c r="C76" s="251">
        <v>1</v>
      </c>
      <c r="D76" s="182" t="s">
        <v>64</v>
      </c>
      <c r="E76" s="182" t="s">
        <v>3104</v>
      </c>
      <c r="F76" s="4" t="str">
        <f>UnitControlCenter!$B$11</f>
        <v>incidents / year</v>
      </c>
      <c r="G76" s="182" t="s">
        <v>3016</v>
      </c>
      <c r="I76" s="182"/>
    </row>
    <row r="77" spans="1:19" x14ac:dyDescent="0.25">
      <c r="A77" s="183" t="s">
        <v>2385</v>
      </c>
      <c r="B77" s="183" t="s">
        <v>3338</v>
      </c>
      <c r="C77" s="267">
        <v>1</v>
      </c>
      <c r="D77" s="182" t="s">
        <v>64</v>
      </c>
      <c r="E77" s="182" t="s">
        <v>65</v>
      </c>
      <c r="F77" s="4" t="str">
        <f>UnitControlCenter!$B$12</f>
        <v>% change</v>
      </c>
      <c r="G77" s="182" t="s">
        <v>3339</v>
      </c>
      <c r="I77" s="182"/>
    </row>
    <row r="78" spans="1:19" ht="30" x14ac:dyDescent="0.25">
      <c r="A78" s="183" t="s">
        <v>2385</v>
      </c>
      <c r="B78" s="183" t="s">
        <v>3444</v>
      </c>
      <c r="C78" s="267">
        <v>1</v>
      </c>
      <c r="D78" s="182" t="s">
        <v>66</v>
      </c>
      <c r="E78" s="182" t="s">
        <v>67</v>
      </c>
      <c r="F78" s="4" t="str">
        <f>UnitControlCenter!$B$11</f>
        <v>incidents / year</v>
      </c>
      <c r="G78" s="182" t="s">
        <v>3322</v>
      </c>
      <c r="H78" s="227" t="s">
        <v>3310</v>
      </c>
      <c r="I78" s="182" t="s">
        <v>3311</v>
      </c>
    </row>
    <row r="79" spans="1:19" ht="30" x14ac:dyDescent="0.25">
      <c r="A79" s="183" t="s">
        <v>2385</v>
      </c>
      <c r="B79" s="183" t="s">
        <v>3445</v>
      </c>
      <c r="C79" s="267">
        <v>1</v>
      </c>
      <c r="D79" s="182" t="s">
        <v>66</v>
      </c>
      <c r="E79" s="182" t="s">
        <v>65</v>
      </c>
      <c r="F79" s="4" t="str">
        <f>UnitControlCenter!$B$12</f>
        <v>% change</v>
      </c>
      <c r="G79" s="182" t="s">
        <v>3333</v>
      </c>
      <c r="H79" s="227" t="s">
        <v>3310</v>
      </c>
      <c r="I79" s="182" t="s">
        <v>3311</v>
      </c>
    </row>
    <row r="80" spans="1:19" ht="45" x14ac:dyDescent="0.25">
      <c r="A80" s="183" t="s">
        <v>2385</v>
      </c>
      <c r="B80" s="183" t="s">
        <v>3320</v>
      </c>
      <c r="C80" s="267">
        <v>1</v>
      </c>
      <c r="D80" s="182" t="s">
        <v>66</v>
      </c>
      <c r="E80" s="182" t="s">
        <v>67</v>
      </c>
      <c r="F80" s="4" t="str">
        <f>UnitControlCenter!$B$11</f>
        <v>incidents / year</v>
      </c>
      <c r="G80" s="182" t="s">
        <v>3323</v>
      </c>
      <c r="H80" s="227" t="s">
        <v>3312</v>
      </c>
      <c r="I80" s="196" t="s">
        <v>3313</v>
      </c>
    </row>
    <row r="81" spans="1:19" ht="45" x14ac:dyDescent="0.25">
      <c r="A81" s="183" t="s">
        <v>2385</v>
      </c>
      <c r="B81" s="183" t="s">
        <v>3336</v>
      </c>
      <c r="C81" s="267">
        <v>1</v>
      </c>
      <c r="D81" s="182" t="s">
        <v>66</v>
      </c>
      <c r="E81" s="182" t="s">
        <v>65</v>
      </c>
      <c r="F81" s="4" t="str">
        <f>UnitControlCenter!$B$12</f>
        <v>% change</v>
      </c>
      <c r="G81" s="182" t="s">
        <v>3334</v>
      </c>
      <c r="H81" s="227" t="s">
        <v>3312</v>
      </c>
      <c r="I81" s="196" t="s">
        <v>3313</v>
      </c>
    </row>
    <row r="82" spans="1:19" ht="30" x14ac:dyDescent="0.25">
      <c r="A82" s="183" t="s">
        <v>2385</v>
      </c>
      <c r="B82" s="183" t="s">
        <v>3321</v>
      </c>
      <c r="C82" s="267">
        <v>1</v>
      </c>
      <c r="D82" s="182" t="s">
        <v>66</v>
      </c>
      <c r="E82" s="182" t="s">
        <v>67</v>
      </c>
      <c r="F82" s="4" t="str">
        <f>UnitControlCenter!$B$11</f>
        <v>incidents / year</v>
      </c>
      <c r="G82" s="56" t="s">
        <v>3324</v>
      </c>
      <c r="H82" s="227" t="s">
        <v>3315</v>
      </c>
      <c r="I82" s="182" t="s">
        <v>3316</v>
      </c>
    </row>
    <row r="83" spans="1:19" ht="30" x14ac:dyDescent="0.25">
      <c r="A83" s="183" t="s">
        <v>2385</v>
      </c>
      <c r="B83" s="183" t="s">
        <v>3337</v>
      </c>
      <c r="C83" s="267">
        <v>1</v>
      </c>
      <c r="D83" s="182" t="s">
        <v>66</v>
      </c>
      <c r="E83" s="182" t="s">
        <v>65</v>
      </c>
      <c r="F83" s="4" t="str">
        <f>UnitControlCenter!$B$12</f>
        <v>% change</v>
      </c>
      <c r="G83" s="56" t="s">
        <v>3335</v>
      </c>
      <c r="H83" s="227" t="s">
        <v>3315</v>
      </c>
      <c r="I83" s="182" t="s">
        <v>3316</v>
      </c>
    </row>
    <row r="84" spans="1:19" x14ac:dyDescent="0.25">
      <c r="A84" s="183" t="s">
        <v>2385</v>
      </c>
      <c r="B84" s="183" t="s">
        <v>3008</v>
      </c>
      <c r="C84" s="228">
        <v>0</v>
      </c>
      <c r="D84" s="182" t="s">
        <v>64</v>
      </c>
      <c r="E84" s="182" t="s">
        <v>65</v>
      </c>
      <c r="F84" s="4" t="str">
        <f>UnitControlCenter!$B$11</f>
        <v>incidents / year</v>
      </c>
      <c r="G84" s="182" t="s">
        <v>3016</v>
      </c>
      <c r="I84" s="182"/>
    </row>
    <row r="85" spans="1:19" ht="30" x14ac:dyDescent="0.25">
      <c r="A85" s="183" t="s">
        <v>2385</v>
      </c>
      <c r="B85" s="183" t="s">
        <v>2386</v>
      </c>
      <c r="C85" s="236">
        <v>1</v>
      </c>
      <c r="D85" s="182" t="s">
        <v>64</v>
      </c>
      <c r="E85" s="182" t="s">
        <v>65</v>
      </c>
      <c r="F85" s="7" t="str">
        <f>UnitControlCenter!$B$8</f>
        <v>billion 2020 dollars / year</v>
      </c>
      <c r="G85" s="182" t="s">
        <v>68</v>
      </c>
      <c r="H85" s="227"/>
      <c r="I85" s="182"/>
    </row>
    <row r="86" spans="1:19" x14ac:dyDescent="0.25">
      <c r="A86" s="183" t="s">
        <v>2385</v>
      </c>
      <c r="B86" s="183" t="s">
        <v>3009</v>
      </c>
      <c r="C86" s="236">
        <v>1</v>
      </c>
      <c r="D86" s="182" t="s">
        <v>64</v>
      </c>
      <c r="E86" s="182" t="s">
        <v>65</v>
      </c>
      <c r="F86" s="4" t="str">
        <f>UnitControlCenter!$B$11</f>
        <v>incidents / year</v>
      </c>
      <c r="G86" s="182" t="s">
        <v>3017</v>
      </c>
      <c r="H86" s="227"/>
      <c r="I86" s="182"/>
    </row>
    <row r="87" spans="1:19" ht="30" x14ac:dyDescent="0.25">
      <c r="A87" s="183" t="s">
        <v>2385</v>
      </c>
      <c r="B87" s="183" t="s">
        <v>3010</v>
      </c>
      <c r="C87" s="236">
        <v>1</v>
      </c>
      <c r="D87" s="182" t="s">
        <v>64</v>
      </c>
      <c r="E87" s="182" t="s">
        <v>65</v>
      </c>
      <c r="F87" s="4" t="str">
        <f>UnitControlCenter!$B$11</f>
        <v>incidents / year</v>
      </c>
      <c r="G87" s="182" t="s">
        <v>3018</v>
      </c>
      <c r="H87" s="227"/>
      <c r="I87" s="182"/>
    </row>
    <row r="88" spans="1:19" x14ac:dyDescent="0.25">
      <c r="A88" s="183" t="s">
        <v>2385</v>
      </c>
      <c r="B88" s="183" t="s">
        <v>3023</v>
      </c>
      <c r="C88" s="236">
        <v>1</v>
      </c>
      <c r="D88" s="182" t="s">
        <v>64</v>
      </c>
      <c r="E88" s="182" t="s">
        <v>65</v>
      </c>
      <c r="F88" s="4" t="str">
        <f>UnitControlCenter!$B$11</f>
        <v>incidents / year</v>
      </c>
      <c r="G88" s="182" t="s">
        <v>3024</v>
      </c>
      <c r="H88" s="227"/>
      <c r="I88" s="182"/>
    </row>
    <row r="89" spans="1:19" ht="30" x14ac:dyDescent="0.25">
      <c r="A89" s="183" t="s">
        <v>2385</v>
      </c>
      <c r="B89" s="183" t="s">
        <v>3011</v>
      </c>
      <c r="C89" s="236">
        <v>1</v>
      </c>
      <c r="D89" s="182" t="s">
        <v>64</v>
      </c>
      <c r="E89" s="182" t="s">
        <v>65</v>
      </c>
      <c r="F89" s="4" t="str">
        <f>UnitControlCenter!$B$11</f>
        <v>incidents / year</v>
      </c>
      <c r="G89" s="182" t="s">
        <v>3019</v>
      </c>
      <c r="H89" s="227"/>
      <c r="I89" s="182"/>
    </row>
    <row r="90" spans="1:19" x14ac:dyDescent="0.25">
      <c r="A90" s="183" t="s">
        <v>2385</v>
      </c>
      <c r="B90" s="183" t="s">
        <v>3012</v>
      </c>
      <c r="C90" s="236">
        <v>1</v>
      </c>
      <c r="D90" s="182" t="s">
        <v>64</v>
      </c>
      <c r="E90" s="182" t="s">
        <v>65</v>
      </c>
      <c r="F90" s="4" t="str">
        <f>UnitControlCenter!$B$11</f>
        <v>incidents / year</v>
      </c>
      <c r="G90" s="182" t="s">
        <v>3020</v>
      </c>
      <c r="H90" s="227"/>
      <c r="I90" s="182"/>
    </row>
    <row r="91" spans="1:19" x14ac:dyDescent="0.25">
      <c r="A91" s="183" t="s">
        <v>2385</v>
      </c>
      <c r="B91" s="183" t="s">
        <v>3013</v>
      </c>
      <c r="C91" s="236">
        <v>1</v>
      </c>
      <c r="D91" s="182" t="s">
        <v>64</v>
      </c>
      <c r="E91" s="182" t="s">
        <v>65</v>
      </c>
      <c r="F91" s="4" t="str">
        <f>UnitControlCenter!$B$11</f>
        <v>incidents / year</v>
      </c>
      <c r="G91" s="182" t="s">
        <v>3021</v>
      </c>
      <c r="H91" s="227"/>
      <c r="I91" s="182"/>
    </row>
    <row r="92" spans="1:19" ht="30.75" thickBot="1" x14ac:dyDescent="0.3">
      <c r="A92" s="220" t="s">
        <v>2385</v>
      </c>
      <c r="B92" s="220" t="s">
        <v>3014</v>
      </c>
      <c r="C92" s="235">
        <v>1</v>
      </c>
      <c r="D92" s="221" t="s">
        <v>64</v>
      </c>
      <c r="E92" s="221" t="s">
        <v>65</v>
      </c>
      <c r="F92" s="224" t="str">
        <f>UnitControlCenter!$B$11</f>
        <v>incidents / year</v>
      </c>
      <c r="G92" s="221" t="s">
        <v>3022</v>
      </c>
      <c r="H92" s="222"/>
      <c r="I92" s="221"/>
      <c r="J92" s="222"/>
      <c r="K92" s="222"/>
      <c r="L92" s="222"/>
      <c r="M92" s="222"/>
      <c r="N92" s="222"/>
      <c r="O92" s="222"/>
      <c r="P92" s="222"/>
      <c r="Q92" s="222"/>
      <c r="R92" s="222"/>
      <c r="S92" s="222"/>
    </row>
    <row r="93" spans="1:19" ht="135" x14ac:dyDescent="0.25">
      <c r="A93" s="183" t="s">
        <v>2527</v>
      </c>
      <c r="B93" s="183" t="s">
        <v>2387</v>
      </c>
      <c r="C93" s="228">
        <v>1</v>
      </c>
      <c r="D93" s="182" t="s">
        <v>66</v>
      </c>
      <c r="E93" s="182" t="s">
        <v>67</v>
      </c>
      <c r="F93" s="4" t="str">
        <f>UnitControlCenter!$B$15</f>
        <v>terawatt-hours (TWh) / year</v>
      </c>
      <c r="G93" s="182" t="s">
        <v>2565</v>
      </c>
      <c r="H93" s="56" t="s">
        <v>2566</v>
      </c>
      <c r="I93" s="182" t="s">
        <v>2573</v>
      </c>
    </row>
    <row r="94" spans="1:19" ht="165" x14ac:dyDescent="0.25">
      <c r="A94" s="183" t="s">
        <v>2527</v>
      </c>
      <c r="B94" s="183" t="s">
        <v>2388</v>
      </c>
      <c r="C94" s="228">
        <v>1</v>
      </c>
      <c r="D94" s="182" t="s">
        <v>66</v>
      </c>
      <c r="E94" s="182" t="s">
        <v>65</v>
      </c>
      <c r="F94" s="4" t="str">
        <f>UnitControlCenter!$B$15</f>
        <v>terawatt-hours (TWh) / year</v>
      </c>
      <c r="G94" s="182" t="s">
        <v>2567</v>
      </c>
      <c r="H94" s="56" t="s">
        <v>2568</v>
      </c>
      <c r="I94" s="182" t="s">
        <v>2574</v>
      </c>
    </row>
    <row r="95" spans="1:19" ht="135" x14ac:dyDescent="0.25">
      <c r="A95" s="183" t="s">
        <v>2527</v>
      </c>
      <c r="B95" s="183" t="s">
        <v>2389</v>
      </c>
      <c r="C95" s="228">
        <v>1</v>
      </c>
      <c r="D95" s="182" t="s">
        <v>66</v>
      </c>
      <c r="E95" s="182" t="s">
        <v>67</v>
      </c>
      <c r="F95" s="4" t="str">
        <f>UnitControlCenter!$B$16</f>
        <v>gigawatts (GW) / year</v>
      </c>
      <c r="G95" s="182" t="s">
        <v>2569</v>
      </c>
      <c r="H95" s="56" t="s">
        <v>2570</v>
      </c>
      <c r="I95" s="182" t="s">
        <v>2575</v>
      </c>
    </row>
    <row r="96" spans="1:19" ht="150" x14ac:dyDescent="0.25">
      <c r="A96" s="183" t="s">
        <v>2527</v>
      </c>
      <c r="B96" s="183" t="s">
        <v>2390</v>
      </c>
      <c r="C96" s="228">
        <v>1</v>
      </c>
      <c r="D96" s="182" t="s">
        <v>66</v>
      </c>
      <c r="E96" s="182" t="s">
        <v>65</v>
      </c>
      <c r="F96" s="4" t="str">
        <f>UnitControlCenter!$B$16</f>
        <v>gigawatts (GW) / year</v>
      </c>
      <c r="G96" s="182" t="s">
        <v>2571</v>
      </c>
      <c r="H96" s="56" t="s">
        <v>2572</v>
      </c>
      <c r="I96" s="182" t="s">
        <v>2576</v>
      </c>
    </row>
    <row r="97" spans="1:19" ht="45.75" thickBot="1" x14ac:dyDescent="0.3">
      <c r="A97" s="220" t="s">
        <v>2527</v>
      </c>
      <c r="B97" s="220" t="s">
        <v>2528</v>
      </c>
      <c r="C97" s="235">
        <v>1</v>
      </c>
      <c r="D97" s="221" t="s">
        <v>66</v>
      </c>
      <c r="E97" s="221" t="s">
        <v>67</v>
      </c>
      <c r="F97" s="224" t="str">
        <f>UnitControlCenter!$B$15</f>
        <v>terawatt-hours (TWh) / year</v>
      </c>
      <c r="G97" s="221" t="s">
        <v>2938</v>
      </c>
      <c r="H97" s="221" t="s">
        <v>2939</v>
      </c>
      <c r="I97" s="221" t="s">
        <v>2577</v>
      </c>
      <c r="J97" s="222"/>
      <c r="K97" s="222"/>
      <c r="L97" s="222"/>
      <c r="M97" s="222"/>
      <c r="N97" s="222"/>
      <c r="O97" s="222"/>
      <c r="P97" s="222"/>
      <c r="Q97" s="222"/>
      <c r="R97" s="222"/>
      <c r="S97" s="222"/>
    </row>
    <row r="98" spans="1:19" ht="120" x14ac:dyDescent="0.25">
      <c r="A98" s="183" t="s">
        <v>3264</v>
      </c>
      <c r="B98" s="183" t="s">
        <v>2391</v>
      </c>
      <c r="C98" s="228">
        <v>1</v>
      </c>
      <c r="D98" s="182" t="s">
        <v>66</v>
      </c>
      <c r="E98" s="182" t="s">
        <v>2408</v>
      </c>
      <c r="F98" s="4" t="str">
        <f>UnitControlCenter!$B$17</f>
        <v>2020 dollars / megawatt-hour (MWh)</v>
      </c>
      <c r="G98" s="182" t="s">
        <v>2578</v>
      </c>
      <c r="H98" s="56" t="s">
        <v>2579</v>
      </c>
      <c r="I98" s="182" t="s">
        <v>2580</v>
      </c>
    </row>
    <row r="99" spans="1:19" ht="30" x14ac:dyDescent="0.25">
      <c r="A99" s="183" t="s">
        <v>3264</v>
      </c>
      <c r="B99" s="183" t="s">
        <v>2392</v>
      </c>
      <c r="C99" s="228">
        <v>1</v>
      </c>
      <c r="D99" s="182" t="s">
        <v>66</v>
      </c>
      <c r="E99" s="182" t="s">
        <v>67</v>
      </c>
      <c r="F99" s="4" t="str">
        <f>UnitControlCenter!$B$15</f>
        <v>terawatt-hours (TWh) / year</v>
      </c>
      <c r="G99" s="182" t="s">
        <v>2871</v>
      </c>
      <c r="H99" s="56" t="s">
        <v>2872</v>
      </c>
      <c r="I99" s="182" t="s">
        <v>2873</v>
      </c>
    </row>
    <row r="100" spans="1:19" ht="75" x14ac:dyDescent="0.25">
      <c r="A100" s="183" t="s">
        <v>3264</v>
      </c>
      <c r="B100" s="183" t="s">
        <v>3265</v>
      </c>
      <c r="C100" s="267">
        <v>1</v>
      </c>
      <c r="D100" s="182" t="s">
        <v>66</v>
      </c>
      <c r="E100" s="182" t="s">
        <v>67</v>
      </c>
      <c r="F100" s="4" t="str">
        <f>UnitControlCenter!$B$3</f>
        <v>million metric tons / year</v>
      </c>
      <c r="G100" s="182" t="s">
        <v>3268</v>
      </c>
      <c r="H100" s="56" t="s">
        <v>3266</v>
      </c>
      <c r="I100" s="182" t="s">
        <v>3267</v>
      </c>
    </row>
    <row r="101" spans="1:19" ht="105" x14ac:dyDescent="0.25">
      <c r="A101" s="183" t="s">
        <v>3264</v>
      </c>
      <c r="B101" s="183" t="s">
        <v>2521</v>
      </c>
      <c r="C101" s="228">
        <v>1</v>
      </c>
      <c r="D101" s="182" t="s">
        <v>66</v>
      </c>
      <c r="E101" s="182" t="s">
        <v>67</v>
      </c>
      <c r="F101" s="4" t="str">
        <f>UnitControlCenter!$B$18</f>
        <v>cubic km / yr</v>
      </c>
      <c r="G101" s="182" t="s">
        <v>2581</v>
      </c>
      <c r="H101" s="56" t="s">
        <v>2582</v>
      </c>
      <c r="I101" s="182" t="s">
        <v>2583</v>
      </c>
    </row>
    <row r="102" spans="1:19" ht="120.75" thickBot="1" x14ac:dyDescent="0.3">
      <c r="A102" s="220" t="s">
        <v>3264</v>
      </c>
      <c r="B102" s="220" t="s">
        <v>2522</v>
      </c>
      <c r="C102" s="235">
        <v>1</v>
      </c>
      <c r="D102" s="221" t="s">
        <v>66</v>
      </c>
      <c r="E102" s="221" t="s">
        <v>67</v>
      </c>
      <c r="F102" s="224" t="str">
        <f>UnitControlCenter!$B$18</f>
        <v>cubic km / yr</v>
      </c>
      <c r="G102" s="221" t="s">
        <v>2584</v>
      </c>
      <c r="H102" s="222" t="s">
        <v>2585</v>
      </c>
      <c r="I102" s="221" t="s">
        <v>2586</v>
      </c>
    </row>
    <row r="103" spans="1:19" ht="90" x14ac:dyDescent="0.25">
      <c r="A103" s="183" t="s">
        <v>2843</v>
      </c>
      <c r="B103" s="183" t="s">
        <v>2844</v>
      </c>
      <c r="C103" s="228">
        <v>1</v>
      </c>
      <c r="D103" s="182" t="s">
        <v>66</v>
      </c>
      <c r="E103" s="182" t="s">
        <v>67</v>
      </c>
      <c r="F103" s="4" t="str">
        <f>UnitControlCenter!$B$21</f>
        <v>million vehicles / year</v>
      </c>
      <c r="G103" s="182" t="s">
        <v>2695</v>
      </c>
      <c r="H103" s="182" t="s">
        <v>2696</v>
      </c>
      <c r="I103" s="182" t="s">
        <v>2697</v>
      </c>
    </row>
    <row r="104" spans="1:19" ht="90" x14ac:dyDescent="0.25">
      <c r="A104" s="183" t="s">
        <v>2843</v>
      </c>
      <c r="B104" s="183" t="s">
        <v>2845</v>
      </c>
      <c r="C104" s="228">
        <v>1</v>
      </c>
      <c r="D104" s="182" t="s">
        <v>66</v>
      </c>
      <c r="E104" s="182" t="s">
        <v>67</v>
      </c>
      <c r="F104" s="4" t="str">
        <f>UnitControlCenter!$B$22</f>
        <v>thousand vehicles / year</v>
      </c>
      <c r="G104" s="182" t="s">
        <v>2698</v>
      </c>
      <c r="H104" s="182" t="s">
        <v>2699</v>
      </c>
      <c r="I104" s="182" t="s">
        <v>2700</v>
      </c>
    </row>
    <row r="105" spans="1:19" ht="90" x14ac:dyDescent="0.25">
      <c r="A105" s="183" t="s">
        <v>2843</v>
      </c>
      <c r="B105" s="183" t="s">
        <v>3269</v>
      </c>
      <c r="C105" s="228">
        <v>1</v>
      </c>
      <c r="D105" s="182" t="s">
        <v>66</v>
      </c>
      <c r="E105" s="182" t="s">
        <v>67</v>
      </c>
      <c r="F105" s="4" t="str">
        <f>UnitControlCenter!$B$22</f>
        <v>thousand vehicles / year</v>
      </c>
      <c r="G105" s="182" t="s">
        <v>2701</v>
      </c>
      <c r="H105" s="182" t="s">
        <v>2696</v>
      </c>
      <c r="I105" s="182" t="s">
        <v>2697</v>
      </c>
    </row>
    <row r="106" spans="1:19" ht="90" x14ac:dyDescent="0.25">
      <c r="A106" s="183" t="s">
        <v>2843</v>
      </c>
      <c r="B106" s="183" t="s">
        <v>3880</v>
      </c>
      <c r="C106" s="228">
        <v>1</v>
      </c>
      <c r="D106" s="182" t="s">
        <v>66</v>
      </c>
      <c r="E106" s="182" t="s">
        <v>67</v>
      </c>
      <c r="F106" s="4" t="str">
        <f>UnitControlCenter!$B$22</f>
        <v>thousand vehicles / year</v>
      </c>
      <c r="G106" s="182" t="s">
        <v>2702</v>
      </c>
      <c r="H106" s="182" t="s">
        <v>2699</v>
      </c>
      <c r="I106" s="182" t="s">
        <v>2700</v>
      </c>
    </row>
    <row r="107" spans="1:19" ht="90" x14ac:dyDescent="0.25">
      <c r="A107" s="183" t="s">
        <v>2843</v>
      </c>
      <c r="B107" s="183" t="s">
        <v>3881</v>
      </c>
      <c r="C107" s="267">
        <v>1</v>
      </c>
      <c r="D107" s="182" t="s">
        <v>66</v>
      </c>
      <c r="E107" s="182" t="s">
        <v>67</v>
      </c>
      <c r="F107" s="4" t="str">
        <f>UnitControlCenter!$B$22</f>
        <v>thousand vehicles / year</v>
      </c>
      <c r="G107" s="182" t="s">
        <v>3882</v>
      </c>
      <c r="H107" s="182" t="s">
        <v>2699</v>
      </c>
      <c r="I107" s="182" t="s">
        <v>2700</v>
      </c>
    </row>
    <row r="108" spans="1:19" ht="30" x14ac:dyDescent="0.25">
      <c r="A108" s="183" t="s">
        <v>2843</v>
      </c>
      <c r="B108" s="183" t="s">
        <v>2846</v>
      </c>
      <c r="C108" s="228">
        <v>1</v>
      </c>
      <c r="D108" s="182" t="s">
        <v>66</v>
      </c>
      <c r="E108" s="182" t="s">
        <v>67</v>
      </c>
      <c r="F108" s="4" t="str">
        <f>UnitControlCenter!$B$22</f>
        <v>thousand vehicles / year</v>
      </c>
      <c r="G108" s="182" t="s">
        <v>2587</v>
      </c>
      <c r="H108" s="182" t="s">
        <v>2588</v>
      </c>
      <c r="I108" s="182" t="s">
        <v>2687</v>
      </c>
    </row>
    <row r="109" spans="1:19" ht="75" x14ac:dyDescent="0.25">
      <c r="A109" s="183" t="s">
        <v>2843</v>
      </c>
      <c r="B109" s="183" t="s">
        <v>2847</v>
      </c>
      <c r="C109" s="228">
        <v>1</v>
      </c>
      <c r="D109" s="182" t="s">
        <v>66</v>
      </c>
      <c r="E109" s="182" t="s">
        <v>67</v>
      </c>
      <c r="F109" s="4" t="str">
        <f>UnitControlCenter!$B$23</f>
        <v>million vehicles</v>
      </c>
      <c r="G109" s="182" t="s">
        <v>2703</v>
      </c>
      <c r="H109" s="182" t="s">
        <v>2696</v>
      </c>
      <c r="I109" s="182" t="s">
        <v>2697</v>
      </c>
    </row>
    <row r="110" spans="1:19" ht="90" x14ac:dyDescent="0.25">
      <c r="A110" s="183" t="s">
        <v>2843</v>
      </c>
      <c r="B110" s="183" t="s">
        <v>2848</v>
      </c>
      <c r="C110" s="228">
        <v>1</v>
      </c>
      <c r="D110" s="182" t="s">
        <v>66</v>
      </c>
      <c r="E110" s="182" t="s">
        <v>67</v>
      </c>
      <c r="F110" s="4" t="str">
        <f>UnitControlCenter!$B$24</f>
        <v>thousand vehicles</v>
      </c>
      <c r="G110" s="182" t="s">
        <v>2936</v>
      </c>
      <c r="H110" s="182" t="s">
        <v>2699</v>
      </c>
      <c r="I110" s="182" t="s">
        <v>2700</v>
      </c>
    </row>
    <row r="111" spans="1:19" ht="75" x14ac:dyDescent="0.25">
      <c r="A111" s="183" t="s">
        <v>2843</v>
      </c>
      <c r="B111" s="183" t="s">
        <v>3270</v>
      </c>
      <c r="C111" s="228">
        <v>1</v>
      </c>
      <c r="D111" s="182" t="s">
        <v>66</v>
      </c>
      <c r="E111" s="182" t="s">
        <v>67</v>
      </c>
      <c r="F111" s="4" t="str">
        <f>UnitControlCenter!$B$23</f>
        <v>million vehicles</v>
      </c>
      <c r="G111" s="182" t="s">
        <v>2704</v>
      </c>
      <c r="H111" s="182" t="s">
        <v>2696</v>
      </c>
      <c r="I111" s="182" t="s">
        <v>2697</v>
      </c>
    </row>
    <row r="112" spans="1:19" ht="75" x14ac:dyDescent="0.25">
      <c r="A112" s="183" t="s">
        <v>2843</v>
      </c>
      <c r="B112" s="183" t="s">
        <v>3883</v>
      </c>
      <c r="C112" s="228">
        <v>1</v>
      </c>
      <c r="D112" s="182" t="s">
        <v>66</v>
      </c>
      <c r="E112" s="182" t="s">
        <v>67</v>
      </c>
      <c r="F112" s="4" t="str">
        <f>UnitControlCenter!$B$23</f>
        <v>million vehicles</v>
      </c>
      <c r="G112" s="182" t="s">
        <v>2705</v>
      </c>
      <c r="H112" s="182" t="s">
        <v>2699</v>
      </c>
      <c r="I112" s="182" t="s">
        <v>2700</v>
      </c>
    </row>
    <row r="113" spans="1:19" ht="75" x14ac:dyDescent="0.25">
      <c r="A113" s="183" t="s">
        <v>2843</v>
      </c>
      <c r="B113" s="183" t="s">
        <v>3884</v>
      </c>
      <c r="C113" s="267">
        <v>1</v>
      </c>
      <c r="D113" s="182" t="s">
        <v>66</v>
      </c>
      <c r="E113" s="182" t="s">
        <v>67</v>
      </c>
      <c r="F113" s="4" t="str">
        <f>UnitControlCenter!$B$23</f>
        <v>million vehicles</v>
      </c>
      <c r="G113" s="182" t="s">
        <v>3885</v>
      </c>
      <c r="H113" s="182" t="s">
        <v>2699</v>
      </c>
      <c r="I113" s="182" t="s">
        <v>2700</v>
      </c>
    </row>
    <row r="114" spans="1:19" ht="30.75" thickBot="1" x14ac:dyDescent="0.3">
      <c r="A114" s="220" t="s">
        <v>2843</v>
      </c>
      <c r="B114" s="220" t="s">
        <v>2849</v>
      </c>
      <c r="C114" s="235">
        <v>1</v>
      </c>
      <c r="D114" s="221" t="s">
        <v>66</v>
      </c>
      <c r="E114" s="221" t="s">
        <v>67</v>
      </c>
      <c r="F114" s="224" t="str">
        <f>UnitControlCenter!$B$23</f>
        <v>million vehicles</v>
      </c>
      <c r="G114" s="221" t="s">
        <v>2688</v>
      </c>
      <c r="H114" s="221" t="s">
        <v>2588</v>
      </c>
      <c r="I114" s="221" t="s">
        <v>2687</v>
      </c>
      <c r="J114" s="222"/>
      <c r="K114" s="222"/>
      <c r="L114" s="222"/>
      <c r="M114" s="222"/>
      <c r="N114" s="222"/>
      <c r="O114" s="222"/>
      <c r="P114" s="222"/>
      <c r="Q114" s="222"/>
      <c r="R114" s="222"/>
      <c r="S114" s="222"/>
    </row>
    <row r="115" spans="1:19" ht="150" x14ac:dyDescent="0.25">
      <c r="A115" s="183" t="s">
        <v>2965</v>
      </c>
      <c r="B115" s="183" t="s">
        <v>2394</v>
      </c>
      <c r="C115" s="228">
        <v>1</v>
      </c>
      <c r="D115" s="182" t="s">
        <v>66</v>
      </c>
      <c r="E115" s="182" t="s">
        <v>67</v>
      </c>
      <c r="F115" s="4" t="str">
        <f>UnitControlCenter!$B$3</f>
        <v>million metric tons / year</v>
      </c>
      <c r="G115" s="182" t="s">
        <v>3448</v>
      </c>
      <c r="H115" s="182" t="s">
        <v>3886</v>
      </c>
      <c r="I115" s="182" t="s">
        <v>3887</v>
      </c>
    </row>
    <row r="116" spans="1:19" ht="105" x14ac:dyDescent="0.25">
      <c r="A116" s="183" t="s">
        <v>2965</v>
      </c>
      <c r="B116" s="183" t="s">
        <v>2395</v>
      </c>
      <c r="C116" s="228">
        <v>1</v>
      </c>
      <c r="D116" s="182" t="s">
        <v>66</v>
      </c>
      <c r="E116" s="182" t="s">
        <v>67</v>
      </c>
      <c r="F116" s="4" t="str">
        <f>UnitControlCenter!$B$25</f>
        <v>quads / year</v>
      </c>
      <c r="G116" s="182" t="s">
        <v>2870</v>
      </c>
      <c r="H116" s="182" t="s">
        <v>2706</v>
      </c>
      <c r="I116" s="182" t="s">
        <v>2707</v>
      </c>
    </row>
    <row r="117" spans="1:19" ht="135" x14ac:dyDescent="0.25">
      <c r="A117" s="183" t="s">
        <v>2965</v>
      </c>
      <c r="B117" s="183" t="s">
        <v>2450</v>
      </c>
      <c r="C117" s="236">
        <v>1</v>
      </c>
      <c r="D117" s="182" t="s">
        <v>66</v>
      </c>
      <c r="E117" s="182" t="s">
        <v>67</v>
      </c>
      <c r="F117" s="7" t="str">
        <f>UnitControlCenter!$B$25</f>
        <v>quads / year</v>
      </c>
      <c r="G117" s="182" t="s">
        <v>3888</v>
      </c>
      <c r="H117" s="182" t="s">
        <v>3886</v>
      </c>
      <c r="I117" s="182" t="s">
        <v>3887</v>
      </c>
    </row>
    <row r="118" spans="1:19" ht="30" x14ac:dyDescent="0.25">
      <c r="A118" s="183" t="s">
        <v>2965</v>
      </c>
      <c r="B118" s="183" t="s">
        <v>3455</v>
      </c>
      <c r="C118" s="236">
        <v>1</v>
      </c>
      <c r="D118" s="182" t="s">
        <v>64</v>
      </c>
      <c r="E118" s="182" t="s">
        <v>65</v>
      </c>
      <c r="F118" s="7" t="str">
        <f>UnitControlCenter!$B$25</f>
        <v>quads / year</v>
      </c>
      <c r="G118" s="182" t="s">
        <v>3456</v>
      </c>
      <c r="H118" s="182"/>
      <c r="I118" s="182"/>
    </row>
    <row r="119" spans="1:19" ht="45" x14ac:dyDescent="0.25">
      <c r="A119" s="183" t="s">
        <v>2965</v>
      </c>
      <c r="B119" s="183" t="s">
        <v>2966</v>
      </c>
      <c r="C119" s="236">
        <v>1</v>
      </c>
      <c r="D119" s="182" t="s">
        <v>66</v>
      </c>
      <c r="E119" s="182" t="s">
        <v>67</v>
      </c>
      <c r="F119" s="7" t="str">
        <f>UnitControlCenter!$B$19</f>
        <v>trillion passenger-miles / year</v>
      </c>
      <c r="G119" s="182" t="s">
        <v>2409</v>
      </c>
      <c r="H119" s="227" t="s">
        <v>2649</v>
      </c>
      <c r="I119" s="182" t="s">
        <v>2650</v>
      </c>
    </row>
    <row r="120" spans="1:19" ht="60.75" thickBot="1" x14ac:dyDescent="0.3">
      <c r="A120" s="220" t="s">
        <v>2965</v>
      </c>
      <c r="B120" s="220" t="s">
        <v>2967</v>
      </c>
      <c r="C120" s="235">
        <v>1</v>
      </c>
      <c r="D120" s="221" t="s">
        <v>66</v>
      </c>
      <c r="E120" s="221" t="s">
        <v>67</v>
      </c>
      <c r="F120" s="224" t="str">
        <f>UnitControlCenter!$B$20</f>
        <v>trillion freight ton-miles / year</v>
      </c>
      <c r="G120" s="221" t="s">
        <v>3889</v>
      </c>
      <c r="H120" s="222" t="s">
        <v>3890</v>
      </c>
      <c r="I120" s="221" t="s">
        <v>2686</v>
      </c>
      <c r="J120" s="222"/>
      <c r="K120" s="222"/>
      <c r="L120" s="222"/>
      <c r="M120" s="222"/>
      <c r="N120" s="222"/>
      <c r="O120" s="222"/>
      <c r="P120" s="222"/>
      <c r="Q120" s="222"/>
      <c r="R120" s="222"/>
      <c r="S120" s="222"/>
    </row>
    <row r="121" spans="1:19" ht="315" x14ac:dyDescent="0.25">
      <c r="A121" s="185" t="s">
        <v>2396</v>
      </c>
      <c r="B121" s="183" t="s">
        <v>2834</v>
      </c>
      <c r="C121" s="228">
        <v>1</v>
      </c>
      <c r="D121" s="182" t="s">
        <v>66</v>
      </c>
      <c r="E121" s="182" t="s">
        <v>67</v>
      </c>
      <c r="F121" s="4" t="str">
        <f>UnitControlCenter!$B$25</f>
        <v>quads / year</v>
      </c>
      <c r="G121" s="182" t="s">
        <v>3199</v>
      </c>
      <c r="H121" s="56" t="s">
        <v>3197</v>
      </c>
      <c r="I121" s="266" t="s">
        <v>3198</v>
      </c>
    </row>
    <row r="122" spans="1:19" ht="120" x14ac:dyDescent="0.25">
      <c r="A122" s="54" t="s">
        <v>2396</v>
      </c>
      <c r="B122" s="183" t="s">
        <v>2835</v>
      </c>
      <c r="C122" s="236">
        <v>1</v>
      </c>
      <c r="D122" s="182" t="s">
        <v>66</v>
      </c>
      <c r="E122" s="182" t="s">
        <v>67</v>
      </c>
      <c r="F122" s="7" t="str">
        <f>UnitControlCenter!$B$25</f>
        <v>quads / year</v>
      </c>
      <c r="G122" s="182" t="s">
        <v>2836</v>
      </c>
      <c r="H122" s="227" t="s">
        <v>2830</v>
      </c>
      <c r="I122" s="182" t="s">
        <v>2831</v>
      </c>
      <c r="J122" s="227"/>
      <c r="K122" s="227"/>
      <c r="L122" s="227"/>
      <c r="M122" s="227"/>
      <c r="N122" s="266"/>
      <c r="O122" s="227"/>
      <c r="P122" s="227"/>
      <c r="Q122" s="227"/>
      <c r="R122" s="227"/>
      <c r="S122" s="227"/>
    </row>
    <row r="123" spans="1:19" x14ac:dyDescent="0.25">
      <c r="A123" s="54" t="s">
        <v>2396</v>
      </c>
      <c r="B123" s="183" t="s">
        <v>3457</v>
      </c>
      <c r="C123" s="236">
        <v>1</v>
      </c>
      <c r="D123" s="182" t="s">
        <v>64</v>
      </c>
      <c r="E123" s="182" t="s">
        <v>65</v>
      </c>
      <c r="F123" s="7" t="str">
        <f>UnitControlCenter!$B$25</f>
        <v>quads / year</v>
      </c>
      <c r="G123" s="182" t="s">
        <v>3458</v>
      </c>
      <c r="H123" s="227"/>
      <c r="I123" s="182"/>
      <c r="J123" s="227"/>
      <c r="K123" s="227"/>
      <c r="L123" s="227"/>
      <c r="M123" s="227"/>
      <c r="N123" s="227"/>
      <c r="O123" s="227"/>
      <c r="P123" s="227"/>
      <c r="Q123" s="227"/>
      <c r="R123" s="227"/>
      <c r="S123" s="227"/>
    </row>
    <row r="124" spans="1:19" ht="240" x14ac:dyDescent="0.25">
      <c r="A124" s="185" t="s">
        <v>2396</v>
      </c>
      <c r="B124" s="183" t="s">
        <v>2832</v>
      </c>
      <c r="C124" s="228">
        <v>1</v>
      </c>
      <c r="D124" s="182" t="s">
        <v>66</v>
      </c>
      <c r="E124" s="182" t="s">
        <v>67</v>
      </c>
      <c r="F124" s="4" t="str">
        <f>UnitControlCenter!$B$25</f>
        <v>quads / year</v>
      </c>
      <c r="G124" s="182" t="s">
        <v>3196</v>
      </c>
      <c r="H124" s="56" t="s">
        <v>3197</v>
      </c>
      <c r="I124" s="266" t="s">
        <v>3198</v>
      </c>
    </row>
    <row r="125" spans="1:19" s="227" customFormat="1" ht="90" x14ac:dyDescent="0.25">
      <c r="A125" s="54" t="s">
        <v>2396</v>
      </c>
      <c r="B125" s="183" t="s">
        <v>2833</v>
      </c>
      <c r="C125" s="236">
        <v>1</v>
      </c>
      <c r="D125" s="182" t="s">
        <v>66</v>
      </c>
      <c r="E125" s="182" t="s">
        <v>67</v>
      </c>
      <c r="F125" s="7" t="str">
        <f>UnitControlCenter!$B$25</f>
        <v>quads / year</v>
      </c>
      <c r="G125" s="182" t="s">
        <v>2829</v>
      </c>
      <c r="H125" s="227" t="s">
        <v>2830</v>
      </c>
      <c r="I125" s="182" t="s">
        <v>2831</v>
      </c>
    </row>
    <row r="126" spans="1:19" s="222" customFormat="1" ht="15.75" thickBot="1" x14ac:dyDescent="0.3">
      <c r="A126" s="223" t="s">
        <v>2396</v>
      </c>
      <c r="B126" s="220" t="s">
        <v>3459</v>
      </c>
      <c r="C126" s="235">
        <v>1</v>
      </c>
      <c r="D126" s="221" t="s">
        <v>64</v>
      </c>
      <c r="E126" s="221" t="s">
        <v>65</v>
      </c>
      <c r="F126" s="224" t="str">
        <f>UnitControlCenter!$B$25</f>
        <v>quads / year</v>
      </c>
      <c r="G126" s="221" t="s">
        <v>3460</v>
      </c>
      <c r="I126" s="221"/>
    </row>
    <row r="127" spans="1:19" ht="285" x14ac:dyDescent="0.25">
      <c r="A127" s="185" t="s">
        <v>2920</v>
      </c>
      <c r="B127" s="183" t="s">
        <v>2446</v>
      </c>
      <c r="C127" s="228">
        <v>1</v>
      </c>
      <c r="D127" s="182" t="s">
        <v>66</v>
      </c>
      <c r="E127" s="182" t="s">
        <v>67</v>
      </c>
      <c r="F127" s="4" t="str">
        <f>UnitControlCenter!$B$3</f>
        <v>million metric tons / year</v>
      </c>
      <c r="G127" s="182" t="s">
        <v>3200</v>
      </c>
      <c r="H127" s="56" t="s">
        <v>3197</v>
      </c>
      <c r="I127" s="266" t="s">
        <v>3198</v>
      </c>
    </row>
    <row r="128" spans="1:19" ht="45" x14ac:dyDescent="0.25">
      <c r="A128" s="185" t="s">
        <v>2920</v>
      </c>
      <c r="B128" s="183" t="s">
        <v>2447</v>
      </c>
      <c r="C128" s="228">
        <v>1</v>
      </c>
      <c r="D128" s="182" t="s">
        <v>66</v>
      </c>
      <c r="E128" s="182" t="s">
        <v>67</v>
      </c>
      <c r="F128" s="4" t="str">
        <f>UnitControlCenter!$B$3</f>
        <v>million metric tons / year</v>
      </c>
      <c r="G128" s="182" t="s">
        <v>2693</v>
      </c>
      <c r="H128" s="56" t="s">
        <v>2691</v>
      </c>
      <c r="I128" s="182" t="s">
        <v>2692</v>
      </c>
    </row>
    <row r="129" spans="1:19" ht="270" x14ac:dyDescent="0.25">
      <c r="A129" s="185" t="s">
        <v>2920</v>
      </c>
      <c r="B129" s="183" t="s">
        <v>2448</v>
      </c>
      <c r="C129" s="228">
        <v>1</v>
      </c>
      <c r="D129" s="182" t="s">
        <v>66</v>
      </c>
      <c r="E129" s="182" t="s">
        <v>67</v>
      </c>
      <c r="F129" s="4" t="str">
        <f>UnitControlCenter!$B$3</f>
        <v>million metric tons / year</v>
      </c>
      <c r="G129" s="182" t="s">
        <v>3263</v>
      </c>
      <c r="H129" s="56" t="s">
        <v>3197</v>
      </c>
      <c r="I129" s="266" t="s">
        <v>3198</v>
      </c>
    </row>
    <row r="130" spans="1:19" ht="45" x14ac:dyDescent="0.25">
      <c r="A130" s="185" t="s">
        <v>2920</v>
      </c>
      <c r="B130" s="183" t="s">
        <v>2449</v>
      </c>
      <c r="C130" s="236">
        <v>1</v>
      </c>
      <c r="D130" s="182" t="s">
        <v>66</v>
      </c>
      <c r="E130" s="182" t="s">
        <v>67</v>
      </c>
      <c r="F130" s="7" t="str">
        <f>UnitControlCenter!$B$3</f>
        <v>million metric tons / year</v>
      </c>
      <c r="G130" s="182" t="s">
        <v>2694</v>
      </c>
      <c r="H130" s="227" t="s">
        <v>2691</v>
      </c>
      <c r="I130" s="182" t="s">
        <v>2692</v>
      </c>
    </row>
    <row r="131" spans="1:19" s="227" customFormat="1" ht="330" x14ac:dyDescent="0.25">
      <c r="A131" s="185" t="s">
        <v>2920</v>
      </c>
      <c r="B131" s="183" t="s">
        <v>2918</v>
      </c>
      <c r="C131" s="236">
        <v>1</v>
      </c>
      <c r="D131" s="182" t="s">
        <v>66</v>
      </c>
      <c r="E131" s="182" t="s">
        <v>67</v>
      </c>
      <c r="F131" s="7" t="str">
        <f>UnitControlCenter!$B$3</f>
        <v>million metric tons / year</v>
      </c>
      <c r="G131" s="182" t="s">
        <v>3201</v>
      </c>
      <c r="H131" s="56" t="s">
        <v>3197</v>
      </c>
      <c r="I131" s="266" t="s">
        <v>3198</v>
      </c>
    </row>
    <row r="132" spans="1:19" ht="45.75" thickBot="1" x14ac:dyDescent="0.3">
      <c r="A132" s="223" t="s">
        <v>2920</v>
      </c>
      <c r="B132" s="220" t="s">
        <v>2919</v>
      </c>
      <c r="C132" s="235">
        <v>1</v>
      </c>
      <c r="D132" s="221" t="s">
        <v>66</v>
      </c>
      <c r="E132" s="221" t="s">
        <v>67</v>
      </c>
      <c r="F132" s="224" t="str">
        <f>UnitControlCenter!$B$3</f>
        <v>million metric tons / year</v>
      </c>
      <c r="G132" s="221" t="s">
        <v>2962</v>
      </c>
      <c r="H132" s="222" t="s">
        <v>2921</v>
      </c>
      <c r="I132" s="221" t="s">
        <v>2922</v>
      </c>
      <c r="J132" s="222"/>
      <c r="K132" s="222"/>
      <c r="L132" s="222"/>
      <c r="M132" s="222"/>
      <c r="N132" s="222"/>
      <c r="O132" s="222"/>
      <c r="P132" s="222"/>
      <c r="Q132" s="222"/>
      <c r="R132" s="222"/>
      <c r="S132" s="222"/>
    </row>
    <row r="133" spans="1:19" ht="60" x14ac:dyDescent="0.25">
      <c r="A133" s="185" t="s">
        <v>2397</v>
      </c>
      <c r="B133" s="183" t="s">
        <v>2398</v>
      </c>
      <c r="C133" s="236">
        <v>1</v>
      </c>
      <c r="D133" s="182" t="s">
        <v>66</v>
      </c>
      <c r="E133" s="182" t="s">
        <v>67</v>
      </c>
      <c r="F133" s="4" t="str">
        <f>UnitControlCenter!$B$25</f>
        <v>quads / year</v>
      </c>
      <c r="G133" s="182" t="s">
        <v>2412</v>
      </c>
      <c r="H133" s="56" t="s">
        <v>2413</v>
      </c>
      <c r="I133" s="182" t="s">
        <v>2679</v>
      </c>
    </row>
    <row r="134" spans="1:19" ht="30" x14ac:dyDescent="0.25">
      <c r="A134" s="185" t="s">
        <v>2397</v>
      </c>
      <c r="B134" s="183" t="s">
        <v>2399</v>
      </c>
      <c r="C134" s="236">
        <v>1</v>
      </c>
      <c r="D134" s="182" t="s">
        <v>66</v>
      </c>
      <c r="E134" s="182" t="s">
        <v>67</v>
      </c>
      <c r="F134" s="4" t="str">
        <f>UnitControlCenter!$B$25</f>
        <v>quads / year</v>
      </c>
      <c r="G134" s="182" t="s">
        <v>2430</v>
      </c>
      <c r="H134" s="56" t="s">
        <v>2414</v>
      </c>
      <c r="I134" s="182" t="s">
        <v>2415</v>
      </c>
    </row>
    <row r="135" spans="1:19" s="227" customFormat="1" ht="90" x14ac:dyDescent="0.25">
      <c r="A135" s="54" t="s">
        <v>2397</v>
      </c>
      <c r="B135" s="183" t="s">
        <v>2400</v>
      </c>
      <c r="C135" s="236">
        <v>1</v>
      </c>
      <c r="D135" s="182" t="s">
        <v>66</v>
      </c>
      <c r="E135" s="182" t="s">
        <v>67</v>
      </c>
      <c r="F135" s="7" t="str">
        <f>UnitControlCenter!$B$25</f>
        <v>quads / year</v>
      </c>
      <c r="G135" s="182" t="s">
        <v>2716</v>
      </c>
      <c r="H135" s="227" t="s">
        <v>2718</v>
      </c>
      <c r="I135" s="182" t="s">
        <v>2717</v>
      </c>
    </row>
    <row r="136" spans="1:19" s="222" customFormat="1" ht="15.75" thickBot="1" x14ac:dyDescent="0.3">
      <c r="A136" s="223" t="s">
        <v>2397</v>
      </c>
      <c r="B136" s="220" t="s">
        <v>2657</v>
      </c>
      <c r="C136" s="235">
        <v>1</v>
      </c>
      <c r="D136" s="221" t="s">
        <v>64</v>
      </c>
      <c r="E136" s="221" t="s">
        <v>65</v>
      </c>
      <c r="F136" s="224" t="str">
        <f>UnitControlCenter!$B$25</f>
        <v>quads / year</v>
      </c>
      <c r="G136" s="221" t="s">
        <v>3461</v>
      </c>
      <c r="I136" s="221"/>
    </row>
    <row r="137" spans="1:19" ht="105" x14ac:dyDescent="0.25">
      <c r="A137" s="183" t="s">
        <v>2470</v>
      </c>
      <c r="B137" s="183" t="s">
        <v>2471</v>
      </c>
      <c r="C137" s="236">
        <v>1</v>
      </c>
      <c r="D137" s="182" t="s">
        <v>66</v>
      </c>
      <c r="E137" s="182" t="s">
        <v>67</v>
      </c>
      <c r="F137" s="4" t="str">
        <f>UnitControlCenter!$B$25</f>
        <v>quads / year</v>
      </c>
      <c r="G137" s="182" t="s">
        <v>2736</v>
      </c>
      <c r="H137" s="182" t="s">
        <v>2737</v>
      </c>
      <c r="I137" s="182" t="s">
        <v>2738</v>
      </c>
    </row>
    <row r="138" spans="1:19" ht="75" x14ac:dyDescent="0.25">
      <c r="A138" s="183" t="s">
        <v>2470</v>
      </c>
      <c r="B138" s="183" t="s">
        <v>2472</v>
      </c>
      <c r="C138" s="236">
        <v>1</v>
      </c>
      <c r="D138" s="182" t="s">
        <v>66</v>
      </c>
      <c r="E138" s="182" t="s">
        <v>67</v>
      </c>
      <c r="F138" s="4" t="str">
        <f>UnitControlCenter!$B$25</f>
        <v>quads / year</v>
      </c>
      <c r="G138" s="182" t="s">
        <v>3452</v>
      </c>
      <c r="H138" s="182" t="s">
        <v>3453</v>
      </c>
      <c r="I138" s="182" t="s">
        <v>3454</v>
      </c>
    </row>
    <row r="139" spans="1:19" x14ac:dyDescent="0.25">
      <c r="A139" s="183" t="s">
        <v>2470</v>
      </c>
      <c r="B139" s="183" t="s">
        <v>2981</v>
      </c>
      <c r="C139" s="236">
        <v>0</v>
      </c>
      <c r="D139" s="182" t="s">
        <v>64</v>
      </c>
      <c r="E139" s="182" t="s">
        <v>65</v>
      </c>
      <c r="F139" s="1" t="str">
        <f>UnitControlCenter!$B$26</f>
        <v>thousand BTU / 2020 dollar</v>
      </c>
      <c r="G139" s="182" t="s">
        <v>2931</v>
      </c>
      <c r="H139" s="182"/>
      <c r="I139" s="182"/>
    </row>
    <row r="140" spans="1:19" x14ac:dyDescent="0.25">
      <c r="A140" s="183" t="s">
        <v>2470</v>
      </c>
      <c r="B140" s="183" t="s">
        <v>2473</v>
      </c>
      <c r="C140" s="236">
        <v>1</v>
      </c>
      <c r="D140" s="182" t="s">
        <v>64</v>
      </c>
      <c r="E140" s="182" t="s">
        <v>65</v>
      </c>
      <c r="F140" s="4" t="str">
        <f>UnitControlCenter!$B$15</f>
        <v>terawatt-hours (TWh) / year</v>
      </c>
      <c r="G140" s="182" t="s">
        <v>2354</v>
      </c>
      <c r="I140" s="182"/>
    </row>
    <row r="141" spans="1:19" x14ac:dyDescent="0.25">
      <c r="A141" s="183" t="s">
        <v>2470</v>
      </c>
      <c r="B141" s="183" t="s">
        <v>2474</v>
      </c>
      <c r="C141" s="236">
        <v>1</v>
      </c>
      <c r="D141" s="182" t="s">
        <v>64</v>
      </c>
      <c r="E141" s="182" t="s">
        <v>65</v>
      </c>
      <c r="F141" s="4" t="str">
        <f>UnitControlCenter!$B$27</f>
        <v>millions of short tons / year</v>
      </c>
      <c r="G141" s="182" t="s">
        <v>2353</v>
      </c>
      <c r="I141" s="182"/>
    </row>
    <row r="142" spans="1:19" x14ac:dyDescent="0.25">
      <c r="A142" s="183" t="s">
        <v>2470</v>
      </c>
      <c r="B142" s="183" t="s">
        <v>2475</v>
      </c>
      <c r="C142" s="236">
        <v>1</v>
      </c>
      <c r="D142" s="182" t="s">
        <v>64</v>
      </c>
      <c r="E142" s="182" t="s">
        <v>65</v>
      </c>
      <c r="F142" s="4" t="str">
        <f>UnitControlCenter!$B$27</f>
        <v>millions of short tons / year</v>
      </c>
      <c r="G142" s="182" t="s">
        <v>2352</v>
      </c>
      <c r="I142" s="182"/>
    </row>
    <row r="143" spans="1:19" x14ac:dyDescent="0.25">
      <c r="A143" s="183" t="s">
        <v>2470</v>
      </c>
      <c r="B143" s="183" t="s">
        <v>2476</v>
      </c>
      <c r="C143" s="236">
        <v>1</v>
      </c>
      <c r="D143" s="182" t="s">
        <v>64</v>
      </c>
      <c r="E143" s="182" t="s">
        <v>65</v>
      </c>
      <c r="F143" s="4" t="str">
        <f>UnitControlCenter!$B$28</f>
        <v>trillion cubic feet / year</v>
      </c>
      <c r="G143" s="182" t="s">
        <v>2351</v>
      </c>
      <c r="I143" s="182"/>
    </row>
    <row r="144" spans="1:19" ht="30" x14ac:dyDescent="0.25">
      <c r="A144" s="183" t="s">
        <v>2470</v>
      </c>
      <c r="B144" s="183" t="s">
        <v>2477</v>
      </c>
      <c r="C144" s="236">
        <v>1</v>
      </c>
      <c r="D144" s="182" t="s">
        <v>64</v>
      </c>
      <c r="E144" s="182" t="s">
        <v>65</v>
      </c>
      <c r="F144" s="4" t="str">
        <f>UnitControlCenter!$B$29</f>
        <v>million barrels of oil / year</v>
      </c>
      <c r="G144" s="182" t="s">
        <v>2350</v>
      </c>
      <c r="I144" s="182"/>
    </row>
    <row r="145" spans="1:19" x14ac:dyDescent="0.25">
      <c r="A145" s="183" t="s">
        <v>2470</v>
      </c>
      <c r="B145" s="183" t="s">
        <v>2478</v>
      </c>
      <c r="C145" s="236">
        <v>1</v>
      </c>
      <c r="D145" s="182" t="s">
        <v>64</v>
      </c>
      <c r="E145" s="182" t="s">
        <v>65</v>
      </c>
      <c r="F145" s="4" t="str">
        <f>UnitControlCenter!$B$29</f>
        <v>million barrels of oil / year</v>
      </c>
      <c r="G145" s="182" t="s">
        <v>2418</v>
      </c>
      <c r="I145" s="182"/>
    </row>
    <row r="146" spans="1:19" x14ac:dyDescent="0.25">
      <c r="A146" s="183" t="s">
        <v>2470</v>
      </c>
      <c r="B146" s="183" t="s">
        <v>2479</v>
      </c>
      <c r="C146" s="236">
        <v>1</v>
      </c>
      <c r="D146" s="182" t="s">
        <v>64</v>
      </c>
      <c r="E146" s="182" t="s">
        <v>65</v>
      </c>
      <c r="F146" s="4" t="str">
        <f>UnitControlCenter!$B$27</f>
        <v>millions of short tons / year</v>
      </c>
      <c r="G146" s="182" t="s">
        <v>2419</v>
      </c>
      <c r="I146" s="182"/>
    </row>
    <row r="147" spans="1:19" ht="30" x14ac:dyDescent="0.25">
      <c r="A147" s="183" t="s">
        <v>2470</v>
      </c>
      <c r="B147" s="183" t="s">
        <v>2719</v>
      </c>
      <c r="C147" s="236">
        <v>1</v>
      </c>
      <c r="D147" s="182" t="s">
        <v>64</v>
      </c>
      <c r="E147" s="182" t="s">
        <v>65</v>
      </c>
      <c r="F147" s="4" t="str">
        <f>UnitControlCenter!$B$30</f>
        <v>million gallons / year</v>
      </c>
      <c r="G147" s="182" t="s">
        <v>2723</v>
      </c>
      <c r="I147" s="182"/>
    </row>
    <row r="148" spans="1:19" ht="30" x14ac:dyDescent="0.25">
      <c r="A148" s="183" t="s">
        <v>2470</v>
      </c>
      <c r="B148" s="183" t="s">
        <v>2720</v>
      </c>
      <c r="C148" s="236">
        <v>1</v>
      </c>
      <c r="D148" s="182" t="s">
        <v>64</v>
      </c>
      <c r="E148" s="182" t="s">
        <v>65</v>
      </c>
      <c r="F148" s="4" t="str">
        <f>UnitControlCenter!$B$27</f>
        <v>millions of short tons / year</v>
      </c>
      <c r="G148" s="182" t="s">
        <v>2724</v>
      </c>
      <c r="I148" s="182"/>
    </row>
    <row r="149" spans="1:19" ht="15.75" thickBot="1" x14ac:dyDescent="0.3">
      <c r="A149" s="220" t="s">
        <v>2470</v>
      </c>
      <c r="B149" s="220" t="s">
        <v>2721</v>
      </c>
      <c r="C149" s="235">
        <v>1</v>
      </c>
      <c r="D149" s="221" t="s">
        <v>64</v>
      </c>
      <c r="E149" s="221" t="s">
        <v>65</v>
      </c>
      <c r="F149" s="224" t="str">
        <f>UnitControlCenter!$B$5</f>
        <v>thousand metric tons / year</v>
      </c>
      <c r="G149" s="221" t="s">
        <v>2725</v>
      </c>
      <c r="H149" s="222"/>
      <c r="I149" s="221"/>
      <c r="J149" s="222"/>
      <c r="K149" s="222"/>
      <c r="L149" s="222"/>
      <c r="M149" s="222"/>
      <c r="N149" s="222"/>
      <c r="O149" s="222"/>
      <c r="P149" s="222"/>
      <c r="Q149" s="222"/>
      <c r="R149" s="222"/>
      <c r="S149" s="222"/>
    </row>
    <row r="150" spans="1:19" ht="60" x14ac:dyDescent="0.25">
      <c r="A150" s="183" t="s">
        <v>2855</v>
      </c>
      <c r="B150" s="183" t="s">
        <v>2731</v>
      </c>
      <c r="C150" s="236">
        <v>1</v>
      </c>
      <c r="D150" s="182" t="s">
        <v>66</v>
      </c>
      <c r="E150" s="182" t="s">
        <v>67</v>
      </c>
      <c r="F150" s="4" t="str">
        <f>UnitControlCenter!$B$31</f>
        <v>trillion BTU / year</v>
      </c>
      <c r="G150" s="182" t="s">
        <v>2739</v>
      </c>
      <c r="H150" s="56" t="s">
        <v>2740</v>
      </c>
      <c r="I150" s="182" t="s">
        <v>2741</v>
      </c>
    </row>
    <row r="151" spans="1:19" ht="60" x14ac:dyDescent="0.25">
      <c r="A151" s="183" t="s">
        <v>2855</v>
      </c>
      <c r="B151" s="183" t="s">
        <v>2480</v>
      </c>
      <c r="C151" s="236">
        <v>1</v>
      </c>
      <c r="D151" s="182" t="s">
        <v>66</v>
      </c>
      <c r="E151" s="182" t="s">
        <v>65</v>
      </c>
      <c r="F151" s="4" t="str">
        <f>UnitControlCenter!$B$31</f>
        <v>trillion BTU / year</v>
      </c>
      <c r="G151" s="182" t="s">
        <v>2742</v>
      </c>
      <c r="H151" s="56" t="s">
        <v>2740</v>
      </c>
      <c r="I151" s="182" t="s">
        <v>2741</v>
      </c>
    </row>
    <row r="152" spans="1:19" ht="60" x14ac:dyDescent="0.25">
      <c r="A152" s="183" t="s">
        <v>2855</v>
      </c>
      <c r="B152" s="183" t="s">
        <v>2732</v>
      </c>
      <c r="C152" s="236">
        <v>1</v>
      </c>
      <c r="D152" s="182" t="s">
        <v>66</v>
      </c>
      <c r="E152" s="182" t="s">
        <v>67</v>
      </c>
      <c r="F152" s="4" t="str">
        <f>UnitControlCenter!$B$8</f>
        <v>billion 2020 dollars / year</v>
      </c>
      <c r="G152" s="182" t="s">
        <v>2743</v>
      </c>
      <c r="H152" s="56" t="s">
        <v>2740</v>
      </c>
      <c r="I152" s="182" t="s">
        <v>2741</v>
      </c>
    </row>
    <row r="153" spans="1:19" ht="75" x14ac:dyDescent="0.25">
      <c r="A153" s="183" t="s">
        <v>2855</v>
      </c>
      <c r="B153" s="183" t="s">
        <v>2729</v>
      </c>
      <c r="C153" s="236">
        <v>1</v>
      </c>
      <c r="D153" s="182" t="s">
        <v>66</v>
      </c>
      <c r="E153" s="182" t="s">
        <v>65</v>
      </c>
      <c r="F153" s="4" t="str">
        <f>UnitControlCenter!$B$8</f>
        <v>billion 2020 dollars / year</v>
      </c>
      <c r="G153" s="182" t="s">
        <v>2744</v>
      </c>
      <c r="H153" s="56" t="s">
        <v>2740</v>
      </c>
      <c r="I153" s="182" t="s">
        <v>2741</v>
      </c>
    </row>
    <row r="154" spans="1:19" ht="60" x14ac:dyDescent="0.25">
      <c r="A154" s="183" t="s">
        <v>2855</v>
      </c>
      <c r="B154" s="183" t="s">
        <v>3002</v>
      </c>
      <c r="C154" s="236">
        <v>1</v>
      </c>
      <c r="D154" s="182" t="s">
        <v>66</v>
      </c>
      <c r="E154" s="182" t="s">
        <v>67</v>
      </c>
      <c r="F154" s="4" t="str">
        <f>UnitControlCenter!B3</f>
        <v>million metric tons / year</v>
      </c>
      <c r="G154" s="182" t="s">
        <v>3006</v>
      </c>
      <c r="H154" s="56" t="s">
        <v>3004</v>
      </c>
      <c r="I154" s="182" t="s">
        <v>3005</v>
      </c>
    </row>
    <row r="155" spans="1:19" ht="60" x14ac:dyDescent="0.25">
      <c r="A155" s="183" t="s">
        <v>2855</v>
      </c>
      <c r="B155" s="183" t="s">
        <v>3003</v>
      </c>
      <c r="C155" s="236">
        <v>1</v>
      </c>
      <c r="D155" s="182" t="s">
        <v>66</v>
      </c>
      <c r="E155" s="182" t="s">
        <v>65</v>
      </c>
      <c r="F155" s="4" t="str">
        <f>UnitControlCenter!B3</f>
        <v>million metric tons / year</v>
      </c>
      <c r="G155" s="182" t="s">
        <v>3007</v>
      </c>
      <c r="H155" s="56" t="s">
        <v>3004</v>
      </c>
      <c r="I155" s="182" t="s">
        <v>3005</v>
      </c>
    </row>
    <row r="156" spans="1:19" ht="60" x14ac:dyDescent="0.25">
      <c r="A156" s="183" t="s">
        <v>2855</v>
      </c>
      <c r="B156" s="183" t="s">
        <v>2733</v>
      </c>
      <c r="C156" s="236">
        <v>1</v>
      </c>
      <c r="D156" s="182" t="s">
        <v>66</v>
      </c>
      <c r="E156" s="182" t="s">
        <v>67</v>
      </c>
      <c r="F156" s="4" t="str">
        <f>UnitControlCenter!$B$31</f>
        <v>trillion BTU / year</v>
      </c>
      <c r="G156" s="182" t="s">
        <v>2824</v>
      </c>
      <c r="H156" s="56" t="s">
        <v>2819</v>
      </c>
      <c r="I156" s="182" t="s">
        <v>2820</v>
      </c>
    </row>
    <row r="157" spans="1:19" ht="75" x14ac:dyDescent="0.25">
      <c r="A157" s="183" t="s">
        <v>2855</v>
      </c>
      <c r="B157" s="183" t="s">
        <v>2481</v>
      </c>
      <c r="C157" s="236">
        <v>1</v>
      </c>
      <c r="D157" s="182" t="s">
        <v>66</v>
      </c>
      <c r="E157" s="182" t="s">
        <v>65</v>
      </c>
      <c r="F157" s="4" t="str">
        <f>UnitControlCenter!$B$31</f>
        <v>trillion BTU / year</v>
      </c>
      <c r="G157" s="182" t="s">
        <v>2825</v>
      </c>
      <c r="H157" s="56" t="s">
        <v>2819</v>
      </c>
      <c r="I157" s="182" t="s">
        <v>2821</v>
      </c>
    </row>
    <row r="158" spans="1:19" ht="75" x14ac:dyDescent="0.25">
      <c r="A158" s="183" t="s">
        <v>2855</v>
      </c>
      <c r="B158" s="183" t="s">
        <v>2734</v>
      </c>
      <c r="C158" s="236">
        <v>1</v>
      </c>
      <c r="D158" s="182" t="s">
        <v>66</v>
      </c>
      <c r="E158" s="182" t="s">
        <v>67</v>
      </c>
      <c r="F158" s="4" t="str">
        <f>UnitControlCenter!$B$8</f>
        <v>billion 2020 dollars / year</v>
      </c>
      <c r="G158" s="182" t="s">
        <v>2826</v>
      </c>
      <c r="H158" s="56" t="s">
        <v>2819</v>
      </c>
      <c r="I158" s="182" t="s">
        <v>2822</v>
      </c>
    </row>
    <row r="159" spans="1:19" ht="90" x14ac:dyDescent="0.25">
      <c r="A159" s="183" t="s">
        <v>2855</v>
      </c>
      <c r="B159" s="183" t="s">
        <v>2730</v>
      </c>
      <c r="C159" s="236">
        <v>1</v>
      </c>
      <c r="D159" s="182" t="s">
        <v>66</v>
      </c>
      <c r="E159" s="182" t="s">
        <v>65</v>
      </c>
      <c r="F159" s="4" t="str">
        <f>UnitControlCenter!$B$8</f>
        <v>billion 2020 dollars / year</v>
      </c>
      <c r="G159" s="182" t="s">
        <v>2827</v>
      </c>
      <c r="H159" s="56" t="s">
        <v>2819</v>
      </c>
      <c r="I159" s="182" t="s">
        <v>2823</v>
      </c>
    </row>
    <row r="160" spans="1:19" ht="105" x14ac:dyDescent="0.25">
      <c r="A160" s="183" t="s">
        <v>2855</v>
      </c>
      <c r="B160" s="183" t="s">
        <v>2856</v>
      </c>
      <c r="C160" s="236">
        <v>1</v>
      </c>
      <c r="D160" s="182" t="s">
        <v>66</v>
      </c>
      <c r="E160" s="182" t="s">
        <v>67</v>
      </c>
      <c r="F160" s="4" t="str">
        <f>UnitControlCenter!$B$25</f>
        <v>quads / year</v>
      </c>
      <c r="G160" s="182" t="s">
        <v>2858</v>
      </c>
      <c r="H160" s="56" t="s">
        <v>2860</v>
      </c>
      <c r="I160" s="182" t="s">
        <v>2861</v>
      </c>
    </row>
    <row r="161" spans="1:19" ht="120.75" thickBot="1" x14ac:dyDescent="0.3">
      <c r="A161" s="220" t="s">
        <v>2855</v>
      </c>
      <c r="B161" s="220" t="s">
        <v>2857</v>
      </c>
      <c r="C161" s="235">
        <v>1</v>
      </c>
      <c r="D161" s="221" t="s">
        <v>66</v>
      </c>
      <c r="E161" s="221" t="s">
        <v>65</v>
      </c>
      <c r="F161" s="224" t="str">
        <f>UnitControlCenter!$B$25</f>
        <v>quads / year</v>
      </c>
      <c r="G161" s="221" t="s">
        <v>2859</v>
      </c>
      <c r="H161" s="222" t="s">
        <v>2860</v>
      </c>
      <c r="I161" s="221" t="s">
        <v>2861</v>
      </c>
      <c r="J161" s="222"/>
      <c r="K161" s="222"/>
      <c r="L161" s="222"/>
      <c r="M161" s="222"/>
      <c r="N161" s="222"/>
      <c r="O161" s="222"/>
      <c r="P161" s="222"/>
      <c r="Q161" s="222"/>
      <c r="R161" s="222"/>
      <c r="S161" s="222"/>
    </row>
    <row r="162" spans="1:19" ht="75" x14ac:dyDescent="0.25">
      <c r="A162" s="185" t="s">
        <v>2401</v>
      </c>
      <c r="B162" s="183" t="s">
        <v>94</v>
      </c>
      <c r="C162" s="236">
        <v>1</v>
      </c>
      <c r="D162" s="182" t="s">
        <v>66</v>
      </c>
      <c r="E162" s="182" t="s">
        <v>2408</v>
      </c>
      <c r="F162" s="4" t="str">
        <f>UnitControlCenter!$B$17</f>
        <v>2020 dollars / megawatt-hour (MWh)</v>
      </c>
      <c r="G162" s="182" t="s">
        <v>3503</v>
      </c>
      <c r="H162" s="56" t="s">
        <v>3502</v>
      </c>
      <c r="I162" s="182" t="s">
        <v>2745</v>
      </c>
    </row>
    <row r="163" spans="1:19" ht="45" x14ac:dyDescent="0.25">
      <c r="A163" s="185" t="s">
        <v>2401</v>
      </c>
      <c r="B163" s="183" t="s">
        <v>471</v>
      </c>
      <c r="C163" s="236">
        <v>1</v>
      </c>
      <c r="D163" s="182" t="s">
        <v>66</v>
      </c>
      <c r="E163" s="182" t="s">
        <v>2408</v>
      </c>
      <c r="F163" s="4" t="str">
        <f>UnitControlCenter!$B$32</f>
        <v>2020 dollars / short ton</v>
      </c>
      <c r="G163" s="182" t="s">
        <v>2753</v>
      </c>
      <c r="H163" s="56" t="s">
        <v>2754</v>
      </c>
      <c r="I163" s="182" t="s">
        <v>2755</v>
      </c>
    </row>
    <row r="164" spans="1:19" x14ac:dyDescent="0.25">
      <c r="A164" s="185" t="s">
        <v>2401</v>
      </c>
      <c r="B164" s="183" t="s">
        <v>468</v>
      </c>
      <c r="C164" s="236">
        <v>1</v>
      </c>
      <c r="D164" s="182" t="s">
        <v>66</v>
      </c>
      <c r="E164" s="182" t="s">
        <v>2408</v>
      </c>
      <c r="F164" s="4" t="str">
        <f>UnitControlCenter!$B$32</f>
        <v>2020 dollars / short ton</v>
      </c>
      <c r="G164" s="182" t="s">
        <v>2421</v>
      </c>
      <c r="H164" s="56" t="s">
        <v>363</v>
      </c>
      <c r="I164" s="182" t="s">
        <v>2632</v>
      </c>
    </row>
    <row r="165" spans="1:19" ht="90" x14ac:dyDescent="0.25">
      <c r="A165" s="185" t="s">
        <v>2401</v>
      </c>
      <c r="B165" s="183" t="s">
        <v>88</v>
      </c>
      <c r="C165" s="236">
        <v>1</v>
      </c>
      <c r="D165" s="182" t="s">
        <v>66</v>
      </c>
      <c r="E165" s="182" t="s">
        <v>2408</v>
      </c>
      <c r="F165" s="4" t="str">
        <f>UnitControlCenter!$B$33</f>
        <v>2020 dollars / thousand cubic feet</v>
      </c>
      <c r="G165" s="182" t="s">
        <v>3505</v>
      </c>
      <c r="H165" s="56" t="s">
        <v>3504</v>
      </c>
      <c r="I165" s="182" t="s">
        <v>2747</v>
      </c>
    </row>
    <row r="166" spans="1:19" x14ac:dyDescent="0.25">
      <c r="A166" s="185" t="s">
        <v>2401</v>
      </c>
      <c r="B166" s="183" t="s">
        <v>96</v>
      </c>
      <c r="C166" s="236">
        <v>1</v>
      </c>
      <c r="D166" s="182" t="s">
        <v>66</v>
      </c>
      <c r="E166" s="182" t="s">
        <v>2408</v>
      </c>
      <c r="F166" s="4" t="str">
        <f>UnitControlCenter!$B$34</f>
        <v>2020 dollars / gallon</v>
      </c>
      <c r="G166" s="182" t="s">
        <v>2423</v>
      </c>
      <c r="H166" s="56" t="s">
        <v>358</v>
      </c>
      <c r="I166" s="51">
        <v>969696</v>
      </c>
    </row>
    <row r="167" spans="1:19" ht="90" x14ac:dyDescent="0.25">
      <c r="A167" s="185" t="s">
        <v>2401</v>
      </c>
      <c r="B167" s="183" t="s">
        <v>97</v>
      </c>
      <c r="C167" s="236">
        <v>1</v>
      </c>
      <c r="D167" s="182" t="s">
        <v>66</v>
      </c>
      <c r="E167" s="182" t="s">
        <v>2408</v>
      </c>
      <c r="F167" s="4" t="str">
        <f>UnitControlCenter!$B$34</f>
        <v>2020 dollars / gallon</v>
      </c>
      <c r="G167" s="182" t="s">
        <v>2748</v>
      </c>
      <c r="H167" s="56" t="s">
        <v>2746</v>
      </c>
      <c r="I167" s="182" t="s">
        <v>2747</v>
      </c>
    </row>
    <row r="168" spans="1:19" ht="60" x14ac:dyDescent="0.25">
      <c r="A168" s="185" t="s">
        <v>2401</v>
      </c>
      <c r="B168" s="183" t="s">
        <v>93</v>
      </c>
      <c r="C168" s="236">
        <v>1</v>
      </c>
      <c r="D168" s="182" t="s">
        <v>66</v>
      </c>
      <c r="E168" s="182" t="s">
        <v>2408</v>
      </c>
      <c r="F168" s="4" t="str">
        <f>UnitControlCenter!$B$32</f>
        <v>2020 dollars / short ton</v>
      </c>
      <c r="G168" s="182" t="s">
        <v>2749</v>
      </c>
      <c r="H168" s="56" t="s">
        <v>2750</v>
      </c>
      <c r="I168" s="182" t="s">
        <v>2751</v>
      </c>
    </row>
    <row r="169" spans="1:19" ht="60" x14ac:dyDescent="0.25">
      <c r="A169" s="185" t="s">
        <v>2401</v>
      </c>
      <c r="B169" s="183" t="s">
        <v>2682</v>
      </c>
      <c r="C169" s="236">
        <v>1</v>
      </c>
      <c r="D169" s="182" t="s">
        <v>66</v>
      </c>
      <c r="E169" s="182" t="s">
        <v>2408</v>
      </c>
      <c r="F169" s="4" t="str">
        <f>UnitControlCenter!$B$35</f>
        <v>2020 dollars / barrel of oil</v>
      </c>
      <c r="G169" s="182" t="s">
        <v>2816</v>
      </c>
      <c r="H169" s="56" t="s">
        <v>2817</v>
      </c>
      <c r="I169" s="182" t="s">
        <v>2818</v>
      </c>
    </row>
    <row r="170" spans="1:19" ht="60" x14ac:dyDescent="0.25">
      <c r="A170" s="185" t="s">
        <v>2401</v>
      </c>
      <c r="B170" s="183" t="s">
        <v>2752</v>
      </c>
      <c r="C170" s="236">
        <v>1</v>
      </c>
      <c r="D170" s="182" t="s">
        <v>66</v>
      </c>
      <c r="E170" s="182" t="s">
        <v>2408</v>
      </c>
      <c r="F170" s="4" t="str">
        <f>UnitControlCenter!$B$34</f>
        <v>2020 dollars / gallon</v>
      </c>
      <c r="G170" s="182" t="s">
        <v>2756</v>
      </c>
      <c r="H170" s="56" t="s">
        <v>2420</v>
      </c>
      <c r="I170" s="182" t="s">
        <v>2678</v>
      </c>
    </row>
    <row r="171" spans="1:19" ht="30.75" thickBot="1" x14ac:dyDescent="0.3">
      <c r="A171" s="223" t="s">
        <v>2401</v>
      </c>
      <c r="B171" s="220" t="s">
        <v>2536</v>
      </c>
      <c r="C171" s="235">
        <v>1</v>
      </c>
      <c r="D171" s="221" t="s">
        <v>66</v>
      </c>
      <c r="E171" s="221" t="s">
        <v>2408</v>
      </c>
      <c r="F171" s="224" t="str">
        <f>UnitControlCenter!$B$36</f>
        <v>2020 dollars / kg</v>
      </c>
      <c r="G171" s="221" t="s">
        <v>2866</v>
      </c>
      <c r="H171" s="222" t="s">
        <v>2867</v>
      </c>
      <c r="I171" s="221" t="s">
        <v>2868</v>
      </c>
      <c r="J171" s="222"/>
      <c r="K171" s="222"/>
      <c r="L171" s="222"/>
      <c r="M171" s="222"/>
      <c r="N171" s="222"/>
      <c r="O171" s="222"/>
      <c r="P171" s="222"/>
      <c r="Q171" s="222"/>
      <c r="R171" s="222"/>
      <c r="S171" s="222"/>
    </row>
    <row r="172" spans="1:19" x14ac:dyDescent="0.25">
      <c r="A172" s="185" t="s">
        <v>2402</v>
      </c>
      <c r="B172" s="183" t="s">
        <v>2403</v>
      </c>
      <c r="C172" s="236">
        <v>1</v>
      </c>
      <c r="D172" s="182" t="s">
        <v>64</v>
      </c>
      <c r="E172" s="182" t="s">
        <v>65</v>
      </c>
      <c r="F172" s="4" t="str">
        <f>UnitControlCenter!$B$37</f>
        <v>2020 dollars / kilowatt-hour (kWh)</v>
      </c>
      <c r="G172" s="182" t="s">
        <v>2424</v>
      </c>
      <c r="I172" s="182"/>
    </row>
    <row r="173" spans="1:19" ht="30" x14ac:dyDescent="0.25">
      <c r="A173" s="185" t="s">
        <v>2402</v>
      </c>
      <c r="B173" s="183" t="s">
        <v>2404</v>
      </c>
      <c r="C173" s="236">
        <v>1</v>
      </c>
      <c r="D173" s="182" t="s">
        <v>66</v>
      </c>
      <c r="E173" s="182" t="s">
        <v>65</v>
      </c>
      <c r="F173" s="4" t="str">
        <f>UnitControlCenter!$B$38</f>
        <v>cost of eqpt. to capture 1 metric ton CO2e/yr (2020 dollars)</v>
      </c>
      <c r="G173" s="182" t="s">
        <v>2428</v>
      </c>
      <c r="H173" s="56" t="s">
        <v>2429</v>
      </c>
      <c r="I173" s="182" t="s">
        <v>2639</v>
      </c>
    </row>
    <row r="174" spans="1:19" ht="30" x14ac:dyDescent="0.25">
      <c r="A174" s="185" t="s">
        <v>2402</v>
      </c>
      <c r="B174" s="183" t="s">
        <v>2405</v>
      </c>
      <c r="C174" s="236">
        <v>1</v>
      </c>
      <c r="D174" s="182" t="s">
        <v>64</v>
      </c>
      <c r="E174" s="182" t="s">
        <v>65</v>
      </c>
      <c r="F174" s="4" t="str">
        <f>UnitControlCenter!$B$39</f>
        <v>million 2020 dollars / megawatt (MW)</v>
      </c>
      <c r="G174" s="182" t="s">
        <v>2425</v>
      </c>
      <c r="I174" s="182"/>
    </row>
    <row r="175" spans="1:19" ht="30" x14ac:dyDescent="0.25">
      <c r="A175" s="185" t="s">
        <v>2402</v>
      </c>
      <c r="B175" s="183" t="s">
        <v>2406</v>
      </c>
      <c r="C175" s="236">
        <v>1</v>
      </c>
      <c r="D175" s="182" t="s">
        <v>64</v>
      </c>
      <c r="E175" s="182" t="s">
        <v>65</v>
      </c>
      <c r="F175" s="4" t="str">
        <f>UnitControlCenter!$B$39</f>
        <v>million 2020 dollars / megawatt (MW)</v>
      </c>
      <c r="G175" s="182" t="s">
        <v>2426</v>
      </c>
      <c r="I175" s="182"/>
    </row>
    <row r="176" spans="1:19" ht="30" x14ac:dyDescent="0.25">
      <c r="A176" s="185" t="s">
        <v>2402</v>
      </c>
      <c r="B176" s="183" t="s">
        <v>2407</v>
      </c>
      <c r="C176" s="236">
        <v>1</v>
      </c>
      <c r="D176" s="182" t="s">
        <v>64</v>
      </c>
      <c r="E176" s="182" t="s">
        <v>65</v>
      </c>
      <c r="F176" s="4" t="str">
        <f>UnitControlCenter!$B$39</f>
        <v>million 2020 dollars / megawatt (MW)</v>
      </c>
      <c r="G176" s="182" t="s">
        <v>2427</v>
      </c>
      <c r="I176" s="182"/>
    </row>
    <row r="177" spans="1:19" ht="30.75" thickBot="1" x14ac:dyDescent="0.3">
      <c r="A177" s="223" t="s">
        <v>2402</v>
      </c>
      <c r="B177" s="220" t="s">
        <v>2553</v>
      </c>
      <c r="C177" s="235">
        <v>1</v>
      </c>
      <c r="D177" s="221" t="s">
        <v>64</v>
      </c>
      <c r="E177" s="221" t="s">
        <v>65</v>
      </c>
      <c r="F177" s="224" t="str">
        <f>UnitControlCenter!$B$40</f>
        <v>cost of eqpt. to produce 1 kg H2/yr (2020 dollars)</v>
      </c>
      <c r="G177" s="221" t="s">
        <v>2554</v>
      </c>
      <c r="H177" s="222"/>
      <c r="I177" s="221"/>
      <c r="J177" s="222"/>
      <c r="K177" s="222"/>
      <c r="L177" s="222"/>
      <c r="M177" s="222"/>
      <c r="N177" s="222"/>
      <c r="O177" s="222"/>
      <c r="P177" s="222"/>
      <c r="Q177" s="222"/>
      <c r="R177" s="222"/>
      <c r="S177" s="222"/>
    </row>
  </sheetData>
  <conditionalFormatting sqref="C2:C43 C47:C60 C63:C177">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7 F24 F110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96"/>
    <col min="4" max="4" width="46" customWidth="1"/>
  </cols>
  <sheetData>
    <row r="1" spans="1:4" x14ac:dyDescent="0.25">
      <c r="A1" s="174" t="s">
        <v>2626</v>
      </c>
      <c r="B1" s="194"/>
      <c r="C1" s="172"/>
      <c r="D1" s="172"/>
    </row>
    <row r="2" spans="1:4" x14ac:dyDescent="0.25">
      <c r="A2" s="193" t="s">
        <v>2590</v>
      </c>
      <c r="B2" s="195" t="s">
        <v>2591</v>
      </c>
      <c r="C2" s="193" t="s">
        <v>2592</v>
      </c>
      <c r="D2" s="193" t="s">
        <v>2593</v>
      </c>
    </row>
    <row r="3" spans="1:4" x14ac:dyDescent="0.25">
      <c r="A3" s="181" t="s">
        <v>2600</v>
      </c>
      <c r="B3" s="196" t="s">
        <v>2611</v>
      </c>
      <c r="C3" s="202"/>
      <c r="D3" t="s">
        <v>461</v>
      </c>
    </row>
    <row r="4" spans="1:4" x14ac:dyDescent="0.25">
      <c r="A4" s="181" t="s">
        <v>2608</v>
      </c>
      <c r="B4" s="197" t="s">
        <v>2609</v>
      </c>
      <c r="C4" s="201"/>
      <c r="D4" t="s">
        <v>93</v>
      </c>
    </row>
    <row r="5" spans="1:4" x14ac:dyDescent="0.25">
      <c r="A5" t="s">
        <v>2637</v>
      </c>
      <c r="B5" s="196" t="s">
        <v>2631</v>
      </c>
      <c r="C5" s="212"/>
      <c r="D5" t="s">
        <v>92</v>
      </c>
    </row>
    <row r="6" spans="1:4" x14ac:dyDescent="0.25">
      <c r="A6" s="181" t="s">
        <v>2615</v>
      </c>
      <c r="B6" s="196" t="s">
        <v>2632</v>
      </c>
      <c r="C6" s="206"/>
      <c r="D6" t="s">
        <v>2627</v>
      </c>
    </row>
    <row r="7" spans="1:4" x14ac:dyDescent="0.25">
      <c r="A7" s="181" t="s">
        <v>2638</v>
      </c>
      <c r="B7" s="196" t="s">
        <v>2422</v>
      </c>
      <c r="C7" s="211"/>
      <c r="D7" t="s">
        <v>2628</v>
      </c>
    </row>
    <row r="8" spans="1:4" x14ac:dyDescent="0.25">
      <c r="A8" t="s">
        <v>2636</v>
      </c>
      <c r="B8" s="196" t="s">
        <v>2633</v>
      </c>
      <c r="C8" s="214"/>
      <c r="D8" t="s">
        <v>476</v>
      </c>
    </row>
    <row r="9" spans="1:4" x14ac:dyDescent="0.25">
      <c r="A9" s="181" t="s">
        <v>2616</v>
      </c>
      <c r="B9" s="196" t="s">
        <v>2612</v>
      </c>
      <c r="C9" s="205"/>
      <c r="D9" t="s">
        <v>479</v>
      </c>
    </row>
    <row r="10" spans="1:4" x14ac:dyDescent="0.25">
      <c r="A10" s="181" t="s">
        <v>2589</v>
      </c>
      <c r="B10" s="198" t="s">
        <v>2596</v>
      </c>
      <c r="C10" s="192"/>
      <c r="D10" t="s">
        <v>90</v>
      </c>
    </row>
    <row r="11" spans="1:4" x14ac:dyDescent="0.25">
      <c r="A11" s="181" t="s">
        <v>2617</v>
      </c>
      <c r="B11" s="196" t="s">
        <v>2613</v>
      </c>
      <c r="C11" s="207"/>
      <c r="D11" t="s">
        <v>89</v>
      </c>
    </row>
    <row r="12" spans="1:4" x14ac:dyDescent="0.25">
      <c r="A12" s="181" t="s">
        <v>2599</v>
      </c>
      <c r="B12" s="197" t="s">
        <v>2604</v>
      </c>
      <c r="C12" s="203"/>
      <c r="D12" t="s">
        <v>2629</v>
      </c>
    </row>
    <row r="13" spans="1:4" x14ac:dyDescent="0.25">
      <c r="A13" t="s">
        <v>2640</v>
      </c>
      <c r="B13" s="196" t="s">
        <v>2634</v>
      </c>
      <c r="C13" s="213"/>
      <c r="D13" t="s">
        <v>2535</v>
      </c>
    </row>
    <row r="14" spans="1:4" x14ac:dyDescent="0.25">
      <c r="A14" s="181" t="s">
        <v>2602</v>
      </c>
      <c r="B14" s="197" t="s">
        <v>2603</v>
      </c>
      <c r="C14" s="191"/>
      <c r="D14" t="s">
        <v>330</v>
      </c>
    </row>
    <row r="15" spans="1:4" s="181" customFormat="1" x14ac:dyDescent="0.25">
      <c r="A15" s="181" t="s">
        <v>2683</v>
      </c>
      <c r="B15" s="197" t="s">
        <v>2685</v>
      </c>
      <c r="C15" s="217"/>
      <c r="D15" s="181" t="s">
        <v>2682</v>
      </c>
    </row>
    <row r="16" spans="1:4" s="181" customFormat="1" x14ac:dyDescent="0.25">
      <c r="A16" s="181" t="s">
        <v>2684</v>
      </c>
      <c r="B16" s="197">
        <v>740000</v>
      </c>
      <c r="C16" s="218"/>
      <c r="D16" s="181" t="s">
        <v>2533</v>
      </c>
    </row>
    <row r="17" spans="1:4" x14ac:dyDescent="0.25">
      <c r="A17" s="181" t="s">
        <v>2618</v>
      </c>
      <c r="B17" s="196" t="s">
        <v>2614</v>
      </c>
      <c r="C17" s="208"/>
      <c r="D17" t="s">
        <v>331</v>
      </c>
    </row>
    <row r="18" spans="1:4" x14ac:dyDescent="0.25">
      <c r="A18" s="181" t="s">
        <v>2601</v>
      </c>
      <c r="B18" s="197" t="s">
        <v>2606</v>
      </c>
      <c r="C18" s="200"/>
      <c r="D18" t="s">
        <v>327</v>
      </c>
    </row>
    <row r="19" spans="1:4" x14ac:dyDescent="0.25">
      <c r="A19" s="189" t="s">
        <v>2625</v>
      </c>
      <c r="B19" s="209" t="s">
        <v>2624</v>
      </c>
      <c r="C19" s="210"/>
      <c r="D19" t="s">
        <v>468</v>
      </c>
    </row>
    <row r="20" spans="1:4" x14ac:dyDescent="0.25">
      <c r="A20" s="181" t="s">
        <v>2595</v>
      </c>
      <c r="B20" s="197" t="s">
        <v>2605</v>
      </c>
      <c r="C20" s="199"/>
      <c r="D20" t="s">
        <v>471</v>
      </c>
    </row>
    <row r="21" spans="1:4" x14ac:dyDescent="0.25">
      <c r="A21" t="s">
        <v>2641</v>
      </c>
      <c r="B21" s="196" t="s">
        <v>2635</v>
      </c>
      <c r="C21" s="215"/>
      <c r="D21" t="s">
        <v>2630</v>
      </c>
    </row>
    <row r="23" spans="1:4" s="181" customFormat="1" x14ac:dyDescent="0.25">
      <c r="A23" s="174" t="s">
        <v>2610</v>
      </c>
      <c r="B23" s="194"/>
      <c r="C23" s="172"/>
      <c r="D23" s="172"/>
    </row>
    <row r="24" spans="1:4" s="193" customFormat="1" x14ac:dyDescent="0.25">
      <c r="A24" s="193" t="s">
        <v>2590</v>
      </c>
      <c r="B24" s="195" t="s">
        <v>2591</v>
      </c>
      <c r="C24" s="193" t="s">
        <v>2592</v>
      </c>
      <c r="D24" s="193" t="s">
        <v>2675</v>
      </c>
    </row>
    <row r="25" spans="1:4" x14ac:dyDescent="0.25">
      <c r="A25" t="s">
        <v>2616</v>
      </c>
      <c r="B25" s="196" t="s">
        <v>2612</v>
      </c>
      <c r="C25" s="205"/>
      <c r="D25" t="s">
        <v>2677</v>
      </c>
    </row>
    <row r="26" spans="1:4" s="181" customFormat="1" x14ac:dyDescent="0.25">
      <c r="A26" s="181" t="s">
        <v>2589</v>
      </c>
      <c r="B26" s="198" t="s">
        <v>2596</v>
      </c>
      <c r="C26" s="192"/>
      <c r="D26" s="181" t="s">
        <v>2676</v>
      </c>
    </row>
    <row r="27" spans="1:4" x14ac:dyDescent="0.25">
      <c r="A27" t="s">
        <v>2601</v>
      </c>
      <c r="B27" s="196" t="s">
        <v>2606</v>
      </c>
      <c r="C27" s="200"/>
      <c r="D27" t="s">
        <v>4</v>
      </c>
    </row>
    <row r="28" spans="1:4" x14ac:dyDescent="0.25">
      <c r="A28" t="s">
        <v>2615</v>
      </c>
      <c r="B28" s="196" t="s">
        <v>2632</v>
      </c>
      <c r="C28" s="206"/>
      <c r="D28" t="s">
        <v>94</v>
      </c>
    </row>
    <row r="29" spans="1:4" x14ac:dyDescent="0.25">
      <c r="A29" t="s">
        <v>2595</v>
      </c>
      <c r="B29" s="196">
        <v>969696</v>
      </c>
      <c r="C29" s="199"/>
      <c r="D29" t="s">
        <v>9</v>
      </c>
    </row>
    <row r="30" spans="1:4" x14ac:dyDescent="0.25">
      <c r="A30" t="s">
        <v>2608</v>
      </c>
      <c r="B30" s="196" t="s">
        <v>2609</v>
      </c>
      <c r="C30" s="201"/>
      <c r="D30" t="s">
        <v>2486</v>
      </c>
    </row>
    <row r="31" spans="1:4" x14ac:dyDescent="0.25">
      <c r="A31" t="s">
        <v>2617</v>
      </c>
      <c r="B31" s="196" t="s">
        <v>2613</v>
      </c>
      <c r="C31" s="207"/>
      <c r="D31" t="s">
        <v>136</v>
      </c>
    </row>
    <row r="32" spans="1:4" s="181" customFormat="1" x14ac:dyDescent="0.25">
      <c r="A32" s="181" t="s">
        <v>2618</v>
      </c>
      <c r="B32" s="196" t="s">
        <v>2614</v>
      </c>
      <c r="C32" s="208"/>
      <c r="D32" s="181" t="s">
        <v>2495</v>
      </c>
    </row>
    <row r="33" spans="1:4" x14ac:dyDescent="0.25">
      <c r="A33" t="s">
        <v>2600</v>
      </c>
      <c r="B33" s="196" t="s">
        <v>2611</v>
      </c>
      <c r="C33" s="204"/>
      <c r="D33" t="s">
        <v>2552</v>
      </c>
    </row>
    <row r="34" spans="1:4" s="181" customFormat="1" x14ac:dyDescent="0.25">
      <c r="A34" s="181" t="s">
        <v>2683</v>
      </c>
      <c r="B34" s="197" t="s">
        <v>2685</v>
      </c>
      <c r="C34" s="217"/>
      <c r="D34" s="181" t="s">
        <v>2901</v>
      </c>
    </row>
    <row r="36" spans="1:4" s="181" customFormat="1" x14ac:dyDescent="0.25">
      <c r="A36" s="174" t="s">
        <v>2619</v>
      </c>
      <c r="B36" s="194"/>
      <c r="C36" s="172"/>
      <c r="D36" s="172"/>
    </row>
    <row r="37" spans="1:4" s="181" customFormat="1" x14ac:dyDescent="0.25">
      <c r="A37" s="193" t="s">
        <v>2590</v>
      </c>
      <c r="B37" s="195" t="s">
        <v>2591</v>
      </c>
      <c r="C37" s="193" t="s">
        <v>2592</v>
      </c>
      <c r="D37" s="193" t="s">
        <v>2593</v>
      </c>
    </row>
    <row r="38" spans="1:4" s="181" customFormat="1" x14ac:dyDescent="0.25">
      <c r="A38" s="181" t="s">
        <v>2601</v>
      </c>
      <c r="B38" s="197" t="s">
        <v>2606</v>
      </c>
      <c r="C38" s="200"/>
      <c r="D38" s="181" t="s">
        <v>2620</v>
      </c>
    </row>
    <row r="39" spans="1:4" s="181" customFormat="1" x14ac:dyDescent="0.25">
      <c r="A39" s="181" t="s">
        <v>2595</v>
      </c>
      <c r="B39" s="196">
        <v>969696</v>
      </c>
      <c r="C39" s="199"/>
      <c r="D39" s="181" t="s">
        <v>2621</v>
      </c>
    </row>
    <row r="40" spans="1:4" s="181" customFormat="1" x14ac:dyDescent="0.25">
      <c r="A40" s="181" t="s">
        <v>2608</v>
      </c>
      <c r="B40" s="196" t="s">
        <v>2609</v>
      </c>
      <c r="C40" s="201"/>
      <c r="D40" s="181" t="s">
        <v>2622</v>
      </c>
    </row>
    <row r="41" spans="1:4" s="181" customFormat="1" x14ac:dyDescent="0.25">
      <c r="A41" s="181" t="s">
        <v>2683</v>
      </c>
      <c r="B41" s="197" t="s">
        <v>2685</v>
      </c>
      <c r="C41" s="217"/>
      <c r="D41" s="181" t="s">
        <v>2902</v>
      </c>
    </row>
    <row r="42" spans="1:4" s="189" customFormat="1" x14ac:dyDescent="0.25">
      <c r="B42" s="209"/>
    </row>
    <row r="43" spans="1:4" s="189" customFormat="1" x14ac:dyDescent="0.25">
      <c r="A43" s="174" t="s">
        <v>2623</v>
      </c>
      <c r="B43" s="194"/>
      <c r="C43" s="172"/>
      <c r="D43" s="172"/>
    </row>
    <row r="44" spans="1:4" s="189" customFormat="1" x14ac:dyDescent="0.25">
      <c r="A44" s="193" t="s">
        <v>2590</v>
      </c>
      <c r="B44" s="195" t="s">
        <v>2591</v>
      </c>
      <c r="C44" s="193" t="s">
        <v>2592</v>
      </c>
      <c r="D44" s="193" t="s">
        <v>2593</v>
      </c>
    </row>
    <row r="45" spans="1:4" s="189" customFormat="1" x14ac:dyDescent="0.25">
      <c r="A45" s="181" t="s">
        <v>2608</v>
      </c>
      <c r="B45" s="196" t="s">
        <v>2609</v>
      </c>
      <c r="C45" s="201"/>
      <c r="D45" s="189" t="s">
        <v>2267</v>
      </c>
    </row>
    <row r="46" spans="1:4" s="189" customFormat="1" x14ac:dyDescent="0.25">
      <c r="A46" s="181" t="s">
        <v>2602</v>
      </c>
      <c r="B46" s="197" t="s">
        <v>2603</v>
      </c>
      <c r="C46" s="191"/>
      <c r="D46" s="189" t="s">
        <v>876</v>
      </c>
    </row>
    <row r="47" spans="1:4" s="189" customFormat="1" x14ac:dyDescent="0.25">
      <c r="A47" s="181" t="s">
        <v>2601</v>
      </c>
      <c r="B47" s="197" t="s">
        <v>2606</v>
      </c>
      <c r="C47" s="200"/>
      <c r="D47" s="189" t="s">
        <v>2265</v>
      </c>
    </row>
    <row r="48" spans="1:4" s="189" customFormat="1" x14ac:dyDescent="0.25">
      <c r="A48" s="181" t="s">
        <v>2595</v>
      </c>
      <c r="B48" s="197" t="s">
        <v>2605</v>
      </c>
      <c r="C48" s="199"/>
      <c r="D48" s="189" t="s">
        <v>2249</v>
      </c>
    </row>
    <row r="49" spans="1:4" s="189" customFormat="1" x14ac:dyDescent="0.25">
      <c r="B49" s="216"/>
    </row>
    <row r="50" spans="1:4" s="189" customFormat="1" x14ac:dyDescent="0.25">
      <c r="A50" s="174" t="s">
        <v>2769</v>
      </c>
      <c r="B50" s="194"/>
      <c r="C50" s="172"/>
      <c r="D50" s="172"/>
    </row>
    <row r="51" spans="1:4" s="189" customFormat="1" x14ac:dyDescent="0.25">
      <c r="A51" s="193" t="s">
        <v>2590</v>
      </c>
      <c r="B51" s="195" t="s">
        <v>2591</v>
      </c>
      <c r="C51" s="193" t="s">
        <v>2592</v>
      </c>
      <c r="D51" s="193" t="s">
        <v>2593</v>
      </c>
    </row>
    <row r="52" spans="1:4" s="189" customFormat="1" x14ac:dyDescent="0.25">
      <c r="A52" s="181" t="s">
        <v>2601</v>
      </c>
      <c r="B52" s="197" t="s">
        <v>2606</v>
      </c>
      <c r="C52" s="200"/>
      <c r="D52" s="189" t="s">
        <v>2653</v>
      </c>
    </row>
    <row r="53" spans="1:4" s="189" customFormat="1" x14ac:dyDescent="0.25">
      <c r="A53" s="181" t="s">
        <v>2616</v>
      </c>
      <c r="B53" s="196" t="s">
        <v>2612</v>
      </c>
      <c r="C53" s="205"/>
      <c r="D53" s="189" t="s">
        <v>2654</v>
      </c>
    </row>
    <row r="54" spans="1:4" s="189" customFormat="1" x14ac:dyDescent="0.25">
      <c r="A54" s="181" t="s">
        <v>2615</v>
      </c>
      <c r="B54" s="196" t="s">
        <v>2632</v>
      </c>
      <c r="C54" s="206"/>
      <c r="D54" s="189" t="s">
        <v>2655</v>
      </c>
    </row>
    <row r="55" spans="1:4" s="189" customFormat="1" x14ac:dyDescent="0.25">
      <c r="A55" s="181" t="s">
        <v>2608</v>
      </c>
      <c r="B55" s="197" t="s">
        <v>2609</v>
      </c>
      <c r="C55" s="201"/>
      <c r="D55" s="189" t="s">
        <v>2656</v>
      </c>
    </row>
    <row r="56" spans="1:4" s="189" customFormat="1" x14ac:dyDescent="0.25">
      <c r="A56" s="181" t="s">
        <v>2602</v>
      </c>
      <c r="B56" s="197" t="s">
        <v>2603</v>
      </c>
      <c r="C56" s="191"/>
      <c r="D56" s="189" t="s">
        <v>2657</v>
      </c>
    </row>
    <row r="57" spans="1:4" s="181" customFormat="1" x14ac:dyDescent="0.25">
      <c r="B57" s="196"/>
      <c r="C57" s="189"/>
    </row>
    <row r="58" spans="1:4" s="181" customFormat="1" x14ac:dyDescent="0.25">
      <c r="A58" s="174" t="s">
        <v>3056</v>
      </c>
      <c r="B58" s="194"/>
      <c r="C58" s="172"/>
      <c r="D58" s="172"/>
    </row>
    <row r="59" spans="1:4" s="181" customFormat="1" x14ac:dyDescent="0.25">
      <c r="A59" s="193" t="s">
        <v>2590</v>
      </c>
      <c r="B59" s="195" t="s">
        <v>2591</v>
      </c>
      <c r="C59" s="193" t="s">
        <v>2592</v>
      </c>
      <c r="D59" s="193" t="s">
        <v>2593</v>
      </c>
    </row>
    <row r="60" spans="1:4" s="181" customFormat="1" x14ac:dyDescent="0.25">
      <c r="A60" s="181" t="s">
        <v>2616</v>
      </c>
      <c r="B60" s="196" t="s">
        <v>2612</v>
      </c>
      <c r="C60" s="205"/>
      <c r="D60" s="181" t="s">
        <v>3045</v>
      </c>
    </row>
    <row r="61" spans="1:4" s="181" customFormat="1" x14ac:dyDescent="0.25">
      <c r="A61" s="181" t="s">
        <v>2601</v>
      </c>
      <c r="B61" s="197" t="s">
        <v>2606</v>
      </c>
      <c r="C61" s="200"/>
      <c r="D61" s="189" t="s">
        <v>3044</v>
      </c>
    </row>
    <row r="62" spans="1:4" s="181" customFormat="1" x14ac:dyDescent="0.25">
      <c r="A62" s="181" t="s">
        <v>2600</v>
      </c>
      <c r="B62" s="196" t="s">
        <v>2611</v>
      </c>
      <c r="C62" s="204"/>
      <c r="D62" s="181" t="s">
        <v>3041</v>
      </c>
    </row>
    <row r="63" spans="1:4" s="181" customFormat="1" x14ac:dyDescent="0.25">
      <c r="A63" s="181" t="s">
        <v>2641</v>
      </c>
      <c r="B63" s="196" t="s">
        <v>2635</v>
      </c>
      <c r="C63" s="215"/>
      <c r="D63" s="181" t="s">
        <v>3042</v>
      </c>
    </row>
    <row r="64" spans="1:4" s="181" customFormat="1" x14ac:dyDescent="0.25">
      <c r="A64" s="181" t="s">
        <v>2618</v>
      </c>
      <c r="B64" s="196" t="s">
        <v>2614</v>
      </c>
      <c r="C64" s="208"/>
      <c r="D64" s="189" t="s">
        <v>3043</v>
      </c>
    </row>
    <row r="65" spans="1:4" s="189" customFormat="1" x14ac:dyDescent="0.25">
      <c r="B65" s="209"/>
    </row>
    <row r="66" spans="1:4" s="189" customFormat="1" x14ac:dyDescent="0.25">
      <c r="A66" s="174" t="s">
        <v>3144</v>
      </c>
      <c r="B66" s="194"/>
      <c r="C66" s="172"/>
      <c r="D66" s="172"/>
    </row>
    <row r="67" spans="1:4" s="189" customFormat="1" x14ac:dyDescent="0.25">
      <c r="A67" s="193" t="s">
        <v>2590</v>
      </c>
      <c r="B67" s="195" t="s">
        <v>2591</v>
      </c>
      <c r="C67" s="193" t="s">
        <v>2592</v>
      </c>
      <c r="D67" s="193" t="s">
        <v>2593</v>
      </c>
    </row>
    <row r="68" spans="1:4" s="189" customFormat="1" x14ac:dyDescent="0.25">
      <c r="A68" s="181" t="s">
        <v>2683</v>
      </c>
      <c r="B68" s="197" t="s">
        <v>2685</v>
      </c>
      <c r="C68" s="217"/>
      <c r="D68" s="181" t="s">
        <v>3064</v>
      </c>
    </row>
    <row r="69" spans="1:4" s="189" customFormat="1" x14ac:dyDescent="0.25">
      <c r="A69" s="181" t="s">
        <v>2616</v>
      </c>
      <c r="B69" s="196" t="s">
        <v>2612</v>
      </c>
      <c r="C69" s="205"/>
      <c r="D69" s="181" t="s">
        <v>3065</v>
      </c>
    </row>
    <row r="70" spans="1:4" s="189" customFormat="1" x14ac:dyDescent="0.25">
      <c r="A70" s="181" t="s">
        <v>2618</v>
      </c>
      <c r="B70" s="196" t="s">
        <v>2614</v>
      </c>
      <c r="C70" s="208"/>
      <c r="D70" s="181" t="s">
        <v>483</v>
      </c>
    </row>
    <row r="71" spans="1:4" s="189" customFormat="1" x14ac:dyDescent="0.25">
      <c r="A71" s="181" t="s">
        <v>2617</v>
      </c>
      <c r="B71" s="196" t="s">
        <v>2613</v>
      </c>
      <c r="C71" s="207"/>
      <c r="D71" s="181" t="s">
        <v>3066</v>
      </c>
    </row>
    <row r="72" spans="1:4" s="189" customFormat="1" x14ac:dyDescent="0.25">
      <c r="A72" s="181" t="s">
        <v>2615</v>
      </c>
      <c r="B72" s="196" t="s">
        <v>2632</v>
      </c>
      <c r="C72" s="206"/>
      <c r="D72" s="181" t="s">
        <v>3067</v>
      </c>
    </row>
    <row r="73" spans="1:4" s="189" customFormat="1" x14ac:dyDescent="0.25">
      <c r="A73" s="181" t="s">
        <v>2595</v>
      </c>
      <c r="B73" s="197" t="s">
        <v>2605</v>
      </c>
      <c r="C73" s="199"/>
      <c r="D73" s="181" t="s">
        <v>278</v>
      </c>
    </row>
    <row r="74" spans="1:4" s="189" customFormat="1" x14ac:dyDescent="0.25">
      <c r="A74" s="181" t="s">
        <v>2601</v>
      </c>
      <c r="B74" s="197" t="s">
        <v>2606</v>
      </c>
      <c r="C74" s="200"/>
      <c r="D74" s="181" t="s">
        <v>3068</v>
      </c>
    </row>
    <row r="75" spans="1:4" s="189" customFormat="1" x14ac:dyDescent="0.25">
      <c r="A75" s="181" t="s">
        <v>2608</v>
      </c>
      <c r="B75" s="197" t="s">
        <v>2609</v>
      </c>
      <c r="C75" s="201"/>
      <c r="D75" s="181" t="s">
        <v>3069</v>
      </c>
    </row>
    <row r="76" spans="1:4" s="189" customFormat="1" x14ac:dyDescent="0.25">
      <c r="A76" s="181" t="s">
        <v>2600</v>
      </c>
      <c r="B76" s="196" t="s">
        <v>2611</v>
      </c>
      <c r="C76" s="204"/>
      <c r="D76" s="181" t="s">
        <v>3070</v>
      </c>
    </row>
    <row r="77" spans="1:4" s="189" customFormat="1" x14ac:dyDescent="0.25">
      <c r="A77" s="181" t="s">
        <v>2602</v>
      </c>
      <c r="B77" s="197" t="s">
        <v>2603</v>
      </c>
      <c r="C77" s="191"/>
      <c r="D77" s="189" t="s">
        <v>2657</v>
      </c>
    </row>
    <row r="78" spans="1:4" s="189" customFormat="1" x14ac:dyDescent="0.25">
      <c r="A78" s="181"/>
      <c r="B78" s="197"/>
    </row>
    <row r="79" spans="1:4" s="189" customFormat="1" x14ac:dyDescent="0.25">
      <c r="A79" s="174" t="s">
        <v>3026</v>
      </c>
      <c r="B79" s="194"/>
      <c r="C79" s="172"/>
      <c r="D79" s="172"/>
    </row>
    <row r="80" spans="1:4" s="189" customFormat="1" x14ac:dyDescent="0.25">
      <c r="A80" s="193" t="s">
        <v>2590</v>
      </c>
      <c r="B80" s="195" t="s">
        <v>2591</v>
      </c>
      <c r="C80" s="193" t="s">
        <v>2592</v>
      </c>
      <c r="D80" s="193" t="s">
        <v>2593</v>
      </c>
    </row>
    <row r="81" spans="1:4" s="189" customFormat="1" x14ac:dyDescent="0.25">
      <c r="A81" s="181" t="s">
        <v>2601</v>
      </c>
      <c r="B81" s="197" t="s">
        <v>2606</v>
      </c>
      <c r="C81" s="200"/>
      <c r="D81" s="189" t="s">
        <v>2972</v>
      </c>
    </row>
    <row r="82" spans="1:4" s="189" customFormat="1" x14ac:dyDescent="0.25">
      <c r="A82" s="181" t="s">
        <v>2616</v>
      </c>
      <c r="B82" s="196" t="s">
        <v>2612</v>
      </c>
      <c r="C82" s="205"/>
      <c r="D82" s="189" t="s">
        <v>2973</v>
      </c>
    </row>
    <row r="83" spans="1:4" s="189" customFormat="1" x14ac:dyDescent="0.25">
      <c r="A83" s="181" t="s">
        <v>2615</v>
      </c>
      <c r="B83" s="196" t="s">
        <v>2632</v>
      </c>
      <c r="C83" s="206"/>
      <c r="D83" s="189" t="s">
        <v>2974</v>
      </c>
    </row>
    <row r="84" spans="1:4" s="189" customFormat="1" x14ac:dyDescent="0.25">
      <c r="A84" s="181" t="s">
        <v>2602</v>
      </c>
      <c r="B84" s="197" t="s">
        <v>2603</v>
      </c>
      <c r="C84" s="191"/>
      <c r="D84" s="189" t="s">
        <v>2657</v>
      </c>
    </row>
    <row r="85" spans="1:4" s="181" customFormat="1" x14ac:dyDescent="0.25">
      <c r="B85" s="196"/>
    </row>
    <row r="86" spans="1:4" s="181" customFormat="1" x14ac:dyDescent="0.25">
      <c r="A86" s="174" t="s">
        <v>3446</v>
      </c>
      <c r="B86" s="194"/>
      <c r="C86" s="172"/>
      <c r="D86" s="172"/>
    </row>
    <row r="87" spans="1:4" s="181" customFormat="1" x14ac:dyDescent="0.25">
      <c r="A87" s="193" t="s">
        <v>2590</v>
      </c>
      <c r="B87" s="195" t="s">
        <v>2591</v>
      </c>
      <c r="C87" s="193" t="s">
        <v>2592</v>
      </c>
      <c r="D87" s="193" t="s">
        <v>2593</v>
      </c>
    </row>
    <row r="88" spans="1:4" s="181" customFormat="1" x14ac:dyDescent="0.25">
      <c r="A88" s="181" t="s">
        <v>2637</v>
      </c>
      <c r="B88" s="196" t="s">
        <v>2631</v>
      </c>
      <c r="C88" s="212"/>
      <c r="D88" s="181" t="s">
        <v>3291</v>
      </c>
    </row>
    <row r="89" spans="1:4" s="181" customFormat="1" x14ac:dyDescent="0.25">
      <c r="A89" s="181" t="s">
        <v>2608</v>
      </c>
      <c r="B89" s="197" t="s">
        <v>2609</v>
      </c>
      <c r="C89" s="201"/>
      <c r="D89" s="181" t="s">
        <v>3292</v>
      </c>
    </row>
    <row r="90" spans="1:4" s="181" customFormat="1" x14ac:dyDescent="0.25">
      <c r="B90" s="196"/>
    </row>
    <row r="91" spans="1:4" s="181" customFormat="1" x14ac:dyDescent="0.25">
      <c r="A91" s="174" t="s">
        <v>3293</v>
      </c>
      <c r="B91" s="194"/>
      <c r="C91" s="172"/>
      <c r="D91" s="172"/>
    </row>
    <row r="92" spans="1:4" s="181" customFormat="1" x14ac:dyDescent="0.25">
      <c r="A92" s="193" t="s">
        <v>2590</v>
      </c>
      <c r="B92" s="195" t="s">
        <v>2591</v>
      </c>
      <c r="C92" s="193" t="s">
        <v>2592</v>
      </c>
      <c r="D92" s="193" t="s">
        <v>2593</v>
      </c>
    </row>
    <row r="93" spans="1:4" s="181" customFormat="1" x14ac:dyDescent="0.25">
      <c r="A93" s="181" t="s">
        <v>2601</v>
      </c>
      <c r="B93" s="197" t="s">
        <v>2606</v>
      </c>
      <c r="C93" s="200"/>
      <c r="D93" s="181" t="s">
        <v>3294</v>
      </c>
    </row>
    <row r="94" spans="1:4" s="181" customFormat="1" x14ac:dyDescent="0.25">
      <c r="A94" s="181" t="s">
        <v>2615</v>
      </c>
      <c r="B94" s="196" t="s">
        <v>2632</v>
      </c>
      <c r="C94" s="206"/>
      <c r="D94" s="181" t="s">
        <v>3295</v>
      </c>
    </row>
    <row r="95" spans="1:4" s="181" customFormat="1" x14ac:dyDescent="0.25">
      <c r="A95" s="181" t="s">
        <v>2608</v>
      </c>
      <c r="B95" s="197" t="s">
        <v>2609</v>
      </c>
      <c r="C95" s="201"/>
      <c r="D95" s="181" t="s">
        <v>3296</v>
      </c>
    </row>
    <row r="96" spans="1:4" s="181" customFormat="1" x14ac:dyDescent="0.25">
      <c r="A96" s="181" t="s">
        <v>2616</v>
      </c>
      <c r="B96" s="196" t="s">
        <v>2612</v>
      </c>
      <c r="C96" s="205"/>
      <c r="D96" s="181" t="s">
        <v>3297</v>
      </c>
    </row>
    <row r="97" spans="1:4" s="181" customFormat="1" x14ac:dyDescent="0.25">
      <c r="B97" s="196"/>
    </row>
    <row r="98" spans="1:4" s="181" customFormat="1" x14ac:dyDescent="0.25">
      <c r="A98" s="174" t="s">
        <v>3298</v>
      </c>
      <c r="B98" s="194"/>
      <c r="C98" s="172"/>
      <c r="D98" s="172"/>
    </row>
    <row r="99" spans="1:4" s="181" customFormat="1" x14ac:dyDescent="0.25">
      <c r="A99" s="193" t="s">
        <v>2590</v>
      </c>
      <c r="B99" s="195" t="s">
        <v>2591</v>
      </c>
      <c r="C99" s="193" t="s">
        <v>2592</v>
      </c>
      <c r="D99" s="193" t="s">
        <v>2593</v>
      </c>
    </row>
    <row r="100" spans="1:4" s="181" customFormat="1" x14ac:dyDescent="0.25">
      <c r="A100" s="181" t="s">
        <v>2641</v>
      </c>
      <c r="B100" s="196" t="s">
        <v>2635</v>
      </c>
      <c r="C100" s="215"/>
      <c r="D100" s="181" t="s">
        <v>3299</v>
      </c>
    </row>
    <row r="101" spans="1:4" s="181" customFormat="1" x14ac:dyDescent="0.25">
      <c r="A101" s="181" t="s">
        <v>2617</v>
      </c>
      <c r="B101" s="196" t="s">
        <v>2613</v>
      </c>
      <c r="C101" s="207"/>
      <c r="D101" s="181" t="s">
        <v>3300</v>
      </c>
    </row>
    <row r="102" spans="1:4" s="181" customFormat="1" x14ac:dyDescent="0.25">
      <c r="B102" s="196"/>
    </row>
    <row r="103" spans="1:4" s="181" customFormat="1" x14ac:dyDescent="0.25">
      <c r="A103" s="174" t="s">
        <v>3301</v>
      </c>
      <c r="B103" s="194"/>
      <c r="C103" s="172"/>
      <c r="D103" s="172"/>
    </row>
    <row r="104" spans="1:4" s="181" customFormat="1" x14ac:dyDescent="0.25">
      <c r="A104" s="193" t="s">
        <v>2590</v>
      </c>
      <c r="B104" s="195" t="s">
        <v>2591</v>
      </c>
      <c r="C104" s="193" t="s">
        <v>2592</v>
      </c>
      <c r="D104" s="193" t="s">
        <v>2593</v>
      </c>
    </row>
    <row r="105" spans="1:4" s="181" customFormat="1" x14ac:dyDescent="0.25">
      <c r="A105" s="181" t="s">
        <v>2637</v>
      </c>
      <c r="B105" s="196" t="s">
        <v>2631</v>
      </c>
      <c r="C105" s="212"/>
      <c r="D105" s="181" t="s">
        <v>3302</v>
      </c>
    </row>
    <row r="106" spans="1:4" s="181" customFormat="1" x14ac:dyDescent="0.25">
      <c r="A106" s="181" t="s">
        <v>2616</v>
      </c>
      <c r="B106" s="196" t="s">
        <v>2612</v>
      </c>
      <c r="C106" s="205"/>
      <c r="D106" s="181" t="s">
        <v>3303</v>
      </c>
    </row>
    <row r="107" spans="1:4" s="181" customFormat="1" x14ac:dyDescent="0.25">
      <c r="A107" s="181" t="s">
        <v>2618</v>
      </c>
      <c r="B107" s="196" t="s">
        <v>2614</v>
      </c>
      <c r="C107" s="208"/>
      <c r="D107" s="181" t="s">
        <v>3304</v>
      </c>
    </row>
    <row r="108" spans="1:4" s="181" customFormat="1" x14ac:dyDescent="0.25">
      <c r="A108" s="181" t="s">
        <v>2608</v>
      </c>
      <c r="B108" s="197" t="s">
        <v>2609</v>
      </c>
      <c r="C108" s="201"/>
      <c r="D108" s="181" t="s">
        <v>3305</v>
      </c>
    </row>
    <row r="109" spans="1:4" s="181" customFormat="1" x14ac:dyDescent="0.25">
      <c r="A109" s="181" t="s">
        <v>2615</v>
      </c>
      <c r="B109" s="196" t="s">
        <v>2632</v>
      </c>
      <c r="C109" s="206"/>
      <c r="D109" s="181" t="s">
        <v>3306</v>
      </c>
    </row>
    <row r="110" spans="1:4" s="181" customFormat="1" x14ac:dyDescent="0.25">
      <c r="A110" s="181" t="s">
        <v>2595</v>
      </c>
      <c r="B110" s="197" t="s">
        <v>2605</v>
      </c>
      <c r="C110" s="199"/>
      <c r="D110" s="181" t="s">
        <v>3307</v>
      </c>
    </row>
    <row r="111" spans="1:4" s="181" customFormat="1" x14ac:dyDescent="0.25">
      <c r="A111" s="181" t="s">
        <v>2601</v>
      </c>
      <c r="B111" s="197" t="s">
        <v>2606</v>
      </c>
      <c r="C111" s="200"/>
      <c r="D111" s="181" t="s">
        <v>3308</v>
      </c>
    </row>
    <row r="112" spans="1:4" s="181" customFormat="1" x14ac:dyDescent="0.25">
      <c r="B112" s="196"/>
    </row>
    <row r="113" spans="1:4" s="181" customFormat="1" x14ac:dyDescent="0.25">
      <c r="A113" s="174" t="s">
        <v>2986</v>
      </c>
      <c r="B113" s="194"/>
      <c r="C113" s="172"/>
      <c r="D113" s="172"/>
    </row>
    <row r="114" spans="1:4" s="181" customFormat="1" x14ac:dyDescent="0.25">
      <c r="A114" s="193" t="s">
        <v>2590</v>
      </c>
      <c r="B114" s="195" t="s">
        <v>2591</v>
      </c>
      <c r="C114" s="193" t="s">
        <v>2592</v>
      </c>
      <c r="D114" s="193" t="s">
        <v>2593</v>
      </c>
    </row>
    <row r="115" spans="1:4" s="181" customFormat="1" x14ac:dyDescent="0.25">
      <c r="A115" s="181" t="s">
        <v>2616</v>
      </c>
      <c r="B115" s="196" t="s">
        <v>2612</v>
      </c>
      <c r="C115" s="205"/>
      <c r="D115" s="189" t="s">
        <v>2987</v>
      </c>
    </row>
    <row r="116" spans="1:4" s="181" customFormat="1" x14ac:dyDescent="0.25">
      <c r="A116" s="181" t="s">
        <v>2608</v>
      </c>
      <c r="B116" s="197" t="s">
        <v>2609</v>
      </c>
      <c r="C116" s="201"/>
      <c r="D116" s="189" t="s">
        <v>2988</v>
      </c>
    </row>
    <row r="117" spans="1:4" s="181" customFormat="1" x14ac:dyDescent="0.25">
      <c r="A117" s="181" t="s">
        <v>2602</v>
      </c>
      <c r="B117" s="197" t="s">
        <v>2603</v>
      </c>
      <c r="C117" s="191"/>
      <c r="D117" s="189" t="s">
        <v>2657</v>
      </c>
    </row>
    <row r="118" spans="1:4" s="181" customFormat="1" x14ac:dyDescent="0.25">
      <c r="B118" s="197"/>
      <c r="C118" s="189"/>
      <c r="D118" s="189"/>
    </row>
    <row r="119" spans="1:4" s="181" customFormat="1" x14ac:dyDescent="0.25">
      <c r="A119" s="174" t="s">
        <v>3027</v>
      </c>
      <c r="B119" s="194"/>
      <c r="C119" s="172"/>
      <c r="D119" s="172"/>
    </row>
    <row r="120" spans="1:4" s="181" customFormat="1" x14ac:dyDescent="0.25">
      <c r="A120" s="193" t="s">
        <v>2590</v>
      </c>
      <c r="B120" s="195" t="s">
        <v>2591</v>
      </c>
      <c r="C120" s="193" t="s">
        <v>2592</v>
      </c>
      <c r="D120" s="193" t="s">
        <v>2593</v>
      </c>
    </row>
    <row r="121" spans="1:4" s="181" customFormat="1" x14ac:dyDescent="0.25">
      <c r="A121" s="181" t="s">
        <v>2601</v>
      </c>
      <c r="B121" s="197" t="s">
        <v>2606</v>
      </c>
      <c r="C121" s="200"/>
      <c r="D121" s="189" t="s">
        <v>3028</v>
      </c>
    </row>
    <row r="122" spans="1:4" s="181" customFormat="1" x14ac:dyDescent="0.25">
      <c r="A122" s="181" t="s">
        <v>2641</v>
      </c>
      <c r="B122" s="196" t="s">
        <v>2635</v>
      </c>
      <c r="C122" s="215"/>
      <c r="D122" s="189" t="s">
        <v>3029</v>
      </c>
    </row>
    <row r="123" spans="1:4" s="181" customFormat="1" x14ac:dyDescent="0.25">
      <c r="A123" s="181" t="s">
        <v>2618</v>
      </c>
      <c r="B123" s="196" t="s">
        <v>2614</v>
      </c>
      <c r="C123" s="208"/>
      <c r="D123" s="189" t="s">
        <v>3030</v>
      </c>
    </row>
    <row r="124" spans="1:4" s="181" customFormat="1" x14ac:dyDescent="0.25">
      <c r="A124" s="181" t="s">
        <v>2602</v>
      </c>
      <c r="B124" s="197" t="s">
        <v>2603</v>
      </c>
      <c r="C124" s="191"/>
      <c r="D124" s="189" t="s">
        <v>2657</v>
      </c>
    </row>
    <row r="125" spans="1:4" s="181" customFormat="1" x14ac:dyDescent="0.25">
      <c r="B125" s="196"/>
    </row>
    <row r="126" spans="1:4" s="181" customFormat="1" x14ac:dyDescent="0.25">
      <c r="A126" s="174" t="s">
        <v>2659</v>
      </c>
      <c r="B126" s="194"/>
      <c r="C126" s="172"/>
      <c r="D126" s="172"/>
    </row>
    <row r="127" spans="1:4" s="181" customFormat="1" x14ac:dyDescent="0.25">
      <c r="A127" s="193" t="s">
        <v>2590</v>
      </c>
      <c r="B127" s="195" t="s">
        <v>2591</v>
      </c>
      <c r="C127" s="193" t="s">
        <v>2592</v>
      </c>
      <c r="D127" s="193" t="s">
        <v>2593</v>
      </c>
    </row>
    <row r="128" spans="1:4" s="181" customFormat="1" x14ac:dyDescent="0.25">
      <c r="A128" s="181" t="s">
        <v>2602</v>
      </c>
      <c r="B128" s="197" t="s">
        <v>2603</v>
      </c>
      <c r="C128" s="191"/>
      <c r="D128" s="181" t="s">
        <v>2660</v>
      </c>
    </row>
    <row r="129" spans="1:4" s="181" customFormat="1" x14ac:dyDescent="0.25">
      <c r="A129" s="181" t="s">
        <v>2616</v>
      </c>
      <c r="B129" s="196" t="s">
        <v>2612</v>
      </c>
      <c r="C129" s="205"/>
      <c r="D129" s="181" t="s">
        <v>2661</v>
      </c>
    </row>
    <row r="130" spans="1:4" s="181" customFormat="1" x14ac:dyDescent="0.25">
      <c r="A130" s="181" t="s">
        <v>2618</v>
      </c>
      <c r="B130" s="196" t="s">
        <v>2614</v>
      </c>
      <c r="C130" s="208"/>
      <c r="D130" s="181" t="s">
        <v>2761</v>
      </c>
    </row>
    <row r="131" spans="1:4" s="181" customFormat="1" x14ac:dyDescent="0.25">
      <c r="A131" s="181" t="s">
        <v>2617</v>
      </c>
      <c r="B131" s="196" t="s">
        <v>2613</v>
      </c>
      <c r="C131" s="207"/>
      <c r="D131" s="181" t="s">
        <v>2662</v>
      </c>
    </row>
    <row r="132" spans="1:4" s="181" customFormat="1" x14ac:dyDescent="0.25">
      <c r="A132" s="181" t="s">
        <v>2615</v>
      </c>
      <c r="B132" s="196" t="s">
        <v>2632</v>
      </c>
      <c r="C132" s="206"/>
      <c r="D132" s="181" t="s">
        <v>2663</v>
      </c>
    </row>
    <row r="133" spans="1:4" s="181" customFormat="1" x14ac:dyDescent="0.25">
      <c r="A133" s="181" t="s">
        <v>2595</v>
      </c>
      <c r="B133" s="197" t="s">
        <v>2605</v>
      </c>
      <c r="C133" s="199"/>
      <c r="D133" s="181" t="s">
        <v>2664</v>
      </c>
    </row>
    <row r="134" spans="1:4" s="181" customFormat="1" x14ac:dyDescent="0.25">
      <c r="A134" s="181" t="s">
        <v>2601</v>
      </c>
      <c r="B134" s="197" t="s">
        <v>2606</v>
      </c>
      <c r="C134" s="200"/>
      <c r="D134" s="181" t="s">
        <v>2665</v>
      </c>
    </row>
    <row r="135" spans="1:4" s="181" customFormat="1" x14ac:dyDescent="0.25">
      <c r="A135" s="181" t="s">
        <v>2608</v>
      </c>
      <c r="B135" s="197" t="s">
        <v>2609</v>
      </c>
      <c r="C135" s="201"/>
      <c r="D135" s="181" t="s">
        <v>2666</v>
      </c>
    </row>
    <row r="136" spans="1:4" s="181" customFormat="1" x14ac:dyDescent="0.25">
      <c r="A136" s="181" t="s">
        <v>2600</v>
      </c>
      <c r="B136" s="196" t="s">
        <v>2611</v>
      </c>
      <c r="C136" s="204"/>
      <c r="D136" s="181" t="s">
        <v>2667</v>
      </c>
    </row>
    <row r="137" spans="1:4" s="181" customFormat="1" x14ac:dyDescent="0.25">
      <c r="B137" s="196"/>
      <c r="C137" s="189"/>
    </row>
    <row r="138" spans="1:4" s="181" customFormat="1" x14ac:dyDescent="0.25">
      <c r="A138" s="174" t="s">
        <v>2658</v>
      </c>
      <c r="B138" s="194"/>
      <c r="C138" s="172"/>
      <c r="D138" s="172"/>
    </row>
    <row r="139" spans="1:4" s="181" customFormat="1" x14ac:dyDescent="0.25">
      <c r="A139" s="193" t="s">
        <v>2590</v>
      </c>
      <c r="B139" s="195" t="s">
        <v>2591</v>
      </c>
      <c r="C139" s="193" t="s">
        <v>2592</v>
      </c>
      <c r="D139" s="193" t="s">
        <v>2593</v>
      </c>
    </row>
    <row r="140" spans="1:4" s="181" customFormat="1" x14ac:dyDescent="0.25">
      <c r="A140" s="181" t="s">
        <v>2608</v>
      </c>
      <c r="B140" s="197" t="s">
        <v>2609</v>
      </c>
      <c r="C140" s="201"/>
      <c r="D140" s="181" t="s">
        <v>2779</v>
      </c>
    </row>
    <row r="141" spans="1:4" s="181" customFormat="1" x14ac:dyDescent="0.25">
      <c r="A141" s="181" t="s">
        <v>2615</v>
      </c>
      <c r="B141" s="196" t="s">
        <v>2632</v>
      </c>
      <c r="C141" s="206"/>
      <c r="D141" s="189" t="s">
        <v>2780</v>
      </c>
    </row>
    <row r="142" spans="1:4" s="181" customFormat="1" x14ac:dyDescent="0.25">
      <c r="A142" s="181" t="s">
        <v>2601</v>
      </c>
      <c r="B142" s="197" t="s">
        <v>2606</v>
      </c>
      <c r="C142" s="200"/>
      <c r="D142" s="181" t="s">
        <v>2770</v>
      </c>
    </row>
    <row r="143" spans="1:4" s="181" customFormat="1" x14ac:dyDescent="0.25">
      <c r="A143" s="181" t="s">
        <v>2616</v>
      </c>
      <c r="B143" s="196" t="s">
        <v>2612</v>
      </c>
      <c r="C143" s="205"/>
      <c r="D143" s="181" t="s">
        <v>2771</v>
      </c>
    </row>
    <row r="144" spans="1:4" s="181" customFormat="1" x14ac:dyDescent="0.25">
      <c r="A144" s="181" t="s">
        <v>2602</v>
      </c>
      <c r="B144" s="197" t="s">
        <v>2603</v>
      </c>
      <c r="C144" s="191"/>
      <c r="D144" s="189" t="s">
        <v>2657</v>
      </c>
    </row>
    <row r="145" spans="1:4" s="181" customFormat="1" x14ac:dyDescent="0.25">
      <c r="B145" s="196"/>
      <c r="C145" s="189"/>
    </row>
    <row r="146" spans="1:4" x14ac:dyDescent="0.25">
      <c r="A146" s="174" t="s">
        <v>2594</v>
      </c>
      <c r="B146" s="194"/>
      <c r="C146" s="172"/>
      <c r="D146" s="172"/>
    </row>
    <row r="147" spans="1:4" x14ac:dyDescent="0.25">
      <c r="A147" s="193" t="s">
        <v>2590</v>
      </c>
      <c r="B147" s="195" t="s">
        <v>2591</v>
      </c>
      <c r="C147" s="193" t="s">
        <v>2592</v>
      </c>
      <c r="D147" s="193" t="s">
        <v>2593</v>
      </c>
    </row>
    <row r="148" spans="1:4" x14ac:dyDescent="0.25">
      <c r="A148" s="181" t="s">
        <v>2615</v>
      </c>
      <c r="B148" s="196" t="s">
        <v>2632</v>
      </c>
      <c r="C148" s="206"/>
      <c r="D148" t="s">
        <v>2275</v>
      </c>
    </row>
    <row r="149" spans="1:4" x14ac:dyDescent="0.25">
      <c r="A149" t="s">
        <v>2595</v>
      </c>
      <c r="B149" s="197" t="s">
        <v>2605</v>
      </c>
      <c r="C149" s="199"/>
      <c r="D149" t="s">
        <v>2277</v>
      </c>
    </row>
    <row r="150" spans="1:4" x14ac:dyDescent="0.25">
      <c r="A150" t="s">
        <v>2601</v>
      </c>
      <c r="B150" s="197" t="s">
        <v>2606</v>
      </c>
      <c r="C150" s="200"/>
      <c r="D150" t="s">
        <v>2276</v>
      </c>
    </row>
    <row r="151" spans="1:4" x14ac:dyDescent="0.25">
      <c r="A151" t="s">
        <v>2600</v>
      </c>
      <c r="B151" s="196" t="s">
        <v>2611</v>
      </c>
      <c r="C151" s="202"/>
      <c r="D151" t="s">
        <v>2597</v>
      </c>
    </row>
    <row r="152" spans="1:4" x14ac:dyDescent="0.25">
      <c r="A152" s="181" t="s">
        <v>2616</v>
      </c>
      <c r="B152" s="196" t="s">
        <v>2612</v>
      </c>
      <c r="C152" s="205"/>
      <c r="D152" t="s">
        <v>2598</v>
      </c>
    </row>
    <row r="153" spans="1:4" x14ac:dyDescent="0.25">
      <c r="A153" t="s">
        <v>2602</v>
      </c>
      <c r="B153" s="197" t="s">
        <v>2603</v>
      </c>
      <c r="C153" s="191"/>
      <c r="D153" t="s">
        <v>2278</v>
      </c>
    </row>
    <row r="154" spans="1:4" x14ac:dyDescent="0.25">
      <c r="A154" t="s">
        <v>2608</v>
      </c>
      <c r="B154" s="197" t="s">
        <v>2609</v>
      </c>
      <c r="C154" s="201"/>
      <c r="D154" t="s">
        <v>2607</v>
      </c>
    </row>
    <row r="156" spans="1:4" x14ac:dyDescent="0.25">
      <c r="A156" s="174" t="s">
        <v>2642</v>
      </c>
      <c r="B156" s="194"/>
      <c r="C156" s="172"/>
      <c r="D156" s="172"/>
    </row>
    <row r="157" spans="1:4" x14ac:dyDescent="0.25">
      <c r="A157" s="193" t="s">
        <v>2590</v>
      </c>
      <c r="B157" s="195" t="s">
        <v>2591</v>
      </c>
      <c r="C157" s="193" t="s">
        <v>2592</v>
      </c>
      <c r="D157" s="193" t="s">
        <v>2593</v>
      </c>
    </row>
    <row r="158" spans="1:4" x14ac:dyDescent="0.25">
      <c r="A158" s="181" t="s">
        <v>2601</v>
      </c>
      <c r="B158" s="197" t="s">
        <v>2606</v>
      </c>
      <c r="C158" s="200"/>
      <c r="D158" t="s">
        <v>148</v>
      </c>
    </row>
    <row r="159" spans="1:4" x14ac:dyDescent="0.25">
      <c r="A159" s="181" t="s">
        <v>2589</v>
      </c>
      <c r="B159" s="198" t="s">
        <v>2596</v>
      </c>
      <c r="C159" s="192"/>
      <c r="D159" t="s">
        <v>2644</v>
      </c>
    </row>
    <row r="160" spans="1:4" x14ac:dyDescent="0.25">
      <c r="A160" s="181" t="s">
        <v>2641</v>
      </c>
      <c r="B160" s="196" t="s">
        <v>2635</v>
      </c>
      <c r="C160" s="215"/>
      <c r="D160" t="s">
        <v>2651</v>
      </c>
    </row>
    <row r="161" spans="1:4" x14ac:dyDescent="0.25">
      <c r="A161" s="181" t="s">
        <v>2608</v>
      </c>
      <c r="B161" s="197" t="s">
        <v>2609</v>
      </c>
      <c r="C161" s="201"/>
      <c r="D161" t="s">
        <v>2645</v>
      </c>
    </row>
    <row r="162" spans="1:4" x14ac:dyDescent="0.25">
      <c r="A162" s="181" t="s">
        <v>2617</v>
      </c>
      <c r="B162" s="196" t="s">
        <v>2613</v>
      </c>
      <c r="C162" s="207"/>
      <c r="D162" t="s">
        <v>2646</v>
      </c>
    </row>
    <row r="163" spans="1:4" x14ac:dyDescent="0.25">
      <c r="A163" s="181" t="s">
        <v>2616</v>
      </c>
      <c r="B163" s="196" t="s">
        <v>2612</v>
      </c>
      <c r="C163" s="205"/>
      <c r="D163" t="s">
        <v>2647</v>
      </c>
    </row>
    <row r="164" spans="1:4" x14ac:dyDescent="0.25">
      <c r="A164" s="181" t="s">
        <v>2636</v>
      </c>
      <c r="B164" s="196" t="s">
        <v>2633</v>
      </c>
      <c r="C164" s="214"/>
      <c r="D164" t="s">
        <v>2648</v>
      </c>
    </row>
    <row r="165" spans="1:4" x14ac:dyDescent="0.25">
      <c r="A165" s="181" t="s">
        <v>2602</v>
      </c>
      <c r="B165" s="197" t="s">
        <v>2603</v>
      </c>
      <c r="C165" s="191"/>
      <c r="D165" t="s">
        <v>2652</v>
      </c>
    </row>
    <row r="166" spans="1:4" x14ac:dyDescent="0.25">
      <c r="A166" s="181" t="s">
        <v>2615</v>
      </c>
      <c r="B166" s="196" t="s">
        <v>2632</v>
      </c>
      <c r="C166" s="206"/>
      <c r="D166" t="s">
        <v>2393</v>
      </c>
    </row>
    <row r="167" spans="1:4" x14ac:dyDescent="0.25">
      <c r="A167" s="181" t="s">
        <v>2618</v>
      </c>
      <c r="B167" s="196" t="s">
        <v>2614</v>
      </c>
      <c r="C167" s="208"/>
      <c r="D167" t="s">
        <v>3271</v>
      </c>
    </row>
    <row r="168" spans="1:4" x14ac:dyDescent="0.25">
      <c r="A168" s="181" t="s">
        <v>2595</v>
      </c>
      <c r="B168" s="197" t="s">
        <v>2605</v>
      </c>
      <c r="C168" s="199"/>
      <c r="D168" t="s">
        <v>2643</v>
      </c>
    </row>
    <row r="170" spans="1:4" x14ac:dyDescent="0.25">
      <c r="A170" s="174" t="s">
        <v>2668</v>
      </c>
      <c r="B170" s="194"/>
      <c r="C170" s="172"/>
      <c r="D170" s="172"/>
    </row>
    <row r="171" spans="1:4" x14ac:dyDescent="0.25">
      <c r="A171" s="193" t="s">
        <v>2590</v>
      </c>
      <c r="B171" s="195" t="s">
        <v>2591</v>
      </c>
      <c r="C171" s="193" t="s">
        <v>2592</v>
      </c>
      <c r="D171" s="193" t="s">
        <v>2593</v>
      </c>
    </row>
    <row r="172" spans="1:4" x14ac:dyDescent="0.25">
      <c r="A172" s="181" t="s">
        <v>2595</v>
      </c>
      <c r="B172" s="197" t="s">
        <v>2605</v>
      </c>
      <c r="C172" s="199"/>
      <c r="D172" s="181" t="s">
        <v>2865</v>
      </c>
    </row>
    <row r="173" spans="1:4" x14ac:dyDescent="0.25">
      <c r="A173" s="181" t="s">
        <v>2601</v>
      </c>
      <c r="B173" s="197" t="s">
        <v>2606</v>
      </c>
      <c r="C173" s="200"/>
      <c r="D173" s="181" t="s">
        <v>3168</v>
      </c>
    </row>
    <row r="174" spans="1:4" x14ac:dyDescent="0.25">
      <c r="A174" s="181" t="s">
        <v>2600</v>
      </c>
      <c r="B174" s="196" t="s">
        <v>2611</v>
      </c>
      <c r="C174" s="202"/>
      <c r="D174" s="181" t="s">
        <v>3169</v>
      </c>
    </row>
    <row r="175" spans="1:4" x14ac:dyDescent="0.25">
      <c r="A175" s="181" t="s">
        <v>2637</v>
      </c>
      <c r="B175" s="196" t="s">
        <v>2631</v>
      </c>
      <c r="C175" s="212"/>
      <c r="D175" s="181" t="s">
        <v>3170</v>
      </c>
    </row>
    <row r="176" spans="1:4" x14ac:dyDescent="0.25">
      <c r="A176" s="181" t="s">
        <v>2638</v>
      </c>
      <c r="B176" s="196" t="s">
        <v>2422</v>
      </c>
      <c r="C176" s="211"/>
      <c r="D176" s="181" t="s">
        <v>3171</v>
      </c>
    </row>
    <row r="177" spans="1:4" x14ac:dyDescent="0.25">
      <c r="A177" s="181" t="s">
        <v>2608</v>
      </c>
      <c r="B177" s="197" t="s">
        <v>2609</v>
      </c>
      <c r="C177" s="201"/>
      <c r="D177" s="181" t="s">
        <v>3172</v>
      </c>
    </row>
    <row r="178" spans="1:4" x14ac:dyDescent="0.25">
      <c r="A178" s="181" t="s">
        <v>2617</v>
      </c>
      <c r="B178" s="196" t="s">
        <v>2613</v>
      </c>
      <c r="C178" s="207"/>
      <c r="D178" s="181" t="s">
        <v>3173</v>
      </c>
    </row>
    <row r="179" spans="1:4" x14ac:dyDescent="0.25">
      <c r="A179" s="181" t="s">
        <v>2602</v>
      </c>
      <c r="B179" s="197" t="s">
        <v>2603</v>
      </c>
      <c r="C179" s="191"/>
      <c r="D179" s="181" t="s">
        <v>3174</v>
      </c>
    </row>
    <row r="180" spans="1:4" x14ac:dyDescent="0.25">
      <c r="A180" s="181" t="s">
        <v>2615</v>
      </c>
      <c r="B180" s="196" t="s">
        <v>2632</v>
      </c>
      <c r="C180" s="206"/>
      <c r="D180" s="181" t="s">
        <v>2669</v>
      </c>
    </row>
    <row r="181" spans="1:4" x14ac:dyDescent="0.25">
      <c r="A181" s="181" t="s">
        <v>2640</v>
      </c>
      <c r="B181" s="196" t="s">
        <v>2634</v>
      </c>
      <c r="C181" s="213"/>
      <c r="D181" s="181" t="s">
        <v>3175</v>
      </c>
    </row>
    <row r="182" spans="1:4" x14ac:dyDescent="0.25">
      <c r="A182" s="181" t="s">
        <v>2683</v>
      </c>
      <c r="B182" s="197" t="s">
        <v>2685</v>
      </c>
      <c r="C182" s="217"/>
      <c r="D182" s="181" t="s">
        <v>3176</v>
      </c>
    </row>
    <row r="183" spans="1:4" x14ac:dyDescent="0.25">
      <c r="A183" s="181" t="s">
        <v>2636</v>
      </c>
      <c r="B183" s="196" t="s">
        <v>2633</v>
      </c>
      <c r="C183" s="214"/>
      <c r="D183" s="181" t="s">
        <v>3177</v>
      </c>
    </row>
    <row r="184" spans="1:4" x14ac:dyDescent="0.25">
      <c r="A184" s="181" t="s">
        <v>2589</v>
      </c>
      <c r="B184" s="198" t="s">
        <v>2596</v>
      </c>
      <c r="C184" s="192"/>
      <c r="D184" s="181" t="s">
        <v>2670</v>
      </c>
    </row>
    <row r="185" spans="1:4" x14ac:dyDescent="0.25">
      <c r="A185" s="181" t="s">
        <v>2616</v>
      </c>
      <c r="B185" s="196" t="s">
        <v>2612</v>
      </c>
      <c r="C185" s="205"/>
      <c r="D185" s="181" t="s">
        <v>3178</v>
      </c>
    </row>
    <row r="186" spans="1:4" x14ac:dyDescent="0.25">
      <c r="A186" s="181" t="s">
        <v>2684</v>
      </c>
      <c r="B186" s="197">
        <v>740000</v>
      </c>
      <c r="C186" s="218"/>
      <c r="D186" s="181" t="s">
        <v>3179</v>
      </c>
    </row>
    <row r="187" spans="1:4" x14ac:dyDescent="0.25">
      <c r="A187" s="181" t="s">
        <v>2618</v>
      </c>
      <c r="B187" s="196" t="s">
        <v>2614</v>
      </c>
      <c r="C187" s="208"/>
      <c r="D187" s="181" t="s">
        <v>3180</v>
      </c>
    </row>
    <row r="188" spans="1:4" x14ac:dyDescent="0.25">
      <c r="A188" s="189" t="s">
        <v>2625</v>
      </c>
      <c r="B188" s="209" t="s">
        <v>2624</v>
      </c>
      <c r="C188" s="210"/>
      <c r="D188" s="181" t="s">
        <v>3181</v>
      </c>
    </row>
    <row r="189" spans="1:4" x14ac:dyDescent="0.25">
      <c r="A189" s="181" t="s">
        <v>2641</v>
      </c>
      <c r="B189" s="196" t="s">
        <v>2635</v>
      </c>
      <c r="C189" s="215"/>
      <c r="D189" s="181" t="s">
        <v>3182</v>
      </c>
    </row>
    <row r="190" spans="1:4" x14ac:dyDescent="0.25">
      <c r="A190" s="181" t="s">
        <v>2599</v>
      </c>
      <c r="B190" s="197" t="s">
        <v>2604</v>
      </c>
      <c r="C190" s="203"/>
      <c r="D190" s="181" t="s">
        <v>3183</v>
      </c>
    </row>
    <row r="191" spans="1:4" x14ac:dyDescent="0.25">
      <c r="A191" t="s">
        <v>3195</v>
      </c>
      <c r="B191" s="260" t="s">
        <v>3188</v>
      </c>
      <c r="C191" s="259"/>
      <c r="D191" s="181" t="s">
        <v>3184</v>
      </c>
    </row>
    <row r="192" spans="1:4" x14ac:dyDescent="0.25">
      <c r="A192" s="181" t="s">
        <v>3192</v>
      </c>
      <c r="B192" s="197" t="s">
        <v>3189</v>
      </c>
      <c r="C192" s="261"/>
      <c r="D192" s="181" t="s">
        <v>3185</v>
      </c>
    </row>
    <row r="193" spans="1:4" s="181" customFormat="1" x14ac:dyDescent="0.25">
      <c r="A193" s="181" t="s">
        <v>3193</v>
      </c>
      <c r="B193" s="181" t="s">
        <v>3190</v>
      </c>
      <c r="C193" s="262"/>
      <c r="D193" s="181" t="s">
        <v>3186</v>
      </c>
    </row>
    <row r="194" spans="1:4" s="181" customFormat="1" x14ac:dyDescent="0.25">
      <c r="A194" s="265" t="s">
        <v>3194</v>
      </c>
      <c r="B194" s="264" t="s">
        <v>3191</v>
      </c>
      <c r="C194" s="263"/>
      <c r="D194" s="181" t="s">
        <v>3187</v>
      </c>
    </row>
    <row r="195" spans="1:4" s="181" customFormat="1" x14ac:dyDescent="0.25">
      <c r="B195" s="196"/>
    </row>
    <row r="196" spans="1:4" s="181" customFormat="1" x14ac:dyDescent="0.25">
      <c r="A196" s="174" t="s">
        <v>2671</v>
      </c>
      <c r="B196" s="194"/>
      <c r="C196" s="172"/>
      <c r="D196" s="172"/>
    </row>
    <row r="197" spans="1:4" s="181" customFormat="1" x14ac:dyDescent="0.25">
      <c r="A197" s="193" t="s">
        <v>2590</v>
      </c>
      <c r="B197" s="195" t="s">
        <v>2591</v>
      </c>
      <c r="C197" s="193" t="s">
        <v>2592</v>
      </c>
      <c r="D197" s="193" t="s">
        <v>2593</v>
      </c>
    </row>
    <row r="198" spans="1:4" s="181" customFormat="1" x14ac:dyDescent="0.25">
      <c r="A198" s="181" t="s">
        <v>2602</v>
      </c>
      <c r="B198" s="197" t="s">
        <v>2603</v>
      </c>
      <c r="C198" s="191"/>
      <c r="D198" t="s">
        <v>127</v>
      </c>
    </row>
    <row r="199" spans="1:4" s="181" customFormat="1" x14ac:dyDescent="0.25">
      <c r="A199" s="181" t="s">
        <v>2608</v>
      </c>
      <c r="B199" s="197" t="s">
        <v>2609</v>
      </c>
      <c r="C199" s="201"/>
      <c r="D199" t="s">
        <v>126</v>
      </c>
    </row>
    <row r="200" spans="1:4" s="181" customFormat="1" x14ac:dyDescent="0.25">
      <c r="A200" s="181" t="s">
        <v>2615</v>
      </c>
      <c r="B200" s="196" t="s">
        <v>2632</v>
      </c>
      <c r="C200" s="206"/>
      <c r="D200" t="s">
        <v>125</v>
      </c>
    </row>
    <row r="201" spans="1:4" s="181" customFormat="1" x14ac:dyDescent="0.25">
      <c r="A201" s="181" t="s">
        <v>2616</v>
      </c>
      <c r="B201" s="196" t="s">
        <v>2612</v>
      </c>
      <c r="C201" s="205"/>
      <c r="D201" t="s">
        <v>123</v>
      </c>
    </row>
    <row r="202" spans="1:4" s="181" customFormat="1" x14ac:dyDescent="0.25">
      <c r="A202" s="181" t="s">
        <v>2601</v>
      </c>
      <c r="B202" s="197" t="s">
        <v>2606</v>
      </c>
      <c r="C202" s="200"/>
      <c r="D202" t="s">
        <v>122</v>
      </c>
    </row>
    <row r="203" spans="1:4" s="181" customFormat="1" x14ac:dyDescent="0.25">
      <c r="A203"/>
      <c r="B203" s="196"/>
      <c r="C203"/>
      <c r="D203"/>
    </row>
    <row r="204" spans="1:4" s="181" customFormat="1" x14ac:dyDescent="0.25">
      <c r="A204" s="174" t="s">
        <v>2672</v>
      </c>
      <c r="B204" s="194"/>
      <c r="C204" s="172"/>
      <c r="D204" s="172"/>
    </row>
    <row r="205" spans="1:4" s="181" customFormat="1" x14ac:dyDescent="0.25">
      <c r="A205" s="193" t="s">
        <v>2590</v>
      </c>
      <c r="B205" s="195" t="s">
        <v>2591</v>
      </c>
      <c r="C205" s="193" t="s">
        <v>2592</v>
      </c>
      <c r="D205" s="193" t="s">
        <v>2593</v>
      </c>
    </row>
    <row r="206" spans="1:4" s="181" customFormat="1" x14ac:dyDescent="0.25">
      <c r="A206" s="181" t="s">
        <v>2589</v>
      </c>
      <c r="B206" s="198" t="s">
        <v>2596</v>
      </c>
      <c r="C206" s="192"/>
      <c r="D206" t="s">
        <v>171</v>
      </c>
    </row>
    <row r="207" spans="1:4" s="181" customFormat="1" x14ac:dyDescent="0.25">
      <c r="A207" s="181" t="s">
        <v>2608</v>
      </c>
      <c r="B207" s="197" t="s">
        <v>2609</v>
      </c>
      <c r="C207" s="201"/>
      <c r="D207" t="s">
        <v>295</v>
      </c>
    </row>
    <row r="208" spans="1:4" s="181" customFormat="1" x14ac:dyDescent="0.25">
      <c r="A208" s="181" t="s">
        <v>2595</v>
      </c>
      <c r="B208" s="197" t="s">
        <v>2605</v>
      </c>
      <c r="C208" s="199"/>
      <c r="D208" t="s">
        <v>296</v>
      </c>
    </row>
    <row r="209" spans="1:4" s="181" customFormat="1" x14ac:dyDescent="0.25">
      <c r="A209"/>
      <c r="B209" s="196"/>
      <c r="C209"/>
      <c r="D209"/>
    </row>
    <row r="210" spans="1:4" s="181" customFormat="1" x14ac:dyDescent="0.25">
      <c r="A210" s="174" t="s">
        <v>2709</v>
      </c>
      <c r="B210" s="194"/>
      <c r="C210" s="172"/>
      <c r="D210" s="172"/>
    </row>
    <row r="211" spans="1:4" s="181" customFormat="1" x14ac:dyDescent="0.25">
      <c r="A211" s="193" t="s">
        <v>2590</v>
      </c>
      <c r="B211" s="195" t="s">
        <v>2591</v>
      </c>
      <c r="C211" s="193" t="s">
        <v>2592</v>
      </c>
      <c r="D211" s="193" t="s">
        <v>2593</v>
      </c>
    </row>
    <row r="212" spans="1:4" s="181" customFormat="1" x14ac:dyDescent="0.25">
      <c r="A212" s="181" t="s">
        <v>2600</v>
      </c>
      <c r="B212" s="196" t="s">
        <v>2611</v>
      </c>
      <c r="C212" s="202"/>
      <c r="D212" s="181" t="s">
        <v>2536</v>
      </c>
    </row>
    <row r="213" spans="1:4" s="181" customFormat="1" x14ac:dyDescent="0.25">
      <c r="A213" s="181" t="s">
        <v>2615</v>
      </c>
      <c r="B213" s="196" t="s">
        <v>2632</v>
      </c>
      <c r="C213" s="206"/>
      <c r="D213" s="181" t="s">
        <v>94</v>
      </c>
    </row>
    <row r="214" spans="1:4" s="181" customFormat="1" x14ac:dyDescent="0.25">
      <c r="A214" s="181" t="s">
        <v>2601</v>
      </c>
      <c r="B214" s="197" t="s">
        <v>2606</v>
      </c>
      <c r="C214" s="200"/>
      <c r="D214" s="181" t="s">
        <v>88</v>
      </c>
    </row>
    <row r="215" spans="1:4" s="181" customFormat="1" x14ac:dyDescent="0.25">
      <c r="A215" s="181" t="s">
        <v>2636</v>
      </c>
      <c r="B215" s="196" t="s">
        <v>2633</v>
      </c>
      <c r="C215" s="214"/>
      <c r="D215" s="181" t="s">
        <v>2710</v>
      </c>
    </row>
    <row r="216" spans="1:4" s="181" customFormat="1" x14ac:dyDescent="0.25">
      <c r="A216" s="181" t="s">
        <v>2616</v>
      </c>
      <c r="B216" s="196" t="s">
        <v>2612</v>
      </c>
      <c r="C216" s="205"/>
      <c r="D216" s="181" t="s">
        <v>2711</v>
      </c>
    </row>
    <row r="217" spans="1:4" s="181" customFormat="1" x14ac:dyDescent="0.25">
      <c r="A217" s="181" t="s">
        <v>2608</v>
      </c>
      <c r="B217" s="197" t="s">
        <v>2609</v>
      </c>
      <c r="C217" s="201"/>
      <c r="D217" s="181" t="s">
        <v>99</v>
      </c>
    </row>
    <row r="218" spans="1:4" s="181" customFormat="1" x14ac:dyDescent="0.25">
      <c r="A218" s="181" t="s">
        <v>2617</v>
      </c>
      <c r="B218" s="196" t="s">
        <v>2613</v>
      </c>
      <c r="C218" s="207"/>
      <c r="D218" s="181" t="s">
        <v>98</v>
      </c>
    </row>
    <row r="219" spans="1:4" s="181" customFormat="1" x14ac:dyDescent="0.25">
      <c r="A219" s="181" t="s">
        <v>2602</v>
      </c>
      <c r="B219" s="197" t="s">
        <v>2603</v>
      </c>
      <c r="C219" s="191"/>
      <c r="D219" s="181" t="s">
        <v>97</v>
      </c>
    </row>
    <row r="220" spans="1:4" s="181" customFormat="1" x14ac:dyDescent="0.25">
      <c r="A220" s="181" t="s">
        <v>2595</v>
      </c>
      <c r="B220" s="197" t="s">
        <v>2605</v>
      </c>
      <c r="C220" s="199"/>
      <c r="D220" s="181" t="s">
        <v>96</v>
      </c>
    </row>
    <row r="221" spans="1:4" s="181" customFormat="1" x14ac:dyDescent="0.25">
      <c r="B221" s="196"/>
    </row>
    <row r="222" spans="1:4" s="181" customFormat="1" x14ac:dyDescent="0.25">
      <c r="A222" s="174" t="s">
        <v>2714</v>
      </c>
      <c r="B222" s="194"/>
      <c r="C222" s="172"/>
      <c r="D222" s="172"/>
    </row>
    <row r="223" spans="1:4" s="181" customFormat="1" x14ac:dyDescent="0.25">
      <c r="A223" s="193" t="s">
        <v>2590</v>
      </c>
      <c r="B223" s="195" t="s">
        <v>2591</v>
      </c>
      <c r="C223" s="193" t="s">
        <v>2592</v>
      </c>
      <c r="D223" s="193" t="s">
        <v>2593</v>
      </c>
    </row>
    <row r="224" spans="1:4" s="181" customFormat="1" x14ac:dyDescent="0.25">
      <c r="A224" s="181" t="s">
        <v>2600</v>
      </c>
      <c r="B224" s="196" t="s">
        <v>2611</v>
      </c>
      <c r="C224" s="202"/>
      <c r="D224" s="181" t="s">
        <v>2536</v>
      </c>
    </row>
    <row r="225" spans="1:4" s="181" customFormat="1" x14ac:dyDescent="0.25">
      <c r="A225" s="181" t="s">
        <v>2618</v>
      </c>
      <c r="B225" s="196" t="s">
        <v>2614</v>
      </c>
      <c r="C225" s="208"/>
      <c r="D225" s="181" t="s">
        <v>2674</v>
      </c>
    </row>
    <row r="226" spans="1:4" s="181" customFormat="1" x14ac:dyDescent="0.25">
      <c r="A226" s="181" t="s">
        <v>2608</v>
      </c>
      <c r="B226" s="197" t="s">
        <v>2609</v>
      </c>
      <c r="C226" s="201"/>
      <c r="D226" s="181" t="s">
        <v>93</v>
      </c>
    </row>
    <row r="227" spans="1:4" s="181" customFormat="1" x14ac:dyDescent="0.25">
      <c r="A227" s="181" t="s">
        <v>2615</v>
      </c>
      <c r="B227" s="196" t="s">
        <v>2632</v>
      </c>
      <c r="C227" s="206"/>
      <c r="D227" s="181" t="s">
        <v>94</v>
      </c>
    </row>
    <row r="228" spans="1:4" s="181" customFormat="1" x14ac:dyDescent="0.25">
      <c r="A228" s="181" t="s">
        <v>2601</v>
      </c>
      <c r="B228" s="197" t="s">
        <v>2606</v>
      </c>
      <c r="C228" s="200"/>
      <c r="D228" s="181" t="s">
        <v>88</v>
      </c>
    </row>
    <row r="229" spans="1:4" s="181" customFormat="1" x14ac:dyDescent="0.25">
      <c r="A229" s="181" t="s">
        <v>2616</v>
      </c>
      <c r="B229" s="196" t="s">
        <v>2612</v>
      </c>
      <c r="C229" s="205"/>
      <c r="D229" s="181" t="s">
        <v>2712</v>
      </c>
    </row>
    <row r="230" spans="1:4" s="181" customFormat="1" x14ac:dyDescent="0.25">
      <c r="A230" s="181" t="s">
        <v>2595</v>
      </c>
      <c r="B230" s="197" t="s">
        <v>2605</v>
      </c>
      <c r="C230" s="199"/>
      <c r="D230" s="181" t="s">
        <v>471</v>
      </c>
    </row>
    <row r="231" spans="1:4" x14ac:dyDescent="0.25">
      <c r="A231" s="181" t="s">
        <v>2683</v>
      </c>
      <c r="B231" s="197" t="s">
        <v>2685</v>
      </c>
      <c r="C231" s="217"/>
      <c r="D231" s="181" t="s">
        <v>2682</v>
      </c>
    </row>
    <row r="232" spans="1:4" x14ac:dyDescent="0.25">
      <c r="A232" s="181" t="s">
        <v>2684</v>
      </c>
      <c r="B232" s="197">
        <v>740000</v>
      </c>
      <c r="C232" s="218"/>
      <c r="D232" s="181" t="s">
        <v>2533</v>
      </c>
    </row>
    <row r="233" spans="1:4" x14ac:dyDescent="0.25">
      <c r="A233" s="181" t="s">
        <v>2602</v>
      </c>
      <c r="B233" s="197" t="s">
        <v>2603</v>
      </c>
      <c r="C233" s="191"/>
      <c r="D233" s="181" t="s">
        <v>2713</v>
      </c>
    </row>
    <row r="234" spans="1:4" x14ac:dyDescent="0.25">
      <c r="A234" s="181"/>
      <c r="C234" s="181"/>
      <c r="D234" s="181"/>
    </row>
    <row r="235" spans="1:4" s="181" customFormat="1" x14ac:dyDescent="0.25">
      <c r="A235" s="174" t="s">
        <v>2715</v>
      </c>
      <c r="B235" s="194"/>
      <c r="C235" s="172"/>
      <c r="D235" s="172"/>
    </row>
    <row r="236" spans="1:4" x14ac:dyDescent="0.25">
      <c r="A236" s="193" t="s">
        <v>2590</v>
      </c>
      <c r="B236" s="195" t="s">
        <v>2591</v>
      </c>
      <c r="C236" s="193" t="s">
        <v>2592</v>
      </c>
      <c r="D236" s="193" t="s">
        <v>2593</v>
      </c>
    </row>
    <row r="237" spans="1:4" x14ac:dyDescent="0.25">
      <c r="A237" s="181" t="s">
        <v>2600</v>
      </c>
      <c r="B237" s="196" t="s">
        <v>2611</v>
      </c>
      <c r="C237" s="202"/>
      <c r="D237" s="181" t="s">
        <v>2536</v>
      </c>
    </row>
    <row r="238" spans="1:4" x14ac:dyDescent="0.25">
      <c r="A238" s="181" t="s">
        <v>2595</v>
      </c>
      <c r="B238" s="197" t="s">
        <v>2605</v>
      </c>
      <c r="C238" s="199"/>
      <c r="D238" s="181" t="s">
        <v>471</v>
      </c>
    </row>
    <row r="239" spans="1:4" x14ac:dyDescent="0.25">
      <c r="A239" s="181" t="s">
        <v>2618</v>
      </c>
      <c r="B239" s="196" t="s">
        <v>2614</v>
      </c>
      <c r="C239" s="208"/>
      <c r="D239" s="181" t="s">
        <v>2674</v>
      </c>
    </row>
    <row r="240" spans="1:4" x14ac:dyDescent="0.25">
      <c r="A240" s="181" t="s">
        <v>2608</v>
      </c>
      <c r="B240" s="197" t="s">
        <v>2609</v>
      </c>
      <c r="C240" s="201"/>
      <c r="D240" s="181" t="s">
        <v>93</v>
      </c>
    </row>
    <row r="241" spans="1:4" x14ac:dyDescent="0.25">
      <c r="A241" s="181" t="s">
        <v>2636</v>
      </c>
      <c r="B241" s="196" t="s">
        <v>2633</v>
      </c>
      <c r="C241" s="214"/>
      <c r="D241" s="181" t="s">
        <v>2708</v>
      </c>
    </row>
    <row r="242" spans="1:4" x14ac:dyDescent="0.25">
      <c r="A242" s="181" t="s">
        <v>2683</v>
      </c>
      <c r="B242" s="197" t="s">
        <v>2685</v>
      </c>
      <c r="C242" s="217"/>
      <c r="D242" s="181" t="s">
        <v>2682</v>
      </c>
    </row>
    <row r="243" spans="1:4" x14ac:dyDescent="0.25">
      <c r="A243" s="181" t="s">
        <v>2602</v>
      </c>
      <c r="B243" s="197" t="s">
        <v>2603</v>
      </c>
      <c r="C243" s="191"/>
      <c r="D243" s="181" t="s">
        <v>2713</v>
      </c>
    </row>
    <row r="244" spans="1:4" x14ac:dyDescent="0.25">
      <c r="A244" s="181" t="s">
        <v>2616</v>
      </c>
      <c r="B244" s="196" t="s">
        <v>2612</v>
      </c>
      <c r="C244" s="205"/>
      <c r="D244" s="181" t="s">
        <v>2712</v>
      </c>
    </row>
    <row r="245" spans="1:4" s="181" customFormat="1" x14ac:dyDescent="0.25">
      <c r="A245" s="181" t="s">
        <v>2601</v>
      </c>
      <c r="B245" s="197" t="s">
        <v>2606</v>
      </c>
      <c r="C245" s="200"/>
      <c r="D245" s="181" t="s">
        <v>88</v>
      </c>
    </row>
    <row r="246" spans="1:4" s="181" customFormat="1" x14ac:dyDescent="0.25">
      <c r="A246" s="181" t="s">
        <v>2615</v>
      </c>
      <c r="B246" s="196" t="s">
        <v>2632</v>
      </c>
      <c r="C246" s="206"/>
      <c r="D246" s="181" t="s">
        <v>94</v>
      </c>
    </row>
    <row r="247" spans="1:4" x14ac:dyDescent="0.25">
      <c r="A247" s="181"/>
      <c r="C247" s="181"/>
      <c r="D247" s="181"/>
    </row>
    <row r="248" spans="1:4" x14ac:dyDescent="0.25">
      <c r="A248" s="174" t="s">
        <v>2689</v>
      </c>
      <c r="B248" s="194"/>
      <c r="C248" s="172"/>
      <c r="D248" s="172"/>
    </row>
    <row r="249" spans="1:4" x14ac:dyDescent="0.25">
      <c r="A249" s="193" t="s">
        <v>2590</v>
      </c>
      <c r="B249" s="195" t="s">
        <v>2591</v>
      </c>
      <c r="C249" s="193" t="s">
        <v>2592</v>
      </c>
      <c r="D249" s="193" t="s">
        <v>2593</v>
      </c>
    </row>
    <row r="250" spans="1:4" x14ac:dyDescent="0.25">
      <c r="A250" s="181" t="s">
        <v>2600</v>
      </c>
      <c r="B250" s="196" t="s">
        <v>2611</v>
      </c>
      <c r="C250" s="202"/>
      <c r="D250" s="181" t="s">
        <v>461</v>
      </c>
    </row>
    <row r="251" spans="1:4" s="181" customFormat="1" x14ac:dyDescent="0.25">
      <c r="A251" s="181" t="s">
        <v>2641</v>
      </c>
      <c r="B251" s="196" t="s">
        <v>2635</v>
      </c>
      <c r="C251" s="215"/>
      <c r="D251" t="s">
        <v>2673</v>
      </c>
    </row>
    <row r="252" spans="1:4" x14ac:dyDescent="0.25">
      <c r="A252" s="181" t="s">
        <v>2640</v>
      </c>
      <c r="B252" s="196" t="s">
        <v>2634</v>
      </c>
      <c r="C252" s="213"/>
      <c r="D252" s="181" t="s">
        <v>2535</v>
      </c>
    </row>
    <row r="253" spans="1:4" x14ac:dyDescent="0.25">
      <c r="A253" s="181" t="s">
        <v>2608</v>
      </c>
      <c r="B253" s="197" t="s">
        <v>2609</v>
      </c>
      <c r="C253" s="201"/>
      <c r="D253" t="s">
        <v>93</v>
      </c>
    </row>
    <row r="254" spans="1:4" x14ac:dyDescent="0.25">
      <c r="A254" s="181" t="s">
        <v>2615</v>
      </c>
      <c r="B254" s="196" t="s">
        <v>2632</v>
      </c>
      <c r="C254" s="206"/>
      <c r="D254" t="s">
        <v>2680</v>
      </c>
    </row>
    <row r="255" spans="1:4" x14ac:dyDescent="0.25">
      <c r="A255" s="181" t="s">
        <v>2636</v>
      </c>
      <c r="B255" s="196" t="s">
        <v>2633</v>
      </c>
      <c r="C255" s="214"/>
      <c r="D255" t="s">
        <v>2681</v>
      </c>
    </row>
    <row r="256" spans="1:4" x14ac:dyDescent="0.25">
      <c r="A256" s="181" t="s">
        <v>2589</v>
      </c>
      <c r="B256" s="198" t="s">
        <v>2596</v>
      </c>
      <c r="C256" s="192"/>
      <c r="D256" t="s">
        <v>90</v>
      </c>
    </row>
    <row r="257" spans="1:4" x14ac:dyDescent="0.25">
      <c r="A257" s="181" t="s">
        <v>2617</v>
      </c>
      <c r="B257" s="196" t="s">
        <v>2613</v>
      </c>
      <c r="C257" s="207"/>
      <c r="D257" t="s">
        <v>89</v>
      </c>
    </row>
    <row r="258" spans="1:4" x14ac:dyDescent="0.25">
      <c r="A258" s="181" t="s">
        <v>2602</v>
      </c>
      <c r="B258" s="197" t="s">
        <v>2603</v>
      </c>
      <c r="C258" s="191"/>
      <c r="D258" t="s">
        <v>2726</v>
      </c>
    </row>
    <row r="259" spans="1:4" x14ac:dyDescent="0.25">
      <c r="A259" s="181" t="s">
        <v>2601</v>
      </c>
      <c r="B259" s="197" t="s">
        <v>2606</v>
      </c>
      <c r="C259" s="200"/>
      <c r="D259" t="s">
        <v>88</v>
      </c>
    </row>
    <row r="260" spans="1:4" x14ac:dyDescent="0.25">
      <c r="A260" s="189" t="s">
        <v>2625</v>
      </c>
      <c r="B260" s="209" t="s">
        <v>2624</v>
      </c>
      <c r="C260" s="210"/>
      <c r="D260" t="s">
        <v>468</v>
      </c>
    </row>
    <row r="261" spans="1:4" x14ac:dyDescent="0.25">
      <c r="A261" s="181" t="s">
        <v>2595</v>
      </c>
      <c r="B261" s="197" t="s">
        <v>2605</v>
      </c>
      <c r="C261" s="199"/>
      <c r="D261" t="s">
        <v>471</v>
      </c>
    </row>
    <row r="262" spans="1:4" x14ac:dyDescent="0.25">
      <c r="A262" s="181" t="s">
        <v>2684</v>
      </c>
      <c r="B262" s="197">
        <v>740000</v>
      </c>
      <c r="C262" s="218"/>
      <c r="D262" s="181" t="s">
        <v>2533</v>
      </c>
    </row>
    <row r="263" spans="1:4" x14ac:dyDescent="0.25">
      <c r="A263" s="181"/>
      <c r="B263" s="181"/>
      <c r="C263" s="181"/>
      <c r="D263" s="181"/>
    </row>
    <row r="264" spans="1:4" x14ac:dyDescent="0.25">
      <c r="A264" s="174" t="s">
        <v>2854</v>
      </c>
      <c r="B264" s="194"/>
      <c r="C264" s="172"/>
      <c r="D264" s="172"/>
    </row>
    <row r="265" spans="1:4" x14ac:dyDescent="0.25">
      <c r="A265" s="193" t="s">
        <v>2590</v>
      </c>
      <c r="B265" s="195" t="s">
        <v>2591</v>
      </c>
      <c r="C265" s="193" t="s">
        <v>2592</v>
      </c>
      <c r="D265" s="193" t="s">
        <v>2593</v>
      </c>
    </row>
    <row r="266" spans="1:4" x14ac:dyDescent="0.25">
      <c r="A266" s="181" t="s">
        <v>2600</v>
      </c>
      <c r="B266" s="196" t="s">
        <v>2611</v>
      </c>
      <c r="C266" s="202"/>
      <c r="D266" s="181" t="s">
        <v>2536</v>
      </c>
    </row>
    <row r="267" spans="1:4" x14ac:dyDescent="0.25">
      <c r="A267" s="181" t="s">
        <v>2615</v>
      </c>
      <c r="B267" s="196" t="s">
        <v>2632</v>
      </c>
      <c r="C267" s="206"/>
      <c r="D267" s="181" t="s">
        <v>94</v>
      </c>
    </row>
    <row r="268" spans="1:4" x14ac:dyDescent="0.25">
      <c r="A268" s="181" t="s">
        <v>2618</v>
      </c>
      <c r="B268" s="196" t="s">
        <v>2614</v>
      </c>
      <c r="C268" s="208"/>
      <c r="D268" s="181" t="s">
        <v>2674</v>
      </c>
    </row>
    <row r="269" spans="1:4" x14ac:dyDescent="0.25">
      <c r="A269" s="181" t="s">
        <v>2640</v>
      </c>
      <c r="B269" s="196" t="s">
        <v>2634</v>
      </c>
      <c r="C269" s="213"/>
      <c r="D269" s="181" t="s">
        <v>2535</v>
      </c>
    </row>
    <row r="270" spans="1:4" x14ac:dyDescent="0.25">
      <c r="A270" s="181" t="s">
        <v>2641</v>
      </c>
      <c r="B270" s="196" t="s">
        <v>2635</v>
      </c>
      <c r="C270" s="215"/>
      <c r="D270" s="181" t="s">
        <v>2673</v>
      </c>
    </row>
    <row r="271" spans="1:4" x14ac:dyDescent="0.25">
      <c r="A271" s="181" t="s">
        <v>2608</v>
      </c>
      <c r="B271" s="197" t="s">
        <v>2609</v>
      </c>
      <c r="C271" s="201"/>
      <c r="D271" s="181" t="s">
        <v>93</v>
      </c>
    </row>
    <row r="272" spans="1:4" x14ac:dyDescent="0.25">
      <c r="A272" s="181" t="s">
        <v>2617</v>
      </c>
      <c r="B272" s="196" t="s">
        <v>2613</v>
      </c>
      <c r="C272" s="207"/>
      <c r="D272" s="181" t="s">
        <v>2728</v>
      </c>
    </row>
    <row r="273" spans="1:4" x14ac:dyDescent="0.25">
      <c r="A273" s="181" t="s">
        <v>2595</v>
      </c>
      <c r="B273" s="197" t="s">
        <v>2605</v>
      </c>
      <c r="C273" s="199"/>
      <c r="D273" s="181" t="s">
        <v>2727</v>
      </c>
    </row>
    <row r="274" spans="1:4" x14ac:dyDescent="0.25">
      <c r="A274" s="181" t="s">
        <v>2601</v>
      </c>
      <c r="B274" s="197" t="s">
        <v>2606</v>
      </c>
      <c r="C274" s="200"/>
      <c r="D274" s="181" t="s">
        <v>88</v>
      </c>
    </row>
    <row r="275" spans="1:4" x14ac:dyDescent="0.25">
      <c r="A275" s="181" t="s">
        <v>2602</v>
      </c>
      <c r="B275" s="197" t="s">
        <v>2603</v>
      </c>
      <c r="C275" s="191"/>
      <c r="D275" s="181" t="s">
        <v>2726</v>
      </c>
    </row>
    <row r="276" spans="1:4" x14ac:dyDescent="0.25">
      <c r="A276" s="181" t="s">
        <v>2684</v>
      </c>
      <c r="B276" s="197">
        <v>740000</v>
      </c>
      <c r="C276" s="218"/>
      <c r="D276" s="181" t="s">
        <v>2533</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14" sqref="A1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3040</v>
      </c>
      <c r="C2" s="248" t="s">
        <v>3051</v>
      </c>
    </row>
    <row r="3" spans="1:3" x14ac:dyDescent="0.25">
      <c r="A3" s="8" t="s">
        <v>3289</v>
      </c>
      <c r="B3" s="8" t="s">
        <v>3290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52"/>
      <c r="B1" s="253"/>
      <c r="C1" s="253"/>
      <c r="D1" s="253"/>
      <c r="E1" s="252"/>
    </row>
    <row r="2" spans="1:8" ht="15.75" x14ac:dyDescent="0.25">
      <c r="A2" s="618" t="s">
        <v>506</v>
      </c>
      <c r="B2" s="618"/>
      <c r="C2" s="271"/>
      <c r="D2" s="271"/>
      <c r="E2" s="271"/>
      <c r="F2" s="271"/>
      <c r="G2" s="271"/>
      <c r="H2" s="408" t="s">
        <v>507</v>
      </c>
    </row>
    <row r="3" spans="1:8" ht="15.75" x14ac:dyDescent="0.25">
      <c r="A3" s="271" t="s">
        <v>752</v>
      </c>
      <c r="B3" s="271"/>
      <c r="C3" s="271"/>
      <c r="D3" s="271"/>
      <c r="E3" s="271"/>
      <c r="F3" s="271"/>
      <c r="G3" s="271"/>
      <c r="H3" s="408" t="s">
        <v>3438</v>
      </c>
    </row>
    <row r="4" spans="1:8" x14ac:dyDescent="0.25">
      <c r="A4" s="273"/>
      <c r="B4" s="273"/>
      <c r="C4" s="273"/>
      <c r="D4" s="273"/>
      <c r="E4" s="273"/>
      <c r="F4" s="273"/>
      <c r="G4" s="272"/>
      <c r="H4" s="408" t="s">
        <v>508</v>
      </c>
    </row>
    <row r="5" spans="1:8" x14ac:dyDescent="0.25">
      <c r="A5" s="273"/>
      <c r="B5" s="273"/>
      <c r="C5" s="273"/>
      <c r="D5" s="273"/>
      <c r="E5" s="273"/>
      <c r="F5" s="273"/>
      <c r="G5" s="273"/>
      <c r="H5" s="273"/>
    </row>
    <row r="6" spans="1:8" x14ac:dyDescent="0.25">
      <c r="A6" s="623" t="s">
        <v>509</v>
      </c>
      <c r="B6" s="347" t="s">
        <v>510</v>
      </c>
      <c r="C6" s="347" t="s">
        <v>511</v>
      </c>
      <c r="D6" s="347" t="s">
        <v>512</v>
      </c>
      <c r="E6" s="347" t="s">
        <v>513</v>
      </c>
      <c r="F6" s="347" t="s">
        <v>514</v>
      </c>
      <c r="G6" s="347" t="s">
        <v>515</v>
      </c>
      <c r="H6" s="347" t="s">
        <v>516</v>
      </c>
    </row>
    <row r="7" spans="1:8" ht="15.75" thickBot="1" x14ac:dyDescent="0.3">
      <c r="A7" s="624"/>
      <c r="B7" s="625" t="s">
        <v>517</v>
      </c>
      <c r="C7" s="626"/>
      <c r="D7" s="626"/>
      <c r="E7" s="626"/>
      <c r="F7" s="626"/>
      <c r="G7" s="626"/>
      <c r="H7" s="627"/>
    </row>
    <row r="8" spans="1:8" ht="15.75" thickTop="1" x14ac:dyDescent="0.25">
      <c r="A8" s="348" t="s">
        <v>518</v>
      </c>
      <c r="B8" s="349">
        <v>5932599.6289760331</v>
      </c>
      <c r="C8" s="349">
        <v>11733.375501038239</v>
      </c>
      <c r="D8" s="349">
        <v>256.12078517135075</v>
      </c>
      <c r="E8" s="349">
        <v>16601.736021301014</v>
      </c>
      <c r="F8" s="349">
        <v>64984.511311122282</v>
      </c>
      <c r="G8" s="349">
        <v>7190.5073165207414</v>
      </c>
      <c r="H8" s="349">
        <v>12364.091048770906</v>
      </c>
    </row>
    <row r="9" spans="1:8" x14ac:dyDescent="0.25">
      <c r="A9" s="350" t="s">
        <v>519</v>
      </c>
      <c r="B9" s="349">
        <v>5895355.24157112</v>
      </c>
      <c r="C9" s="349">
        <v>471.45668024581687</v>
      </c>
      <c r="D9" s="349">
        <v>256.02211621946361</v>
      </c>
      <c r="E9" s="349">
        <v>16392.841699559172</v>
      </c>
      <c r="F9" s="349">
        <v>64879.039506516223</v>
      </c>
      <c r="G9" s="349">
        <v>6834.5332094970663</v>
      </c>
      <c r="H9" s="349">
        <v>12298.979757295287</v>
      </c>
    </row>
    <row r="10" spans="1:8" x14ac:dyDescent="0.25">
      <c r="A10" s="351" t="s">
        <v>520</v>
      </c>
      <c r="B10" s="349">
        <v>2536779.2265180089</v>
      </c>
      <c r="C10" s="349">
        <v>38.041270916860228</v>
      </c>
      <c r="D10" s="349">
        <v>101.32393509195673</v>
      </c>
      <c r="E10" s="349">
        <v>3546.3367720364731</v>
      </c>
      <c r="F10" s="349">
        <v>794.66570664443441</v>
      </c>
      <c r="G10" s="349">
        <v>197.74109991391563</v>
      </c>
      <c r="H10" s="349">
        <v>9554.1507363760447</v>
      </c>
    </row>
    <row r="11" spans="1:8" x14ac:dyDescent="0.25">
      <c r="A11" s="352" t="s">
        <v>521</v>
      </c>
      <c r="B11" s="349">
        <v>2400057.4856406469</v>
      </c>
      <c r="C11" s="349">
        <v>34.823479419570468</v>
      </c>
      <c r="D11" s="349">
        <v>100.86538569159121</v>
      </c>
      <c r="E11" s="353">
        <v>3434.4290996747714</v>
      </c>
      <c r="F11" s="353">
        <v>581.83867235005948</v>
      </c>
      <c r="G11" s="353">
        <v>43.701395420034459</v>
      </c>
      <c r="H11" s="353">
        <v>9439.0432746602182</v>
      </c>
    </row>
    <row r="12" spans="1:8" x14ac:dyDescent="0.25">
      <c r="A12" s="352" t="s">
        <v>522</v>
      </c>
      <c r="B12" s="349">
        <v>89593.949221728457</v>
      </c>
      <c r="C12" s="349">
        <v>1.65477355037977</v>
      </c>
      <c r="D12" s="349">
        <v>0.25058877413691999</v>
      </c>
      <c r="E12" s="353">
        <v>111.9076723617019</v>
      </c>
      <c r="F12" s="353">
        <v>212.82703429437495</v>
      </c>
      <c r="G12" s="353">
        <v>154.03970449388117</v>
      </c>
      <c r="H12" s="353">
        <v>115.10746171582606</v>
      </c>
    </row>
    <row r="13" spans="1:8" x14ac:dyDescent="0.25">
      <c r="A13" s="352" t="s">
        <v>524</v>
      </c>
      <c r="B13" s="349">
        <v>47127.791655633242</v>
      </c>
      <c r="C13" s="349">
        <v>1.5630179469099901</v>
      </c>
      <c r="D13" s="349">
        <v>0.20796062622860001</v>
      </c>
      <c r="E13" s="353" t="s">
        <v>525</v>
      </c>
      <c r="F13" s="353" t="s">
        <v>525</v>
      </c>
      <c r="G13" s="353" t="s">
        <v>525</v>
      </c>
      <c r="H13" s="353" t="s">
        <v>525</v>
      </c>
    </row>
    <row r="14" spans="1:8" x14ac:dyDescent="0.25">
      <c r="A14" s="354" t="s">
        <v>526</v>
      </c>
      <c r="B14" s="349">
        <v>715881.23822130868</v>
      </c>
      <c r="C14" s="349">
        <v>66.332427151355944</v>
      </c>
      <c r="D14" s="349">
        <v>9.3750160318137894</v>
      </c>
      <c r="E14" s="349">
        <v>1515.3616266750041</v>
      </c>
      <c r="F14" s="349">
        <v>1044.8381666781022</v>
      </c>
      <c r="G14" s="349">
        <v>120.23413844415886</v>
      </c>
      <c r="H14" s="349">
        <v>1574.0871153371656</v>
      </c>
    </row>
    <row r="15" spans="1:8" x14ac:dyDescent="0.25">
      <c r="A15" s="352" t="s">
        <v>527</v>
      </c>
      <c r="B15" s="349">
        <v>14558.872168514019</v>
      </c>
      <c r="C15" s="349">
        <v>0.26506107425178999</v>
      </c>
      <c r="D15" s="349">
        <v>3.4431093875209998E-2</v>
      </c>
      <c r="E15" s="353" t="s">
        <v>525</v>
      </c>
      <c r="F15" s="353" t="s">
        <v>525</v>
      </c>
      <c r="G15" s="353" t="s">
        <v>525</v>
      </c>
      <c r="H15" s="353" t="s">
        <v>525</v>
      </c>
    </row>
    <row r="16" spans="1:8" x14ac:dyDescent="0.25">
      <c r="A16" s="352" t="s">
        <v>528</v>
      </c>
      <c r="B16" s="349">
        <v>4324.0266958123129</v>
      </c>
      <c r="C16" s="349">
        <v>0.21993490848121999</v>
      </c>
      <c r="D16" s="349">
        <v>3.1755858181610003E-2</v>
      </c>
      <c r="E16" s="353" t="s">
        <v>525</v>
      </c>
      <c r="F16" s="353" t="s">
        <v>525</v>
      </c>
      <c r="G16" s="353" t="s">
        <v>525</v>
      </c>
      <c r="H16" s="353" t="s">
        <v>525</v>
      </c>
    </row>
    <row r="17" spans="1:8" x14ac:dyDescent="0.25">
      <c r="A17" s="352" t="s">
        <v>529</v>
      </c>
      <c r="B17" s="349">
        <v>68062.59585493186</v>
      </c>
      <c r="C17" s="349">
        <v>2.1634295884067098</v>
      </c>
      <c r="D17" s="349">
        <v>0.32207738930322999</v>
      </c>
      <c r="E17" s="353" t="s">
        <v>525</v>
      </c>
      <c r="F17" s="353" t="s">
        <v>525</v>
      </c>
      <c r="G17" s="353" t="s">
        <v>525</v>
      </c>
      <c r="H17" s="353" t="s">
        <v>525</v>
      </c>
    </row>
    <row r="18" spans="1:8" x14ac:dyDescent="0.25">
      <c r="A18" s="352" t="s">
        <v>530</v>
      </c>
      <c r="B18" s="349">
        <v>42643.232056364206</v>
      </c>
      <c r="C18" s="349">
        <v>2.9129032519703002</v>
      </c>
      <c r="D18" s="349">
        <v>0.49111046929190999</v>
      </c>
      <c r="E18" s="353" t="s">
        <v>525</v>
      </c>
      <c r="F18" s="353" t="s">
        <v>525</v>
      </c>
      <c r="G18" s="353" t="s">
        <v>525</v>
      </c>
      <c r="H18" s="353" t="s">
        <v>525</v>
      </c>
    </row>
    <row r="19" spans="1:8" x14ac:dyDescent="0.25">
      <c r="A19" s="352" t="s">
        <v>531</v>
      </c>
      <c r="B19" s="349">
        <v>32687.652624332597</v>
      </c>
      <c r="C19" s="349">
        <v>2.1724960612470801</v>
      </c>
      <c r="D19" s="349">
        <v>0.32965613051379999</v>
      </c>
      <c r="E19" s="353" t="s">
        <v>525</v>
      </c>
      <c r="F19" s="353" t="s">
        <v>525</v>
      </c>
      <c r="G19" s="353" t="s">
        <v>525</v>
      </c>
      <c r="H19" s="353" t="s">
        <v>525</v>
      </c>
    </row>
    <row r="20" spans="1:8" x14ac:dyDescent="0.25">
      <c r="A20" s="352" t="s">
        <v>532</v>
      </c>
      <c r="B20" s="349">
        <v>38327.06069611937</v>
      </c>
      <c r="C20" s="349">
        <v>2.7616536525147199</v>
      </c>
      <c r="D20" s="349">
        <v>0.41262766327205003</v>
      </c>
      <c r="E20" s="353" t="s">
        <v>525</v>
      </c>
      <c r="F20" s="353" t="s">
        <v>525</v>
      </c>
      <c r="G20" s="353" t="s">
        <v>525</v>
      </c>
      <c r="H20" s="353" t="s">
        <v>525</v>
      </c>
    </row>
    <row r="21" spans="1:8" x14ac:dyDescent="0.25">
      <c r="A21" s="355" t="s">
        <v>3396</v>
      </c>
      <c r="B21" s="349">
        <v>515277.79812523432</v>
      </c>
      <c r="C21" s="349">
        <v>55.836948614484129</v>
      </c>
      <c r="D21" s="349">
        <v>7.7533574273759802</v>
      </c>
      <c r="E21" s="353">
        <v>1515.3616266750041</v>
      </c>
      <c r="F21" s="353">
        <v>1044.8381666781022</v>
      </c>
      <c r="G21" s="353">
        <v>120.23413844415886</v>
      </c>
      <c r="H21" s="353">
        <v>1574.0871153371656</v>
      </c>
    </row>
    <row r="22" spans="1:8" x14ac:dyDescent="0.25">
      <c r="A22" s="354" t="s">
        <v>533</v>
      </c>
      <c r="B22" s="349">
        <v>1831014.9512207536</v>
      </c>
      <c r="C22" s="349">
        <v>157.60957929075553</v>
      </c>
      <c r="D22" s="349">
        <v>138.66194983315438</v>
      </c>
      <c r="E22" s="349">
        <v>10294.630529494003</v>
      </c>
      <c r="F22" s="349">
        <v>58614.797849139453</v>
      </c>
      <c r="G22" s="349">
        <v>5723.5980346497408</v>
      </c>
      <c r="H22" s="349">
        <v>618.63077203361581</v>
      </c>
    </row>
    <row r="23" spans="1:8" x14ac:dyDescent="0.25">
      <c r="A23" s="352" t="s">
        <v>534</v>
      </c>
      <c r="B23" s="349">
        <v>171223.03700227189</v>
      </c>
      <c r="C23" s="349">
        <v>2.0771880881664</v>
      </c>
      <c r="D23" s="349">
        <v>5.2994341437007098</v>
      </c>
      <c r="E23" s="353">
        <v>40.811932568812999</v>
      </c>
      <c r="F23" s="353">
        <v>207.24271059858924</v>
      </c>
      <c r="G23" s="353">
        <v>20.972782413204179</v>
      </c>
      <c r="H23" s="353">
        <v>7.9863698191035404</v>
      </c>
    </row>
    <row r="24" spans="1:8" x14ac:dyDescent="0.25">
      <c r="A24" s="352" t="s">
        <v>535</v>
      </c>
      <c r="B24" s="349">
        <v>1543321.2357623461</v>
      </c>
      <c r="C24" s="349">
        <v>96.244370350390938</v>
      </c>
      <c r="D24" s="349">
        <v>107.93538834374699</v>
      </c>
      <c r="E24" s="353">
        <v>7564.0039070770663</v>
      </c>
      <c r="F24" s="353">
        <v>38851.488066997837</v>
      </c>
      <c r="G24" s="353">
        <v>3123.5335919534832</v>
      </c>
      <c r="H24" s="353">
        <v>155.69594484037685</v>
      </c>
    </row>
    <row r="25" spans="1:8" x14ac:dyDescent="0.25">
      <c r="A25" s="352" t="s">
        <v>536</v>
      </c>
      <c r="B25" s="349">
        <v>46055.912865416663</v>
      </c>
      <c r="C25" s="349">
        <v>3.5201759225</v>
      </c>
      <c r="D25" s="349">
        <v>1.1264562951999999</v>
      </c>
      <c r="E25" s="353">
        <v>504.06504986911966</v>
      </c>
      <c r="F25" s="353">
        <v>79.731529299018959</v>
      </c>
      <c r="G25" s="353">
        <v>38.628071801561717</v>
      </c>
      <c r="H25" s="353">
        <v>59.549191471448658</v>
      </c>
    </row>
    <row r="26" spans="1:8" x14ac:dyDescent="0.25">
      <c r="A26" s="352" t="s">
        <v>537</v>
      </c>
      <c r="B26" s="349">
        <v>38024.133926124283</v>
      </c>
      <c r="C26" s="349">
        <v>16.188389581899191</v>
      </c>
      <c r="D26" s="349">
        <v>0.73365765457023002</v>
      </c>
      <c r="E26" s="353">
        <v>564.78322714808633</v>
      </c>
      <c r="F26" s="353">
        <v>1625.6330147817607</v>
      </c>
      <c r="G26" s="353">
        <v>797.79002364334588</v>
      </c>
      <c r="H26" s="353">
        <v>168.62503652225149</v>
      </c>
    </row>
    <row r="27" spans="1:8" ht="15.75" thickBot="1" x14ac:dyDescent="0.3">
      <c r="A27" s="352" t="s">
        <v>538</v>
      </c>
      <c r="B27" s="349">
        <v>32390.631664594664</v>
      </c>
      <c r="C27" s="349">
        <v>39.579455347798998</v>
      </c>
      <c r="D27" s="349">
        <v>23.567013395936449</v>
      </c>
      <c r="E27" s="353">
        <v>1620.9664128309175</v>
      </c>
      <c r="F27" s="353">
        <v>17850.702527462247</v>
      </c>
      <c r="G27" s="353">
        <v>1742.6735648381459</v>
      </c>
      <c r="H27" s="353">
        <v>226.77422938043526</v>
      </c>
    </row>
    <row r="28" spans="1:8" ht="15.75" thickTop="1" x14ac:dyDescent="0.25">
      <c r="A28" s="356" t="s">
        <v>539</v>
      </c>
      <c r="B28" s="349">
        <v>586319.50932829198</v>
      </c>
      <c r="C28" s="349">
        <v>205.35377590972996</v>
      </c>
      <c r="D28" s="349">
        <v>4.1010308449579398</v>
      </c>
      <c r="E28" s="349">
        <v>908.26373148672474</v>
      </c>
      <c r="F28" s="349">
        <v>3021.6454373622296</v>
      </c>
      <c r="G28" s="349">
        <v>551.67725417600798</v>
      </c>
      <c r="H28" s="349">
        <v>527.57585355553215</v>
      </c>
    </row>
    <row r="29" spans="1:8" x14ac:dyDescent="0.25">
      <c r="A29" s="352" t="s">
        <v>540</v>
      </c>
      <c r="B29" s="349">
        <v>227130.37102570775</v>
      </c>
      <c r="C29" s="349">
        <v>43.127101050750518</v>
      </c>
      <c r="D29" s="349">
        <v>1.16099880972741</v>
      </c>
      <c r="E29" s="353">
        <v>490.17465541376572</v>
      </c>
      <c r="F29" s="353">
        <v>165.62633435353089</v>
      </c>
      <c r="G29" s="353">
        <v>33.353786412534873</v>
      </c>
      <c r="H29" s="353">
        <v>369.97578072655716</v>
      </c>
    </row>
    <row r="30" spans="1:8" x14ac:dyDescent="0.25">
      <c r="A30" s="352" t="s">
        <v>541</v>
      </c>
      <c r="B30" s="349">
        <v>358897.51072027022</v>
      </c>
      <c r="C30" s="349">
        <v>162.20807697148538</v>
      </c>
      <c r="D30" s="349">
        <v>2.9373316220328798</v>
      </c>
      <c r="E30" s="353">
        <v>418.08907607295907</v>
      </c>
      <c r="F30" s="353">
        <v>2856.0191030086989</v>
      </c>
      <c r="G30" s="353">
        <v>518.3234677634731</v>
      </c>
      <c r="H30" s="353">
        <v>157.60007282897502</v>
      </c>
    </row>
    <row r="31" spans="1:8" x14ac:dyDescent="0.25">
      <c r="A31" s="352" t="s">
        <v>542</v>
      </c>
      <c r="B31" s="349">
        <v>291.62758231404649</v>
      </c>
      <c r="C31" s="349">
        <v>1.8597887494070001E-2</v>
      </c>
      <c r="D31" s="349">
        <v>2.7004131976500001E-3</v>
      </c>
      <c r="E31" s="353" t="s">
        <v>525</v>
      </c>
      <c r="F31" s="353" t="s">
        <v>525</v>
      </c>
      <c r="G31" s="353" t="s">
        <v>525</v>
      </c>
      <c r="H31" s="353" t="s">
        <v>525</v>
      </c>
    </row>
    <row r="32" spans="1:8" x14ac:dyDescent="0.25">
      <c r="A32" s="354" t="s">
        <v>3397</v>
      </c>
      <c r="B32" s="349">
        <v>225360.31628275706</v>
      </c>
      <c r="C32" s="349">
        <v>4.1196269771152103</v>
      </c>
      <c r="D32" s="349">
        <v>2.5601844175807398</v>
      </c>
      <c r="E32" s="349">
        <v>128.24903986696705</v>
      </c>
      <c r="F32" s="349">
        <v>1403.092346692003</v>
      </c>
      <c r="G32" s="349">
        <v>241.28268231324299</v>
      </c>
      <c r="H32" s="349">
        <v>24.535279992929539</v>
      </c>
    </row>
    <row r="33" spans="1:8" x14ac:dyDescent="0.25">
      <c r="A33" s="352" t="s">
        <v>543</v>
      </c>
      <c r="B33" s="349">
        <v>197727.56395066719</v>
      </c>
      <c r="C33" s="349">
        <v>3.63136019854521</v>
      </c>
      <c r="D33" s="349">
        <v>1.7785747835824199</v>
      </c>
      <c r="E33" s="353">
        <v>128.24903986696705</v>
      </c>
      <c r="F33" s="353">
        <v>1403.092346692003</v>
      </c>
      <c r="G33" s="353">
        <v>241.28268231324299</v>
      </c>
      <c r="H33" s="353">
        <v>24.535279992929539</v>
      </c>
    </row>
    <row r="34" spans="1:8" x14ac:dyDescent="0.25">
      <c r="A34" s="352" t="s">
        <v>544</v>
      </c>
      <c r="B34" s="349">
        <v>27632.752332089869</v>
      </c>
      <c r="C34" s="349">
        <v>0.48826677857</v>
      </c>
      <c r="D34" s="349">
        <v>0.78160963399831995</v>
      </c>
      <c r="E34" s="353" t="s">
        <v>523</v>
      </c>
      <c r="F34" s="353" t="s">
        <v>523</v>
      </c>
      <c r="G34" s="353" t="s">
        <v>523</v>
      </c>
      <c r="H34" s="353" t="s">
        <v>523</v>
      </c>
    </row>
    <row r="35" spans="1:8" x14ac:dyDescent="0.25">
      <c r="A35" s="357" t="s">
        <v>545</v>
      </c>
      <c r="B35" s="349">
        <v>37244.387404913439</v>
      </c>
      <c r="C35" s="349">
        <v>11261.918820792424</v>
      </c>
      <c r="D35" s="349">
        <v>9.8668951887160003E-2</v>
      </c>
      <c r="E35" s="349">
        <v>208.89432174184356</v>
      </c>
      <c r="F35" s="349">
        <v>105.47180460606191</v>
      </c>
      <c r="G35" s="349">
        <v>355.97410702367489</v>
      </c>
      <c r="H35" s="349">
        <v>65.111291475618813</v>
      </c>
    </row>
    <row r="36" spans="1:8" x14ac:dyDescent="0.25">
      <c r="A36" s="354" t="s">
        <v>547</v>
      </c>
      <c r="B36" s="349" t="s">
        <v>3278</v>
      </c>
      <c r="C36" s="349">
        <v>2828.7193306107342</v>
      </c>
      <c r="D36" s="349" t="s">
        <v>523</v>
      </c>
      <c r="E36" s="349" t="s">
        <v>523</v>
      </c>
      <c r="F36" s="349" t="s">
        <v>523</v>
      </c>
      <c r="G36" s="349" t="s">
        <v>523</v>
      </c>
      <c r="H36" s="349" t="s">
        <v>523</v>
      </c>
    </row>
    <row r="37" spans="1:8" x14ac:dyDescent="0.25">
      <c r="A37" s="352" t="s">
        <v>549</v>
      </c>
      <c r="B37" s="349" t="s">
        <v>550</v>
      </c>
      <c r="C37" s="349">
        <v>2828.7193306107342</v>
      </c>
      <c r="D37" s="353" t="s">
        <v>523</v>
      </c>
      <c r="E37" s="353" t="s">
        <v>523</v>
      </c>
      <c r="F37" s="353" t="s">
        <v>523</v>
      </c>
      <c r="G37" s="353" t="s">
        <v>523</v>
      </c>
      <c r="H37" s="358" t="s">
        <v>195</v>
      </c>
    </row>
    <row r="38" spans="1:8" x14ac:dyDescent="0.25">
      <c r="A38" s="352" t="s">
        <v>551</v>
      </c>
      <c r="B38" s="349" t="s">
        <v>525</v>
      </c>
      <c r="C38" s="349" t="s">
        <v>525</v>
      </c>
      <c r="D38" s="353" t="s">
        <v>523</v>
      </c>
      <c r="E38" s="353" t="s">
        <v>523</v>
      </c>
      <c r="F38" s="353" t="s">
        <v>523</v>
      </c>
      <c r="G38" s="353" t="s">
        <v>523</v>
      </c>
      <c r="H38" s="353" t="s">
        <v>523</v>
      </c>
    </row>
    <row r="39" spans="1:8" x14ac:dyDescent="0.25">
      <c r="A39" s="352" t="s">
        <v>3398</v>
      </c>
      <c r="B39" s="349" t="s">
        <v>552</v>
      </c>
      <c r="C39" s="349" t="s">
        <v>552</v>
      </c>
      <c r="D39" s="353" t="s">
        <v>523</v>
      </c>
      <c r="E39" s="349" t="s">
        <v>523</v>
      </c>
      <c r="F39" s="349" t="s">
        <v>523</v>
      </c>
      <c r="G39" s="349" t="s">
        <v>523</v>
      </c>
      <c r="H39" s="349" t="s">
        <v>523</v>
      </c>
    </row>
    <row r="40" spans="1:8" x14ac:dyDescent="0.25">
      <c r="A40" s="354" t="s">
        <v>553</v>
      </c>
      <c r="B40" s="349">
        <v>37244.387404913439</v>
      </c>
      <c r="C40" s="349">
        <v>8433.1994901816888</v>
      </c>
      <c r="D40" s="349">
        <v>9.8668951887160003E-2</v>
      </c>
      <c r="E40" s="349">
        <v>208.89432174184356</v>
      </c>
      <c r="F40" s="349">
        <v>105.47180460606191</v>
      </c>
      <c r="G40" s="349">
        <v>355.97410702367489</v>
      </c>
      <c r="H40" s="349">
        <v>65.111291475618813</v>
      </c>
    </row>
    <row r="41" spans="1:8" x14ac:dyDescent="0.25">
      <c r="A41" s="352" t="s">
        <v>554</v>
      </c>
      <c r="B41" s="349">
        <v>12063.700405245312</v>
      </c>
      <c r="C41" s="349">
        <v>1817.0207526802458</v>
      </c>
      <c r="D41" s="349">
        <v>3.5386466609699997E-2</v>
      </c>
      <c r="E41" s="353" t="s">
        <v>525</v>
      </c>
      <c r="F41" s="353" t="s">
        <v>525</v>
      </c>
      <c r="G41" s="353" t="s">
        <v>525</v>
      </c>
      <c r="H41" s="353" t="s">
        <v>525</v>
      </c>
    </row>
    <row r="42" spans="1:8" x14ac:dyDescent="0.25">
      <c r="A42" s="352" t="s">
        <v>555</v>
      </c>
      <c r="B42" s="349">
        <v>25180.686999668131</v>
      </c>
      <c r="C42" s="349">
        <v>6616.1787375014428</v>
      </c>
      <c r="D42" s="358" t="s">
        <v>195</v>
      </c>
      <c r="E42" s="358" t="s">
        <v>195</v>
      </c>
      <c r="F42" s="358" t="s">
        <v>195</v>
      </c>
      <c r="G42" s="353" t="s">
        <v>525</v>
      </c>
      <c r="H42" s="353" t="s">
        <v>525</v>
      </c>
    </row>
    <row r="43" spans="1:8" x14ac:dyDescent="0.25">
      <c r="A43" s="352" t="s">
        <v>556</v>
      </c>
      <c r="B43" s="349" t="s">
        <v>525</v>
      </c>
      <c r="C43" s="349" t="s">
        <v>525</v>
      </c>
      <c r="D43" s="349">
        <v>6.3282485277459999E-2</v>
      </c>
      <c r="E43" s="353" t="s">
        <v>525</v>
      </c>
      <c r="F43" s="353" t="s">
        <v>525</v>
      </c>
      <c r="G43" s="353" t="s">
        <v>525</v>
      </c>
      <c r="H43" s="353" t="s">
        <v>525</v>
      </c>
    </row>
    <row r="44" spans="1:8" x14ac:dyDescent="0.25">
      <c r="A44" s="352" t="s">
        <v>3399</v>
      </c>
      <c r="B44" s="349" t="s">
        <v>552</v>
      </c>
      <c r="C44" s="349" t="s">
        <v>552</v>
      </c>
      <c r="D44" s="349" t="s">
        <v>552</v>
      </c>
      <c r="E44" s="349">
        <v>208.89432174184356</v>
      </c>
      <c r="F44" s="349">
        <v>105.47180460606191</v>
      </c>
      <c r="G44" s="349">
        <v>355.97410702367489</v>
      </c>
      <c r="H44" s="349">
        <v>65.111291475618813</v>
      </c>
    </row>
    <row r="45" spans="1:8" x14ac:dyDescent="0.25">
      <c r="A45" s="359" t="s">
        <v>3279</v>
      </c>
      <c r="B45" s="349" t="s">
        <v>557</v>
      </c>
      <c r="C45" s="358" t="s">
        <v>195</v>
      </c>
      <c r="D45" s="358" t="s">
        <v>195</v>
      </c>
      <c r="E45" s="358" t="s">
        <v>195</v>
      </c>
      <c r="F45" s="358" t="s">
        <v>195</v>
      </c>
      <c r="G45" s="358" t="s">
        <v>195</v>
      </c>
      <c r="H45" s="358" t="s">
        <v>195</v>
      </c>
    </row>
    <row r="46" spans="1:8" x14ac:dyDescent="0.25">
      <c r="A46" s="354" t="s">
        <v>3400</v>
      </c>
      <c r="B46" s="349" t="s">
        <v>525</v>
      </c>
      <c r="C46" s="358" t="s">
        <v>195</v>
      </c>
      <c r="D46" s="358" t="s">
        <v>195</v>
      </c>
      <c r="E46" s="358" t="s">
        <v>195</v>
      </c>
      <c r="F46" s="358" t="s">
        <v>195</v>
      </c>
      <c r="G46" s="358" t="s">
        <v>195</v>
      </c>
      <c r="H46" s="358" t="s">
        <v>195</v>
      </c>
    </row>
    <row r="47" spans="1:8" x14ac:dyDescent="0.25">
      <c r="A47" s="354" t="s">
        <v>558</v>
      </c>
      <c r="B47" s="349" t="s">
        <v>525</v>
      </c>
      <c r="C47" s="358" t="s">
        <v>195</v>
      </c>
      <c r="D47" s="358" t="s">
        <v>195</v>
      </c>
      <c r="E47" s="358" t="s">
        <v>195</v>
      </c>
      <c r="F47" s="358" t="s">
        <v>195</v>
      </c>
      <c r="G47" s="358" t="s">
        <v>195</v>
      </c>
      <c r="H47" s="358" t="s">
        <v>195</v>
      </c>
    </row>
    <row r="48" spans="1:8" x14ac:dyDescent="0.25">
      <c r="A48" s="351" t="s">
        <v>559</v>
      </c>
      <c r="B48" s="349" t="s">
        <v>557</v>
      </c>
      <c r="C48" s="358" t="s">
        <v>195</v>
      </c>
      <c r="D48" s="358" t="s">
        <v>195</v>
      </c>
      <c r="E48" s="358" t="s">
        <v>195</v>
      </c>
      <c r="F48" s="358" t="s">
        <v>195</v>
      </c>
      <c r="G48" s="358" t="s">
        <v>195</v>
      </c>
      <c r="H48" s="358" t="s">
        <v>195</v>
      </c>
    </row>
    <row r="49" spans="1:8" x14ac:dyDescent="0.25">
      <c r="A49" s="359" t="s">
        <v>3280</v>
      </c>
      <c r="B49" s="358" t="s">
        <v>195</v>
      </c>
      <c r="C49" s="358" t="s">
        <v>195</v>
      </c>
      <c r="D49" s="358" t="s">
        <v>195</v>
      </c>
      <c r="E49" s="358" t="s">
        <v>195</v>
      </c>
      <c r="F49" s="358" t="s">
        <v>195</v>
      </c>
      <c r="G49" s="358" t="s">
        <v>195</v>
      </c>
      <c r="H49" s="358" t="s">
        <v>195</v>
      </c>
    </row>
    <row r="50" spans="1:8" x14ac:dyDescent="0.25">
      <c r="A50" s="351" t="s">
        <v>560</v>
      </c>
      <c r="B50" s="349">
        <v>113232.30135064154</v>
      </c>
      <c r="C50" s="349">
        <v>5.2928930187330101</v>
      </c>
      <c r="D50" s="349">
        <v>3.2815608782569399</v>
      </c>
      <c r="E50" s="349">
        <v>1704.0134032501867</v>
      </c>
      <c r="F50" s="349">
        <v>132.66675861432418</v>
      </c>
      <c r="G50" s="349">
        <v>53.948263992089871</v>
      </c>
      <c r="H50" s="349" t="s">
        <v>550</v>
      </c>
    </row>
    <row r="51" spans="1:8" x14ac:dyDescent="0.25">
      <c r="A51" s="360" t="s">
        <v>561</v>
      </c>
      <c r="B51" s="349">
        <v>60125.445140869939</v>
      </c>
      <c r="C51" s="349" t="s">
        <v>585</v>
      </c>
      <c r="D51" s="349">
        <v>1.9373340798485601</v>
      </c>
      <c r="E51" s="353">
        <v>242.16675998106996</v>
      </c>
      <c r="F51" s="353">
        <v>100.74137215212509</v>
      </c>
      <c r="G51" s="353">
        <v>15.11120582281877</v>
      </c>
      <c r="H51" s="353" t="s">
        <v>550</v>
      </c>
    </row>
    <row r="52" spans="1:8" x14ac:dyDescent="0.25">
      <c r="A52" s="360" t="s">
        <v>562</v>
      </c>
      <c r="B52" s="349">
        <v>53106.856209771599</v>
      </c>
      <c r="C52" s="349">
        <v>5.2928930187330101</v>
      </c>
      <c r="D52" s="349">
        <v>1.34422679840838</v>
      </c>
      <c r="E52" s="353">
        <v>1461.8466432691168</v>
      </c>
      <c r="F52" s="353">
        <v>31.9253864621991</v>
      </c>
      <c r="G52" s="353">
        <v>38.837058169271103</v>
      </c>
      <c r="H52" s="353" t="s">
        <v>550</v>
      </c>
    </row>
    <row r="53" spans="1:8" x14ac:dyDescent="0.25">
      <c r="A53" s="351" t="s">
        <v>563</v>
      </c>
      <c r="B53" s="349" t="s">
        <v>525</v>
      </c>
      <c r="C53" s="349" t="s">
        <v>525</v>
      </c>
      <c r="D53" s="349" t="s">
        <v>525</v>
      </c>
      <c r="E53" s="353" t="s">
        <v>525</v>
      </c>
      <c r="F53" s="353" t="s">
        <v>525</v>
      </c>
      <c r="G53" s="353" t="s">
        <v>525</v>
      </c>
      <c r="H53" s="353" t="s">
        <v>550</v>
      </c>
    </row>
    <row r="54" spans="1:8" x14ac:dyDescent="0.25">
      <c r="A54" s="361" t="s">
        <v>3281</v>
      </c>
      <c r="B54" s="349">
        <v>230699.51036740557</v>
      </c>
      <c r="C54" s="358" t="s">
        <v>195</v>
      </c>
      <c r="D54" s="358" t="s">
        <v>195</v>
      </c>
      <c r="E54" s="358" t="s">
        <v>195</v>
      </c>
      <c r="F54" s="358" t="s">
        <v>195</v>
      </c>
      <c r="G54" s="358" t="s">
        <v>195</v>
      </c>
      <c r="H54" s="358" t="s">
        <v>195</v>
      </c>
    </row>
    <row r="55" spans="1:8" x14ac:dyDescent="0.25">
      <c r="A55" s="274" t="s">
        <v>3282</v>
      </c>
      <c r="B55" s="349" t="s">
        <v>585</v>
      </c>
      <c r="C55" s="358" t="s">
        <v>195</v>
      </c>
      <c r="D55" s="358" t="s">
        <v>195</v>
      </c>
      <c r="E55" s="358" t="s">
        <v>195</v>
      </c>
      <c r="F55" s="358" t="s">
        <v>195</v>
      </c>
      <c r="G55" s="358" t="s">
        <v>195</v>
      </c>
      <c r="H55" s="358" t="s">
        <v>195</v>
      </c>
    </row>
    <row r="56" spans="1:8" x14ac:dyDescent="0.25">
      <c r="A56" s="362" t="s">
        <v>564</v>
      </c>
      <c r="B56" s="353" t="s">
        <v>523</v>
      </c>
      <c r="C56" s="358" t="s">
        <v>195</v>
      </c>
      <c r="D56" s="358" t="s">
        <v>195</v>
      </c>
      <c r="E56" s="358" t="s">
        <v>195</v>
      </c>
      <c r="F56" s="358" t="s">
        <v>195</v>
      </c>
      <c r="G56" s="358" t="s">
        <v>195</v>
      </c>
      <c r="H56" s="358" t="s">
        <v>195</v>
      </c>
    </row>
    <row r="57" spans="1:8" x14ac:dyDescent="0.25">
      <c r="A57" s="362" t="s">
        <v>565</v>
      </c>
      <c r="B57" s="353" t="s">
        <v>523</v>
      </c>
      <c r="C57" s="358" t="s">
        <v>195</v>
      </c>
      <c r="D57" s="358" t="s">
        <v>195</v>
      </c>
      <c r="E57" s="358" t="s">
        <v>195</v>
      </c>
      <c r="F57" s="358" t="s">
        <v>195</v>
      </c>
      <c r="G57" s="358" t="s">
        <v>195</v>
      </c>
      <c r="H57" s="358" t="s">
        <v>195</v>
      </c>
    </row>
    <row r="58" spans="1:8" x14ac:dyDescent="0.25">
      <c r="C58" s="6"/>
      <c r="D58" s="6"/>
    </row>
    <row r="59" spans="1:8" x14ac:dyDescent="0.25">
      <c r="A59" s="59" t="s">
        <v>566</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x14ac:dyDescent="0.25">
      <c r="A60" s="59" t="s">
        <v>94</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25">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x14ac:dyDescent="0.25">
      <c r="A62" s="59" t="s">
        <v>2485</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x14ac:dyDescent="0.25">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x14ac:dyDescent="0.25">
      <c r="A64" s="59" t="s">
        <v>136</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x14ac:dyDescent="0.25">
      <c r="A65" s="59" t="s">
        <v>3273</v>
      </c>
      <c r="B65" s="60">
        <f>G374</f>
        <v>12713.092056610814</v>
      </c>
      <c r="C65" s="60">
        <f t="shared" ref="C65:D65" si="6">H374</f>
        <v>5.1947039253499999E-3</v>
      </c>
      <c r="D65" s="60">
        <f t="shared" si="6"/>
        <v>1.29867598133739</v>
      </c>
      <c r="E65" s="60"/>
      <c r="F65" s="60"/>
      <c r="G65" s="60"/>
      <c r="H65" s="60"/>
    </row>
    <row r="66" spans="1:10" ht="60" x14ac:dyDescent="0.25">
      <c r="A66" s="4" t="s">
        <v>3274</v>
      </c>
      <c r="B66" s="6"/>
      <c r="C66" s="6"/>
      <c r="D66" s="6"/>
      <c r="E66" s="6"/>
      <c r="F66" s="6"/>
      <c r="G66" s="6"/>
      <c r="H66" s="6"/>
    </row>
    <row r="67" spans="1:10" ht="15.75" thickBot="1" x14ac:dyDescent="0.3">
      <c r="B67" s="93"/>
      <c r="C67" s="93"/>
      <c r="D67" s="93"/>
      <c r="E67" s="93"/>
      <c r="F67" s="93"/>
      <c r="G67" s="93"/>
      <c r="H67" s="93"/>
    </row>
    <row r="68" spans="1:10" ht="15.75" x14ac:dyDescent="0.25">
      <c r="A68" s="628" t="s">
        <v>567</v>
      </c>
      <c r="B68" s="629"/>
      <c r="C68" s="275"/>
      <c r="D68" s="275"/>
      <c r="E68" s="275"/>
      <c r="F68" s="275"/>
      <c r="G68" s="275"/>
      <c r="H68" s="275"/>
      <c r="I68" s="63"/>
      <c r="J68" s="409" t="s">
        <v>507</v>
      </c>
    </row>
    <row r="69" spans="1:10" ht="15.75" x14ac:dyDescent="0.25">
      <c r="A69" s="276" t="s">
        <v>568</v>
      </c>
      <c r="B69" s="277"/>
      <c r="C69" s="278"/>
      <c r="D69" s="278"/>
      <c r="E69" s="278"/>
      <c r="F69" s="278"/>
      <c r="G69" s="278"/>
      <c r="H69" s="278"/>
      <c r="I69" s="63"/>
      <c r="J69" s="409" t="s">
        <v>3438</v>
      </c>
    </row>
    <row r="70" spans="1:10" ht="15.75" x14ac:dyDescent="0.25">
      <c r="A70" s="57"/>
      <c r="B70" s="61"/>
      <c r="C70" s="62"/>
      <c r="D70" s="62"/>
      <c r="E70" s="62"/>
      <c r="F70" s="62"/>
      <c r="G70" s="62"/>
      <c r="H70" s="58"/>
      <c r="I70" s="63"/>
      <c r="J70" s="409" t="s">
        <v>508</v>
      </c>
    </row>
    <row r="71" spans="1:10" x14ac:dyDescent="0.25">
      <c r="A71" s="630" t="s">
        <v>509</v>
      </c>
      <c r="B71" s="633" t="s">
        <v>569</v>
      </c>
      <c r="C71" s="634"/>
      <c r="D71" s="633" t="s">
        <v>570</v>
      </c>
      <c r="E71" s="635"/>
      <c r="F71" s="636"/>
      <c r="G71" s="633" t="s">
        <v>571</v>
      </c>
      <c r="H71" s="637"/>
      <c r="I71" s="637"/>
      <c r="J71" s="634"/>
    </row>
    <row r="72" spans="1:10" x14ac:dyDescent="0.25">
      <c r="A72" s="631"/>
      <c r="B72" s="638" t="s">
        <v>572</v>
      </c>
      <c r="C72" s="639"/>
      <c r="D72" s="642" t="s">
        <v>573</v>
      </c>
      <c r="E72" s="638" t="s">
        <v>511</v>
      </c>
      <c r="F72" s="639" t="s">
        <v>512</v>
      </c>
      <c r="G72" s="642" t="s">
        <v>574</v>
      </c>
      <c r="H72" s="642" t="s">
        <v>511</v>
      </c>
      <c r="I72" s="642" t="s">
        <v>512</v>
      </c>
      <c r="J72" s="343" t="s">
        <v>510</v>
      </c>
    </row>
    <row r="73" spans="1:10" x14ac:dyDescent="0.25">
      <c r="A73" s="631"/>
      <c r="B73" s="640"/>
      <c r="C73" s="641"/>
      <c r="D73" s="643"/>
      <c r="E73" s="640"/>
      <c r="F73" s="641"/>
      <c r="G73" s="644"/>
      <c r="H73" s="643"/>
      <c r="I73" s="643"/>
      <c r="J73" s="343" t="s">
        <v>575</v>
      </c>
    </row>
    <row r="74" spans="1:10" ht="15.75" thickBot="1" x14ac:dyDescent="0.3">
      <c r="A74" s="632"/>
      <c r="B74" s="346" t="s">
        <v>576</v>
      </c>
      <c r="C74" s="64" t="s">
        <v>577</v>
      </c>
      <c r="D74" s="64" t="s">
        <v>578</v>
      </c>
      <c r="E74" s="621" t="s">
        <v>579</v>
      </c>
      <c r="F74" s="622"/>
      <c r="G74" s="621" t="s">
        <v>517</v>
      </c>
      <c r="H74" s="619"/>
      <c r="I74" s="619"/>
      <c r="J74" s="620"/>
    </row>
    <row r="75" spans="1:10" ht="15.75" thickTop="1" x14ac:dyDescent="0.25">
      <c r="A75" s="65" t="s">
        <v>580</v>
      </c>
      <c r="B75" s="363">
        <v>91137862.196821675</v>
      </c>
      <c r="C75" s="363" t="s">
        <v>581</v>
      </c>
      <c r="D75" s="358" t="s">
        <v>195</v>
      </c>
      <c r="E75" s="358" t="s">
        <v>195</v>
      </c>
      <c r="F75" s="358" t="s">
        <v>195</v>
      </c>
      <c r="G75" s="363">
        <v>5895355.24157112</v>
      </c>
      <c r="H75" s="363">
        <v>471.45668024581687</v>
      </c>
      <c r="I75" s="363">
        <v>256.02211621946361</v>
      </c>
      <c r="J75" s="363" t="s">
        <v>585</v>
      </c>
    </row>
    <row r="76" spans="1:10" x14ac:dyDescent="0.25">
      <c r="A76" s="364" t="s">
        <v>582</v>
      </c>
      <c r="B76" s="363">
        <v>41043265.44914683</v>
      </c>
      <c r="C76" s="363" t="s">
        <v>581</v>
      </c>
      <c r="D76" s="363">
        <v>62.84904662471471</v>
      </c>
      <c r="E76" s="363">
        <v>4.4582659657373203</v>
      </c>
      <c r="F76" s="363">
        <v>3.4887046842559699</v>
      </c>
      <c r="G76" s="363">
        <v>2579530.1038439716</v>
      </c>
      <c r="H76" s="363">
        <v>182.9817934746539</v>
      </c>
      <c r="I76" s="363">
        <v>143.18783242959987</v>
      </c>
      <c r="J76" s="363" t="s">
        <v>523</v>
      </c>
    </row>
    <row r="77" spans="1:10" x14ac:dyDescent="0.25">
      <c r="A77" s="364" t="s">
        <v>583</v>
      </c>
      <c r="B77" s="363">
        <v>23547856.46013758</v>
      </c>
      <c r="C77" s="363" t="s">
        <v>581</v>
      </c>
      <c r="D77" s="363">
        <v>90.390222007608685</v>
      </c>
      <c r="E77" s="363">
        <v>1.3293847084140999</v>
      </c>
      <c r="F77" s="363">
        <v>4.0838943275543604</v>
      </c>
      <c r="G77" s="363">
        <v>2128495.9732351382</v>
      </c>
      <c r="H77" s="363">
        <v>31.304160294037182</v>
      </c>
      <c r="I77" s="363">
        <v>96.166957423620119</v>
      </c>
      <c r="J77" s="363" t="s">
        <v>523</v>
      </c>
    </row>
    <row r="78" spans="1:10" x14ac:dyDescent="0.25">
      <c r="A78" s="364" t="s">
        <v>584</v>
      </c>
      <c r="B78" s="363">
        <v>23571618.577340122</v>
      </c>
      <c r="C78" s="363" t="s">
        <v>581</v>
      </c>
      <c r="D78" s="363">
        <v>49.812237156145379</v>
      </c>
      <c r="E78" s="363">
        <v>3.11233754212514</v>
      </c>
      <c r="F78" s="363">
        <v>0.33678108860792</v>
      </c>
      <c r="G78" s="363">
        <v>1174155.0547286684</v>
      </c>
      <c r="H78" s="363">
        <v>73.362833426910115</v>
      </c>
      <c r="I78" s="363">
        <v>7.9384753647272399</v>
      </c>
      <c r="J78" s="363" t="s">
        <v>523</v>
      </c>
    </row>
    <row r="79" spans="1:10" x14ac:dyDescent="0.25">
      <c r="A79" s="364" t="s">
        <v>3401</v>
      </c>
      <c r="B79" s="363">
        <v>354960.13390164654</v>
      </c>
      <c r="C79" s="363" t="s">
        <v>581</v>
      </c>
      <c r="D79" s="363">
        <v>37.1143362454117</v>
      </c>
      <c r="E79" s="363">
        <v>1.46346122542E-2</v>
      </c>
      <c r="F79" s="363">
        <v>3.6586530635500401</v>
      </c>
      <c r="G79" s="363">
        <v>13174.10976334207</v>
      </c>
      <c r="H79" s="363">
        <v>5.1947039253499999E-3</v>
      </c>
      <c r="I79" s="363">
        <v>1.29867598133739</v>
      </c>
      <c r="J79" s="363" t="s">
        <v>585</v>
      </c>
    </row>
    <row r="80" spans="1:10" x14ac:dyDescent="0.25">
      <c r="A80" s="364" t="s">
        <v>3402</v>
      </c>
      <c r="B80" s="363" t="s">
        <v>552</v>
      </c>
      <c r="C80" s="363" t="s">
        <v>581</v>
      </c>
      <c r="D80" s="363" t="s">
        <v>552</v>
      </c>
      <c r="E80" s="363" t="s">
        <v>552</v>
      </c>
      <c r="F80" s="363" t="s">
        <v>552</v>
      </c>
      <c r="G80" s="363" t="s">
        <v>552</v>
      </c>
      <c r="H80" s="363" t="s">
        <v>552</v>
      </c>
      <c r="I80" s="363" t="s">
        <v>552</v>
      </c>
      <c r="J80" s="363" t="s">
        <v>552</v>
      </c>
    </row>
    <row r="81" spans="1:10" x14ac:dyDescent="0.25">
      <c r="A81" s="364" t="s">
        <v>3403</v>
      </c>
      <c r="B81" s="363">
        <v>2620161.5762954974</v>
      </c>
      <c r="C81" s="363" t="s">
        <v>581</v>
      </c>
      <c r="D81" s="363">
        <v>88.047818292785962</v>
      </c>
      <c r="E81" s="363">
        <v>70.149375522924387</v>
      </c>
      <c r="F81" s="363">
        <v>2.8357697812987901</v>
      </c>
      <c r="G81" s="358" t="s">
        <v>195</v>
      </c>
      <c r="H81" s="363">
        <v>183.80269834629033</v>
      </c>
      <c r="I81" s="363">
        <v>7.4301750201789796</v>
      </c>
      <c r="J81" s="363" t="s">
        <v>523</v>
      </c>
    </row>
    <row r="82" spans="1:10" x14ac:dyDescent="0.25">
      <c r="A82" s="365" t="s">
        <v>586</v>
      </c>
      <c r="B82" s="363">
        <v>32389766.968968615</v>
      </c>
      <c r="C82" s="363" t="s">
        <v>581</v>
      </c>
      <c r="D82" s="358" t="s">
        <v>195</v>
      </c>
      <c r="E82" s="358" t="s">
        <v>195</v>
      </c>
      <c r="F82" s="358" t="s">
        <v>195</v>
      </c>
      <c r="G82" s="363">
        <v>2536779.2265180089</v>
      </c>
      <c r="H82" s="363">
        <v>38.041270916860228</v>
      </c>
      <c r="I82" s="363">
        <v>101.32393509195673</v>
      </c>
      <c r="J82" s="363" t="s">
        <v>585</v>
      </c>
    </row>
    <row r="83" spans="1:10" x14ac:dyDescent="0.25">
      <c r="A83" s="366" t="s">
        <v>582</v>
      </c>
      <c r="B83" s="363">
        <v>1341824.3940511984</v>
      </c>
      <c r="C83" s="363" t="s">
        <v>581</v>
      </c>
      <c r="D83" s="363">
        <v>75.791010443823595</v>
      </c>
      <c r="E83" s="363">
        <v>0.72442924400886</v>
      </c>
      <c r="F83" s="363">
        <v>0.32133945451558998</v>
      </c>
      <c r="G83" s="363">
        <v>101698.22666331165</v>
      </c>
      <c r="H83" s="363">
        <v>0.97205683137514998</v>
      </c>
      <c r="I83" s="363">
        <v>0.43118111884012</v>
      </c>
      <c r="J83" s="363" t="s">
        <v>523</v>
      </c>
    </row>
    <row r="84" spans="1:10" x14ac:dyDescent="0.25">
      <c r="A84" s="366" t="s">
        <v>583</v>
      </c>
      <c r="B84" s="363">
        <v>21970021.331539605</v>
      </c>
      <c r="C84" s="363" t="s">
        <v>581</v>
      </c>
      <c r="D84" s="363">
        <v>90.620563081369596</v>
      </c>
      <c r="E84" s="363">
        <v>0.73461217854264005</v>
      </c>
      <c r="F84" s="363">
        <v>4.2883790815637504</v>
      </c>
      <c r="G84" s="363">
        <v>1990935.7039738202</v>
      </c>
      <c r="H84" s="363">
        <v>16.139445232990571</v>
      </c>
      <c r="I84" s="363">
        <v>94.215779899683724</v>
      </c>
      <c r="J84" s="363" t="s">
        <v>523</v>
      </c>
    </row>
    <row r="85" spans="1:10" x14ac:dyDescent="0.25">
      <c r="A85" s="366" t="s">
        <v>584</v>
      </c>
      <c r="B85" s="363">
        <v>8829876.3098276611</v>
      </c>
      <c r="C85" s="363" t="s">
        <v>581</v>
      </c>
      <c r="D85" s="363">
        <v>50.248073994006518</v>
      </c>
      <c r="E85" s="363">
        <v>2.3689668073318502</v>
      </c>
      <c r="F85" s="363">
        <v>0.75481115226358997</v>
      </c>
      <c r="G85" s="363">
        <v>443684.27817414561</v>
      </c>
      <c r="H85" s="363">
        <v>20.9176838908276</v>
      </c>
      <c r="I85" s="363">
        <v>6.6648891117659703</v>
      </c>
      <c r="J85" s="363" t="s">
        <v>523</v>
      </c>
    </row>
    <row r="86" spans="1:10" x14ac:dyDescent="0.25">
      <c r="A86" s="366" t="s">
        <v>3401</v>
      </c>
      <c r="B86" s="363">
        <v>52888.087323471489</v>
      </c>
      <c r="C86" s="363" t="s">
        <v>581</v>
      </c>
      <c r="D86" s="363">
        <v>8.7168534553273496</v>
      </c>
      <c r="E86" s="363" t="s">
        <v>3283</v>
      </c>
      <c r="F86" s="363" t="s">
        <v>3283</v>
      </c>
      <c r="G86" s="363">
        <v>461.01770673125719</v>
      </c>
      <c r="H86" s="363" t="s">
        <v>3283</v>
      </c>
      <c r="I86" s="363" t="s">
        <v>3283</v>
      </c>
      <c r="J86" s="363" t="s">
        <v>585</v>
      </c>
    </row>
    <row r="87" spans="1:10" x14ac:dyDescent="0.25">
      <c r="A87" s="366" t="s">
        <v>3402</v>
      </c>
      <c r="B87" s="363" t="s">
        <v>552</v>
      </c>
      <c r="C87" s="363" t="s">
        <v>581</v>
      </c>
      <c r="D87" s="363" t="s">
        <v>552</v>
      </c>
      <c r="E87" s="363" t="s">
        <v>552</v>
      </c>
      <c r="F87" s="363" t="s">
        <v>552</v>
      </c>
      <c r="G87" s="363" t="s">
        <v>552</v>
      </c>
      <c r="H87" s="363" t="s">
        <v>552</v>
      </c>
      <c r="I87" s="363" t="s">
        <v>552</v>
      </c>
      <c r="J87" s="363" t="s">
        <v>552</v>
      </c>
    </row>
    <row r="88" spans="1:10" x14ac:dyDescent="0.25">
      <c r="A88" s="366" t="s">
        <v>3403</v>
      </c>
      <c r="B88" s="363">
        <v>195156.84622667928</v>
      </c>
      <c r="C88" s="363" t="s">
        <v>581</v>
      </c>
      <c r="D88" s="363">
        <v>97.735736802039924</v>
      </c>
      <c r="E88" s="363">
        <v>6.192435418265E-2</v>
      </c>
      <c r="F88" s="363">
        <v>6.192435418265E-2</v>
      </c>
      <c r="G88" s="363">
        <v>19073.798157926904</v>
      </c>
      <c r="H88" s="363">
        <v>1.2084961666909999E-2</v>
      </c>
      <c r="I88" s="363">
        <v>1.2084961666909999E-2</v>
      </c>
      <c r="J88" s="363" t="s">
        <v>523</v>
      </c>
    </row>
    <row r="89" spans="1:10" x14ac:dyDescent="0.25">
      <c r="A89" s="367" t="s">
        <v>3404</v>
      </c>
      <c r="B89" s="363">
        <v>29762022.261531696</v>
      </c>
      <c r="C89" s="363" t="s">
        <v>581</v>
      </c>
      <c r="D89" s="358" t="s">
        <v>195</v>
      </c>
      <c r="E89" s="358" t="s">
        <v>195</v>
      </c>
      <c r="F89" s="358" t="s">
        <v>195</v>
      </c>
      <c r="G89" s="363">
        <v>2400057.4856406469</v>
      </c>
      <c r="H89" s="363">
        <v>34.823479419570468</v>
      </c>
      <c r="I89" s="363">
        <v>100.86538569159121</v>
      </c>
      <c r="J89" s="363" t="s">
        <v>585</v>
      </c>
    </row>
    <row r="90" spans="1:10" x14ac:dyDescent="0.25">
      <c r="A90" s="366" t="s">
        <v>582</v>
      </c>
      <c r="B90" s="363">
        <v>1289345.7754762077</v>
      </c>
      <c r="C90" s="363" t="s">
        <v>581</v>
      </c>
      <c r="D90" s="363">
        <v>75.981710695644367</v>
      </c>
      <c r="E90" s="363">
        <v>0.66331306705496995</v>
      </c>
      <c r="F90" s="363">
        <v>0.25283307148143003</v>
      </c>
      <c r="G90" s="363">
        <v>97966.697698884454</v>
      </c>
      <c r="H90" s="363">
        <v>0.85523990082548995</v>
      </c>
      <c r="I90" s="363">
        <v>0.32598925261525002</v>
      </c>
      <c r="J90" s="363" t="s">
        <v>523</v>
      </c>
    </row>
    <row r="91" spans="1:10" x14ac:dyDescent="0.25">
      <c r="A91" s="366" t="s">
        <v>583</v>
      </c>
      <c r="B91" s="363">
        <v>21878947.484241422</v>
      </c>
      <c r="C91" s="363" t="s">
        <v>581</v>
      </c>
      <c r="D91" s="363">
        <v>90.624623010701626</v>
      </c>
      <c r="E91" s="363">
        <v>0.69812515865578995</v>
      </c>
      <c r="F91" s="363">
        <v>4.3002982540659396</v>
      </c>
      <c r="G91" s="363">
        <v>1982771.3676303178</v>
      </c>
      <c r="H91" s="363">
        <v>15.27424368365784</v>
      </c>
      <c r="I91" s="363">
        <v>94.085999667283815</v>
      </c>
      <c r="J91" s="363" t="s">
        <v>523</v>
      </c>
    </row>
    <row r="92" spans="1:10" x14ac:dyDescent="0.25">
      <c r="A92" s="366" t="s">
        <v>584</v>
      </c>
      <c r="B92" s="363">
        <v>6345684.0682639154</v>
      </c>
      <c r="C92" s="363" t="s">
        <v>581</v>
      </c>
      <c r="D92" s="363">
        <v>50.248073994006518</v>
      </c>
      <c r="E92" s="363">
        <v>2.9440341927598199</v>
      </c>
      <c r="F92" s="363">
        <v>1.01506972939916</v>
      </c>
      <c r="G92" s="363">
        <v>318858.40260471357</v>
      </c>
      <c r="H92" s="363">
        <v>18.681910873420229</v>
      </c>
      <c r="I92" s="363">
        <v>6.4413118100252298</v>
      </c>
      <c r="J92" s="363" t="s">
        <v>523</v>
      </c>
    </row>
    <row r="93" spans="1:10" x14ac:dyDescent="0.25">
      <c r="A93" s="366" t="s">
        <v>3401</v>
      </c>
      <c r="B93" s="363">
        <v>52888.087323471489</v>
      </c>
      <c r="C93" s="363" t="s">
        <v>581</v>
      </c>
      <c r="D93" s="363">
        <v>8.7168534553273496</v>
      </c>
      <c r="E93" s="363" t="s">
        <v>557</v>
      </c>
      <c r="F93" s="363" t="s">
        <v>557</v>
      </c>
      <c r="G93" s="363">
        <v>461.01770673125719</v>
      </c>
      <c r="H93" s="363" t="s">
        <v>557</v>
      </c>
      <c r="I93" s="363" t="s">
        <v>557</v>
      </c>
      <c r="J93" s="363" t="s">
        <v>523</v>
      </c>
    </row>
    <row r="94" spans="1:10" x14ac:dyDescent="0.25">
      <c r="A94" s="366" t="s">
        <v>3402</v>
      </c>
      <c r="B94" s="363" t="s">
        <v>552</v>
      </c>
      <c r="C94" s="363" t="s">
        <v>581</v>
      </c>
      <c r="D94" s="363" t="s">
        <v>552</v>
      </c>
      <c r="E94" s="363" t="s">
        <v>552</v>
      </c>
      <c r="F94" s="363" t="s">
        <v>552</v>
      </c>
      <c r="G94" s="363" t="s">
        <v>552</v>
      </c>
      <c r="H94" s="363" t="s">
        <v>552</v>
      </c>
      <c r="I94" s="363" t="s">
        <v>552</v>
      </c>
      <c r="J94" s="363" t="s">
        <v>552</v>
      </c>
    </row>
    <row r="95" spans="1:10" x14ac:dyDescent="0.25">
      <c r="A95" s="366" t="s">
        <v>3403</v>
      </c>
      <c r="B95" s="363">
        <v>195156.84622667928</v>
      </c>
      <c r="C95" s="363" t="s">
        <v>581</v>
      </c>
      <c r="D95" s="363">
        <v>97.735736802039924</v>
      </c>
      <c r="E95" s="363">
        <v>6.192435418265E-2</v>
      </c>
      <c r="F95" s="363">
        <v>6.192435418265E-2</v>
      </c>
      <c r="G95" s="363">
        <v>19073.798157926904</v>
      </c>
      <c r="H95" s="363">
        <v>1.2084961666909999E-2</v>
      </c>
      <c r="I95" s="363">
        <v>1.2084961666909999E-2</v>
      </c>
      <c r="J95" s="363" t="s">
        <v>523</v>
      </c>
    </row>
    <row r="96" spans="1:10" x14ac:dyDescent="0.25">
      <c r="A96" s="368" t="s">
        <v>587</v>
      </c>
      <c r="B96" s="363">
        <v>29762022.261531696</v>
      </c>
      <c r="C96" s="363" t="s">
        <v>581</v>
      </c>
      <c r="D96" s="358" t="s">
        <v>195</v>
      </c>
      <c r="E96" s="358" t="s">
        <v>195</v>
      </c>
      <c r="F96" s="358" t="s">
        <v>195</v>
      </c>
      <c r="G96" s="363">
        <v>2400057.4856406469</v>
      </c>
      <c r="H96" s="363">
        <v>34.823479419570468</v>
      </c>
      <c r="I96" s="363">
        <v>100.86538569159121</v>
      </c>
      <c r="J96" s="363" t="s">
        <v>585</v>
      </c>
    </row>
    <row r="97" spans="1:10" x14ac:dyDescent="0.25">
      <c r="A97" s="369" t="s">
        <v>588</v>
      </c>
      <c r="B97" s="353">
        <v>1289345.7754762077</v>
      </c>
      <c r="C97" s="363" t="s">
        <v>581</v>
      </c>
      <c r="D97" s="363">
        <v>75.981710695644367</v>
      </c>
      <c r="E97" s="363">
        <v>0.66331306705496995</v>
      </c>
      <c r="F97" s="363">
        <v>0.25283307148143003</v>
      </c>
      <c r="G97" s="353">
        <v>97966.697698884454</v>
      </c>
      <c r="H97" s="353">
        <v>0.85523990082548995</v>
      </c>
      <c r="I97" s="353">
        <v>0.32598925261525002</v>
      </c>
      <c r="J97" s="353" t="s">
        <v>523</v>
      </c>
    </row>
    <row r="98" spans="1:10" x14ac:dyDescent="0.25">
      <c r="A98" s="369" t="s">
        <v>589</v>
      </c>
      <c r="B98" s="353">
        <v>21878947.484241422</v>
      </c>
      <c r="C98" s="363" t="s">
        <v>581</v>
      </c>
      <c r="D98" s="363">
        <v>90.624623010701626</v>
      </c>
      <c r="E98" s="363">
        <v>0.69812515865578995</v>
      </c>
      <c r="F98" s="363">
        <v>4.3002982540659396</v>
      </c>
      <c r="G98" s="353">
        <v>1982771.3676303178</v>
      </c>
      <c r="H98" s="353">
        <v>15.27424368365784</v>
      </c>
      <c r="I98" s="353">
        <v>94.085999667283815</v>
      </c>
      <c r="J98" s="353" t="s">
        <v>523</v>
      </c>
    </row>
    <row r="99" spans="1:10" x14ac:dyDescent="0.25">
      <c r="A99" s="369" t="s">
        <v>590</v>
      </c>
      <c r="B99" s="353">
        <v>6345684.0682639154</v>
      </c>
      <c r="C99" s="363" t="s">
        <v>581</v>
      </c>
      <c r="D99" s="363">
        <v>50.248073994006518</v>
      </c>
      <c r="E99" s="363">
        <v>2.9440341927598199</v>
      </c>
      <c r="F99" s="363">
        <v>1.01506972939916</v>
      </c>
      <c r="G99" s="353">
        <v>318858.40260471357</v>
      </c>
      <c r="H99" s="353">
        <v>18.681910873420229</v>
      </c>
      <c r="I99" s="353">
        <v>6.4413118100252298</v>
      </c>
      <c r="J99" s="353" t="s">
        <v>523</v>
      </c>
    </row>
    <row r="100" spans="1:10" x14ac:dyDescent="0.25">
      <c r="A100" s="369" t="s">
        <v>591</v>
      </c>
      <c r="B100" s="353">
        <v>52888.087323471489</v>
      </c>
      <c r="C100" s="363" t="s">
        <v>581</v>
      </c>
      <c r="D100" s="363">
        <v>8.7168534553273496</v>
      </c>
      <c r="E100" s="363" t="s">
        <v>523</v>
      </c>
      <c r="F100" s="363" t="s">
        <v>523</v>
      </c>
      <c r="G100" s="353">
        <v>461.01770673125719</v>
      </c>
      <c r="H100" s="353" t="s">
        <v>523</v>
      </c>
      <c r="I100" s="353" t="s">
        <v>523</v>
      </c>
      <c r="J100" s="353" t="s">
        <v>523</v>
      </c>
    </row>
    <row r="101" spans="1:10" x14ac:dyDescent="0.25">
      <c r="A101" s="369" t="s">
        <v>592</v>
      </c>
      <c r="B101" s="353" t="s">
        <v>552</v>
      </c>
      <c r="C101" s="363" t="s">
        <v>581</v>
      </c>
      <c r="D101" s="363" t="s">
        <v>552</v>
      </c>
      <c r="E101" s="363" t="s">
        <v>552</v>
      </c>
      <c r="F101" s="363" t="s">
        <v>552</v>
      </c>
      <c r="G101" s="353" t="s">
        <v>552</v>
      </c>
      <c r="H101" s="353" t="s">
        <v>552</v>
      </c>
      <c r="I101" s="353" t="s">
        <v>552</v>
      </c>
      <c r="J101" s="353" t="s">
        <v>552</v>
      </c>
    </row>
    <row r="102" spans="1:10" x14ac:dyDescent="0.25">
      <c r="A102" s="369" t="s">
        <v>93</v>
      </c>
      <c r="B102" s="353">
        <v>195156.84622667928</v>
      </c>
      <c r="C102" s="363" t="s">
        <v>581</v>
      </c>
      <c r="D102" s="363">
        <v>97.735736802039924</v>
      </c>
      <c r="E102" s="363">
        <v>6.192435418265E-2</v>
      </c>
      <c r="F102" s="363">
        <v>6.192435418265E-2</v>
      </c>
      <c r="G102" s="353">
        <v>19073.798157926904</v>
      </c>
      <c r="H102" s="353">
        <v>1.2084961666909999E-2</v>
      </c>
      <c r="I102" s="353">
        <v>1.2084961666909999E-2</v>
      </c>
      <c r="J102" s="353" t="s">
        <v>523</v>
      </c>
    </row>
    <row r="103" spans="1:10" x14ac:dyDescent="0.25">
      <c r="A103" s="368" t="s">
        <v>593</v>
      </c>
      <c r="B103" s="363" t="s">
        <v>3284</v>
      </c>
      <c r="C103" s="363" t="s">
        <v>581</v>
      </c>
      <c r="D103" s="358" t="s">
        <v>195</v>
      </c>
      <c r="E103" s="358" t="s">
        <v>195</v>
      </c>
      <c r="F103" s="358" t="s">
        <v>195</v>
      </c>
      <c r="G103" s="363" t="s">
        <v>3284</v>
      </c>
      <c r="H103" s="363" t="s">
        <v>597</v>
      </c>
      <c r="I103" s="363" t="s">
        <v>597</v>
      </c>
      <c r="J103" s="363" t="s">
        <v>585</v>
      </c>
    </row>
    <row r="104" spans="1:10" x14ac:dyDescent="0.25">
      <c r="A104" s="369" t="s">
        <v>588</v>
      </c>
      <c r="B104" s="353" t="s">
        <v>525</v>
      </c>
      <c r="C104" s="363" t="s">
        <v>581</v>
      </c>
      <c r="D104" s="363" t="s">
        <v>557</v>
      </c>
      <c r="E104" s="363" t="s">
        <v>525</v>
      </c>
      <c r="F104" s="363" t="s">
        <v>525</v>
      </c>
      <c r="G104" s="353" t="s">
        <v>525</v>
      </c>
      <c r="H104" s="353" t="s">
        <v>525</v>
      </c>
      <c r="I104" s="353" t="s">
        <v>525</v>
      </c>
      <c r="J104" s="353" t="s">
        <v>523</v>
      </c>
    </row>
    <row r="105" spans="1:10" x14ac:dyDescent="0.25">
      <c r="A105" s="369" t="s">
        <v>589</v>
      </c>
      <c r="B105" s="353" t="s">
        <v>525</v>
      </c>
      <c r="C105" s="363" t="s">
        <v>581</v>
      </c>
      <c r="D105" s="363" t="s">
        <v>557</v>
      </c>
      <c r="E105" s="363" t="s">
        <v>525</v>
      </c>
      <c r="F105" s="363" t="s">
        <v>525</v>
      </c>
      <c r="G105" s="353" t="s">
        <v>525</v>
      </c>
      <c r="H105" s="353" t="s">
        <v>525</v>
      </c>
      <c r="I105" s="353" t="s">
        <v>525</v>
      </c>
      <c r="J105" s="353" t="s">
        <v>523</v>
      </c>
    </row>
    <row r="106" spans="1:10" x14ac:dyDescent="0.25">
      <c r="A106" s="369" t="s">
        <v>590</v>
      </c>
      <c r="B106" s="353" t="s">
        <v>525</v>
      </c>
      <c r="C106" s="363" t="s">
        <v>581</v>
      </c>
      <c r="D106" s="363" t="s">
        <v>557</v>
      </c>
      <c r="E106" s="363" t="s">
        <v>525</v>
      </c>
      <c r="F106" s="363" t="s">
        <v>525</v>
      </c>
      <c r="G106" s="353" t="s">
        <v>525</v>
      </c>
      <c r="H106" s="353" t="s">
        <v>525</v>
      </c>
      <c r="I106" s="353" t="s">
        <v>525</v>
      </c>
      <c r="J106" s="353" t="s">
        <v>523</v>
      </c>
    </row>
    <row r="107" spans="1:10" x14ac:dyDescent="0.25">
      <c r="A107" s="369" t="s">
        <v>591</v>
      </c>
      <c r="B107" s="353" t="s">
        <v>525</v>
      </c>
      <c r="C107" s="363" t="s">
        <v>581</v>
      </c>
      <c r="D107" s="363" t="s">
        <v>557</v>
      </c>
      <c r="E107" s="363" t="s">
        <v>525</v>
      </c>
      <c r="F107" s="363" t="s">
        <v>525</v>
      </c>
      <c r="G107" s="353" t="s">
        <v>525</v>
      </c>
      <c r="H107" s="353" t="s">
        <v>525</v>
      </c>
      <c r="I107" s="353" t="s">
        <v>525</v>
      </c>
      <c r="J107" s="353" t="s">
        <v>523</v>
      </c>
    </row>
    <row r="108" spans="1:10" x14ac:dyDescent="0.25">
      <c r="A108" s="369" t="s">
        <v>592</v>
      </c>
      <c r="B108" s="353" t="s">
        <v>552</v>
      </c>
      <c r="C108" s="363" t="s">
        <v>581</v>
      </c>
      <c r="D108" s="363" t="s">
        <v>552</v>
      </c>
      <c r="E108" s="363" t="s">
        <v>552</v>
      </c>
      <c r="F108" s="363" t="s">
        <v>552</v>
      </c>
      <c r="G108" s="353" t="s">
        <v>552</v>
      </c>
      <c r="H108" s="353" t="s">
        <v>552</v>
      </c>
      <c r="I108" s="353" t="s">
        <v>552</v>
      </c>
      <c r="J108" s="353" t="s">
        <v>552</v>
      </c>
    </row>
    <row r="109" spans="1:10" x14ac:dyDescent="0.25">
      <c r="A109" s="369" t="s">
        <v>93</v>
      </c>
      <c r="B109" s="353" t="s">
        <v>525</v>
      </c>
      <c r="C109" s="363" t="s">
        <v>581</v>
      </c>
      <c r="D109" s="363" t="s">
        <v>557</v>
      </c>
      <c r="E109" s="363" t="s">
        <v>525</v>
      </c>
      <c r="F109" s="363" t="s">
        <v>525</v>
      </c>
      <c r="G109" s="353" t="s">
        <v>525</v>
      </c>
      <c r="H109" s="353" t="s">
        <v>525</v>
      </c>
      <c r="I109" s="353" t="s">
        <v>525</v>
      </c>
      <c r="J109" s="353" t="s">
        <v>523</v>
      </c>
    </row>
    <row r="110" spans="1:10" x14ac:dyDescent="0.25">
      <c r="A110" s="368" t="s">
        <v>594</v>
      </c>
      <c r="B110" s="363" t="s">
        <v>3284</v>
      </c>
      <c r="C110" s="363" t="s">
        <v>581</v>
      </c>
      <c r="D110" s="358" t="s">
        <v>195</v>
      </c>
      <c r="E110" s="358" t="s">
        <v>195</v>
      </c>
      <c r="F110" s="358" t="s">
        <v>195</v>
      </c>
      <c r="G110" s="363" t="s">
        <v>597</v>
      </c>
      <c r="H110" s="363" t="s">
        <v>3284</v>
      </c>
      <c r="I110" s="363" t="s">
        <v>597</v>
      </c>
      <c r="J110" s="363" t="s">
        <v>585</v>
      </c>
    </row>
    <row r="111" spans="1:10" x14ac:dyDescent="0.25">
      <c r="A111" s="369" t="s">
        <v>588</v>
      </c>
      <c r="B111" s="353" t="s">
        <v>525</v>
      </c>
      <c r="C111" s="363" t="s">
        <v>581</v>
      </c>
      <c r="D111" s="363" t="s">
        <v>557</v>
      </c>
      <c r="E111" s="363" t="s">
        <v>525</v>
      </c>
      <c r="F111" s="363" t="s">
        <v>525</v>
      </c>
      <c r="G111" s="353" t="s">
        <v>525</v>
      </c>
      <c r="H111" s="353" t="s">
        <v>525</v>
      </c>
      <c r="I111" s="353" t="s">
        <v>525</v>
      </c>
      <c r="J111" s="353" t="s">
        <v>523</v>
      </c>
    </row>
    <row r="112" spans="1:10" x14ac:dyDescent="0.25">
      <c r="A112" s="369" t="s">
        <v>589</v>
      </c>
      <c r="B112" s="353" t="s">
        <v>525</v>
      </c>
      <c r="C112" s="363" t="s">
        <v>581</v>
      </c>
      <c r="D112" s="363" t="s">
        <v>557</v>
      </c>
      <c r="E112" s="363" t="s">
        <v>525</v>
      </c>
      <c r="F112" s="363" t="s">
        <v>525</v>
      </c>
      <c r="G112" s="353" t="s">
        <v>525</v>
      </c>
      <c r="H112" s="353" t="s">
        <v>525</v>
      </c>
      <c r="I112" s="353" t="s">
        <v>525</v>
      </c>
      <c r="J112" s="353" t="s">
        <v>523</v>
      </c>
    </row>
    <row r="113" spans="1:10" x14ac:dyDescent="0.25">
      <c r="A113" s="369" t="s">
        <v>590</v>
      </c>
      <c r="B113" s="353" t="s">
        <v>525</v>
      </c>
      <c r="C113" s="363" t="s">
        <v>581</v>
      </c>
      <c r="D113" s="363" t="s">
        <v>557</v>
      </c>
      <c r="E113" s="363" t="s">
        <v>525</v>
      </c>
      <c r="F113" s="363" t="s">
        <v>525</v>
      </c>
      <c r="G113" s="353" t="s">
        <v>525</v>
      </c>
      <c r="H113" s="353" t="s">
        <v>525</v>
      </c>
      <c r="I113" s="353" t="s">
        <v>525</v>
      </c>
      <c r="J113" s="353" t="s">
        <v>523</v>
      </c>
    </row>
    <row r="114" spans="1:10" x14ac:dyDescent="0.25">
      <c r="A114" s="369" t="s">
        <v>591</v>
      </c>
      <c r="B114" s="353" t="s">
        <v>525</v>
      </c>
      <c r="C114" s="363" t="s">
        <v>581</v>
      </c>
      <c r="D114" s="363" t="s">
        <v>557</v>
      </c>
      <c r="E114" s="363" t="s">
        <v>525</v>
      </c>
      <c r="F114" s="363" t="s">
        <v>525</v>
      </c>
      <c r="G114" s="353" t="s">
        <v>525</v>
      </c>
      <c r="H114" s="353" t="s">
        <v>525</v>
      </c>
      <c r="I114" s="353" t="s">
        <v>525</v>
      </c>
      <c r="J114" s="353" t="s">
        <v>523</v>
      </c>
    </row>
    <row r="115" spans="1:10" x14ac:dyDescent="0.25">
      <c r="A115" s="369" t="s">
        <v>592</v>
      </c>
      <c r="B115" s="353" t="s">
        <v>552</v>
      </c>
      <c r="C115" s="363" t="s">
        <v>581</v>
      </c>
      <c r="D115" s="363" t="s">
        <v>552</v>
      </c>
      <c r="E115" s="363" t="s">
        <v>552</v>
      </c>
      <c r="F115" s="363" t="s">
        <v>552</v>
      </c>
      <c r="G115" s="353" t="s">
        <v>552</v>
      </c>
      <c r="H115" s="353" t="s">
        <v>552</v>
      </c>
      <c r="I115" s="353" t="s">
        <v>552</v>
      </c>
      <c r="J115" s="353" t="s">
        <v>552</v>
      </c>
    </row>
    <row r="116" spans="1:10" x14ac:dyDescent="0.25">
      <c r="A116" s="369" t="s">
        <v>93</v>
      </c>
      <c r="B116" s="353" t="s">
        <v>525</v>
      </c>
      <c r="C116" s="363" t="s">
        <v>581</v>
      </c>
      <c r="D116" s="363" t="s">
        <v>557</v>
      </c>
      <c r="E116" s="363" t="s">
        <v>525</v>
      </c>
      <c r="F116" s="363" t="s">
        <v>525</v>
      </c>
      <c r="G116" s="353" t="s">
        <v>525</v>
      </c>
      <c r="H116" s="353" t="s">
        <v>525</v>
      </c>
      <c r="I116" s="353" t="s">
        <v>525</v>
      </c>
      <c r="J116" s="353" t="s">
        <v>523</v>
      </c>
    </row>
    <row r="117" spans="1:10" x14ac:dyDescent="0.25">
      <c r="A117" s="370" t="s">
        <v>522</v>
      </c>
      <c r="B117" s="363">
        <v>1762804.2815129245</v>
      </c>
      <c r="C117" s="363" t="s">
        <v>581</v>
      </c>
      <c r="D117" s="358" t="s">
        <v>195</v>
      </c>
      <c r="E117" s="358" t="s">
        <v>195</v>
      </c>
      <c r="F117" s="358" t="s">
        <v>195</v>
      </c>
      <c r="G117" s="363">
        <v>89593.949221728457</v>
      </c>
      <c r="H117" s="363">
        <v>1.65477355037977</v>
      </c>
      <c r="I117" s="363">
        <v>0.25058877413691999</v>
      </c>
      <c r="J117" s="363" t="s">
        <v>585</v>
      </c>
    </row>
    <row r="118" spans="1:10" x14ac:dyDescent="0.25">
      <c r="A118" s="366" t="s">
        <v>582</v>
      </c>
      <c r="B118" s="353">
        <v>47606.342155162827</v>
      </c>
      <c r="C118" s="363" t="s">
        <v>581</v>
      </c>
      <c r="D118" s="363">
        <v>71.105701059850205</v>
      </c>
      <c r="E118" s="363">
        <v>2.22599096016092</v>
      </c>
      <c r="F118" s="363">
        <v>2.0044709460968599</v>
      </c>
      <c r="G118" s="353">
        <v>3385.0823338379528</v>
      </c>
      <c r="H118" s="353">
        <v>0.10597128728372</v>
      </c>
      <c r="I118" s="353">
        <v>9.5425529699969994E-2</v>
      </c>
      <c r="J118" s="353" t="s">
        <v>523</v>
      </c>
    </row>
    <row r="119" spans="1:10" x14ac:dyDescent="0.25">
      <c r="A119" s="366" t="s">
        <v>583</v>
      </c>
      <c r="B119" s="353">
        <v>595.8276365188334</v>
      </c>
      <c r="C119" s="363" t="s">
        <v>581</v>
      </c>
      <c r="D119" s="363">
        <v>89.645233903118736</v>
      </c>
      <c r="E119" s="363">
        <v>9.5000000000018208</v>
      </c>
      <c r="F119" s="363">
        <v>1.42500000000111</v>
      </c>
      <c r="G119" s="353">
        <v>53.413107841673231</v>
      </c>
      <c r="H119" s="353">
        <v>5.6603625469299999E-3</v>
      </c>
      <c r="I119" s="353">
        <v>8.4905438204000002E-4</v>
      </c>
      <c r="J119" s="353" t="s">
        <v>523</v>
      </c>
    </row>
    <row r="120" spans="1:10" x14ac:dyDescent="0.25">
      <c r="A120" s="366" t="s">
        <v>584</v>
      </c>
      <c r="B120" s="353">
        <v>1714602.1117212428</v>
      </c>
      <c r="C120" s="363" t="s">
        <v>581</v>
      </c>
      <c r="D120" s="363">
        <v>50.248073994006511</v>
      </c>
      <c r="E120" s="363">
        <v>0.9</v>
      </c>
      <c r="F120" s="363">
        <v>0.09</v>
      </c>
      <c r="G120" s="353">
        <v>86155.453780048832</v>
      </c>
      <c r="H120" s="353">
        <v>1.54314190054912</v>
      </c>
      <c r="I120" s="353">
        <v>0.15431419005491001</v>
      </c>
      <c r="J120" s="353" t="s">
        <v>523</v>
      </c>
    </row>
    <row r="121" spans="1:10" x14ac:dyDescent="0.25">
      <c r="A121" s="366" t="s">
        <v>3401</v>
      </c>
      <c r="B121" s="353" t="s">
        <v>552</v>
      </c>
      <c r="C121" s="363" t="s">
        <v>581</v>
      </c>
      <c r="D121" s="363" t="s">
        <v>552</v>
      </c>
      <c r="E121" s="363" t="s">
        <v>552</v>
      </c>
      <c r="F121" s="363" t="s">
        <v>552</v>
      </c>
      <c r="G121" s="353" t="s">
        <v>552</v>
      </c>
      <c r="H121" s="353" t="s">
        <v>552</v>
      </c>
      <c r="I121" s="353" t="s">
        <v>552</v>
      </c>
      <c r="J121" s="353" t="s">
        <v>552</v>
      </c>
    </row>
    <row r="122" spans="1:10" x14ac:dyDescent="0.25">
      <c r="A122" s="366" t="s">
        <v>3402</v>
      </c>
      <c r="B122" s="353" t="s">
        <v>552</v>
      </c>
      <c r="C122" s="363" t="s">
        <v>581</v>
      </c>
      <c r="D122" s="363" t="s">
        <v>552</v>
      </c>
      <c r="E122" s="363" t="s">
        <v>552</v>
      </c>
      <c r="F122" s="363" t="s">
        <v>552</v>
      </c>
      <c r="G122" s="353" t="s">
        <v>552</v>
      </c>
      <c r="H122" s="353" t="s">
        <v>552</v>
      </c>
      <c r="I122" s="353" t="s">
        <v>552</v>
      </c>
      <c r="J122" s="353" t="s">
        <v>552</v>
      </c>
    </row>
    <row r="123" spans="1:10" x14ac:dyDescent="0.25">
      <c r="A123" s="366" t="s">
        <v>3403</v>
      </c>
      <c r="B123" s="353" t="s">
        <v>525</v>
      </c>
      <c r="C123" s="363" t="s">
        <v>581</v>
      </c>
      <c r="D123" s="363" t="s">
        <v>557</v>
      </c>
      <c r="E123" s="363" t="s">
        <v>525</v>
      </c>
      <c r="F123" s="363" t="s">
        <v>525</v>
      </c>
      <c r="G123" s="353" t="s">
        <v>525</v>
      </c>
      <c r="H123" s="353" t="s">
        <v>525</v>
      </c>
      <c r="I123" s="353" t="s">
        <v>525</v>
      </c>
      <c r="J123" s="353" t="s">
        <v>523</v>
      </c>
    </row>
    <row r="124" spans="1:10" x14ac:dyDescent="0.25">
      <c r="A124" s="371" t="s">
        <v>3405</v>
      </c>
      <c r="B124" s="363">
        <v>864940.42592399509</v>
      </c>
      <c r="C124" s="363" t="s">
        <v>581</v>
      </c>
      <c r="D124" s="358" t="s">
        <v>195</v>
      </c>
      <c r="E124" s="358" t="s">
        <v>195</v>
      </c>
      <c r="F124" s="358" t="s">
        <v>195</v>
      </c>
      <c r="G124" s="363">
        <v>47127.791655633242</v>
      </c>
      <c r="H124" s="363">
        <v>1.5630179469099901</v>
      </c>
      <c r="I124" s="363">
        <v>0.20796062622860001</v>
      </c>
      <c r="J124" s="363" t="s">
        <v>585</v>
      </c>
    </row>
    <row r="125" spans="1:10" x14ac:dyDescent="0.25">
      <c r="A125" s="364" t="s">
        <v>582</v>
      </c>
      <c r="B125" s="363">
        <v>4872.2764198279274</v>
      </c>
      <c r="C125" s="363" t="s">
        <v>581</v>
      </c>
      <c r="D125" s="363">
        <v>71.105701059850205</v>
      </c>
      <c r="E125" s="363">
        <v>2.2259909601604702</v>
      </c>
      <c r="F125" s="363">
        <v>2.0044709460972898</v>
      </c>
      <c r="G125" s="363">
        <v>346.44663058924181</v>
      </c>
      <c r="H125" s="363">
        <v>1.0845643265939999E-2</v>
      </c>
      <c r="I125" s="363">
        <v>9.7663365249000007E-3</v>
      </c>
      <c r="J125" s="363" t="s">
        <v>523</v>
      </c>
    </row>
    <row r="126" spans="1:10" x14ac:dyDescent="0.25">
      <c r="A126" s="364" t="s">
        <v>583</v>
      </c>
      <c r="B126" s="363">
        <v>90478.019661663464</v>
      </c>
      <c r="C126" s="363" t="s">
        <v>581</v>
      </c>
      <c r="D126" s="363">
        <v>89.645233903118736</v>
      </c>
      <c r="E126" s="363">
        <v>9.4999999999999698</v>
      </c>
      <c r="F126" s="363">
        <v>1.425</v>
      </c>
      <c r="G126" s="363">
        <v>8110.9232356607972</v>
      </c>
      <c r="H126" s="363">
        <v>0.85954118678580005</v>
      </c>
      <c r="I126" s="363">
        <v>0.12893117801786999</v>
      </c>
      <c r="J126" s="363" t="s">
        <v>523</v>
      </c>
    </row>
    <row r="127" spans="1:10" x14ac:dyDescent="0.25">
      <c r="A127" s="364" t="s">
        <v>584</v>
      </c>
      <c r="B127" s="363">
        <v>769590.12984250369</v>
      </c>
      <c r="C127" s="363" t="s">
        <v>581</v>
      </c>
      <c r="D127" s="363">
        <v>50.248073994006511</v>
      </c>
      <c r="E127" s="363">
        <v>0.9</v>
      </c>
      <c r="F127" s="363">
        <v>9.0000000000010003E-2</v>
      </c>
      <c r="G127" s="363">
        <v>38670.421789383203</v>
      </c>
      <c r="H127" s="363">
        <v>0.69263111685824996</v>
      </c>
      <c r="I127" s="363">
        <v>6.9263111685830006E-2</v>
      </c>
      <c r="J127" s="363" t="s">
        <v>523</v>
      </c>
    </row>
    <row r="128" spans="1:10" x14ac:dyDescent="0.25">
      <c r="A128" s="364" t="s">
        <v>3401</v>
      </c>
      <c r="B128" s="363" t="s">
        <v>552</v>
      </c>
      <c r="C128" s="363" t="s">
        <v>581</v>
      </c>
      <c r="D128" s="363" t="s">
        <v>552</v>
      </c>
      <c r="E128" s="363" t="s">
        <v>552</v>
      </c>
      <c r="F128" s="363" t="s">
        <v>552</v>
      </c>
      <c r="G128" s="363" t="s">
        <v>552</v>
      </c>
      <c r="H128" s="363" t="s">
        <v>552</v>
      </c>
      <c r="I128" s="363" t="s">
        <v>552</v>
      </c>
      <c r="J128" s="363" t="s">
        <v>552</v>
      </c>
    </row>
    <row r="129" spans="1:10" x14ac:dyDescent="0.25">
      <c r="A129" s="364" t="s">
        <v>3402</v>
      </c>
      <c r="B129" s="363" t="s">
        <v>552</v>
      </c>
      <c r="C129" s="363" t="s">
        <v>581</v>
      </c>
      <c r="D129" s="363" t="s">
        <v>552</v>
      </c>
      <c r="E129" s="363" t="s">
        <v>552</v>
      </c>
      <c r="F129" s="363" t="s">
        <v>552</v>
      </c>
      <c r="G129" s="363" t="s">
        <v>552</v>
      </c>
      <c r="H129" s="363" t="s">
        <v>552</v>
      </c>
      <c r="I129" s="363" t="s">
        <v>552</v>
      </c>
      <c r="J129" s="363" t="s">
        <v>552</v>
      </c>
    </row>
    <row r="130" spans="1:10" x14ac:dyDescent="0.25">
      <c r="A130" s="364" t="s">
        <v>3403</v>
      </c>
      <c r="B130" s="363" t="s">
        <v>525</v>
      </c>
      <c r="C130" s="363" t="s">
        <v>581</v>
      </c>
      <c r="D130" s="363" t="s">
        <v>557</v>
      </c>
      <c r="E130" s="363" t="s">
        <v>525</v>
      </c>
      <c r="F130" s="363" t="s">
        <v>525</v>
      </c>
      <c r="G130" s="363" t="s">
        <v>525</v>
      </c>
      <c r="H130" s="363" t="s">
        <v>525</v>
      </c>
      <c r="I130" s="363" t="s">
        <v>525</v>
      </c>
      <c r="J130" s="363" t="s">
        <v>523</v>
      </c>
    </row>
    <row r="131" spans="1:10" x14ac:dyDescent="0.25">
      <c r="A131" s="368" t="s">
        <v>595</v>
      </c>
      <c r="B131" s="363">
        <v>864940.42592399509</v>
      </c>
      <c r="C131" s="363" t="s">
        <v>581</v>
      </c>
      <c r="D131" s="358" t="s">
        <v>195</v>
      </c>
      <c r="E131" s="358" t="s">
        <v>195</v>
      </c>
      <c r="F131" s="358" t="s">
        <v>195</v>
      </c>
      <c r="G131" s="363">
        <v>47127.791655633242</v>
      </c>
      <c r="H131" s="363">
        <v>1.5630179469099901</v>
      </c>
      <c r="I131" s="363">
        <v>0.20796062622860001</v>
      </c>
      <c r="J131" s="363" t="s">
        <v>585</v>
      </c>
    </row>
    <row r="132" spans="1:10" x14ac:dyDescent="0.25">
      <c r="A132" s="369" t="s">
        <v>588</v>
      </c>
      <c r="B132" s="353">
        <v>4872.2764198279274</v>
      </c>
      <c r="C132" s="363" t="s">
        <v>581</v>
      </c>
      <c r="D132" s="363">
        <v>71.105701059850205</v>
      </c>
      <c r="E132" s="363">
        <v>2.2259909601604702</v>
      </c>
      <c r="F132" s="363">
        <v>2.0044709460972898</v>
      </c>
      <c r="G132" s="353">
        <v>346.44663058924181</v>
      </c>
      <c r="H132" s="353">
        <v>1.0845643265939999E-2</v>
      </c>
      <c r="I132" s="353">
        <v>9.7663365249000007E-3</v>
      </c>
      <c r="J132" s="353" t="s">
        <v>523</v>
      </c>
    </row>
    <row r="133" spans="1:10" x14ac:dyDescent="0.25">
      <c r="A133" s="369" t="s">
        <v>589</v>
      </c>
      <c r="B133" s="353">
        <v>90478.019661663464</v>
      </c>
      <c r="C133" s="363" t="s">
        <v>581</v>
      </c>
      <c r="D133" s="363">
        <v>89.645233903118736</v>
      </c>
      <c r="E133" s="363">
        <v>9.4999999999999698</v>
      </c>
      <c r="F133" s="363">
        <v>1.425</v>
      </c>
      <c r="G133" s="353">
        <v>8110.9232356607972</v>
      </c>
      <c r="H133" s="353">
        <v>0.85954118678580005</v>
      </c>
      <c r="I133" s="353">
        <v>0.12893117801786999</v>
      </c>
      <c r="J133" s="353" t="s">
        <v>523</v>
      </c>
    </row>
    <row r="134" spans="1:10" x14ac:dyDescent="0.25">
      <c r="A134" s="369" t="s">
        <v>590</v>
      </c>
      <c r="B134" s="353">
        <v>769590.12984250369</v>
      </c>
      <c r="C134" s="363" t="s">
        <v>581</v>
      </c>
      <c r="D134" s="363">
        <v>50.248073994006511</v>
      </c>
      <c r="E134" s="363">
        <v>0.9</v>
      </c>
      <c r="F134" s="363">
        <v>9.0000000000010003E-2</v>
      </c>
      <c r="G134" s="353">
        <v>38670.421789383203</v>
      </c>
      <c r="H134" s="353">
        <v>0.69263111685824996</v>
      </c>
      <c r="I134" s="353">
        <v>6.9263111685830006E-2</v>
      </c>
      <c r="J134" s="353" t="s">
        <v>523</v>
      </c>
    </row>
    <row r="135" spans="1:10" x14ac:dyDescent="0.25">
      <c r="A135" s="369" t="s">
        <v>591</v>
      </c>
      <c r="B135" s="353" t="s">
        <v>552</v>
      </c>
      <c r="C135" s="363" t="s">
        <v>581</v>
      </c>
      <c r="D135" s="363" t="s">
        <v>552</v>
      </c>
      <c r="E135" s="363" t="s">
        <v>552</v>
      </c>
      <c r="F135" s="363" t="s">
        <v>552</v>
      </c>
      <c r="G135" s="353" t="s">
        <v>552</v>
      </c>
      <c r="H135" s="353" t="s">
        <v>552</v>
      </c>
      <c r="I135" s="353" t="s">
        <v>552</v>
      </c>
      <c r="J135" s="353" t="s">
        <v>552</v>
      </c>
    </row>
    <row r="136" spans="1:10" x14ac:dyDescent="0.25">
      <c r="A136" s="369" t="s">
        <v>592</v>
      </c>
      <c r="B136" s="353" t="s">
        <v>552</v>
      </c>
      <c r="C136" s="363" t="s">
        <v>581</v>
      </c>
      <c r="D136" s="363" t="s">
        <v>552</v>
      </c>
      <c r="E136" s="363" t="s">
        <v>552</v>
      </c>
      <c r="F136" s="363" t="s">
        <v>552</v>
      </c>
      <c r="G136" s="353" t="s">
        <v>552</v>
      </c>
      <c r="H136" s="353" t="s">
        <v>552</v>
      </c>
      <c r="I136" s="353" t="s">
        <v>552</v>
      </c>
      <c r="J136" s="353" t="s">
        <v>552</v>
      </c>
    </row>
    <row r="137" spans="1:10" x14ac:dyDescent="0.25">
      <c r="A137" s="369" t="s">
        <v>93</v>
      </c>
      <c r="B137" s="353" t="s">
        <v>525</v>
      </c>
      <c r="C137" s="363" t="s">
        <v>581</v>
      </c>
      <c r="D137" s="363" t="s">
        <v>557</v>
      </c>
      <c r="E137" s="363" t="s">
        <v>525</v>
      </c>
      <c r="F137" s="363" t="s">
        <v>525</v>
      </c>
      <c r="G137" s="353" t="s">
        <v>525</v>
      </c>
      <c r="H137" s="353" t="s">
        <v>525</v>
      </c>
      <c r="I137" s="353" t="s">
        <v>525</v>
      </c>
      <c r="J137" s="353" t="s">
        <v>523</v>
      </c>
    </row>
    <row r="138" spans="1:10" x14ac:dyDescent="0.25">
      <c r="A138" s="368" t="s">
        <v>596</v>
      </c>
      <c r="B138" s="363" t="s">
        <v>597</v>
      </c>
      <c r="C138" s="363" t="s">
        <v>581</v>
      </c>
      <c r="D138" s="358" t="s">
        <v>195</v>
      </c>
      <c r="E138" s="358" t="s">
        <v>195</v>
      </c>
      <c r="F138" s="358" t="s">
        <v>195</v>
      </c>
      <c r="G138" s="363" t="s">
        <v>597</v>
      </c>
      <c r="H138" s="363" t="s">
        <v>597</v>
      </c>
      <c r="I138" s="363" t="s">
        <v>597</v>
      </c>
      <c r="J138" s="363" t="s">
        <v>585</v>
      </c>
    </row>
    <row r="139" spans="1:10" x14ac:dyDescent="0.25">
      <c r="A139" s="369" t="s">
        <v>588</v>
      </c>
      <c r="B139" s="353" t="s">
        <v>525</v>
      </c>
      <c r="C139" s="363" t="s">
        <v>581</v>
      </c>
      <c r="D139" s="363" t="s">
        <v>557</v>
      </c>
      <c r="E139" s="363" t="s">
        <v>525</v>
      </c>
      <c r="F139" s="363" t="s">
        <v>525</v>
      </c>
      <c r="G139" s="353" t="s">
        <v>525</v>
      </c>
      <c r="H139" s="353" t="s">
        <v>525</v>
      </c>
      <c r="I139" s="353" t="s">
        <v>525</v>
      </c>
      <c r="J139" s="353" t="s">
        <v>523</v>
      </c>
    </row>
    <row r="140" spans="1:10" x14ac:dyDescent="0.25">
      <c r="A140" s="369" t="s">
        <v>589</v>
      </c>
      <c r="B140" s="353" t="s">
        <v>525</v>
      </c>
      <c r="C140" s="363" t="s">
        <v>581</v>
      </c>
      <c r="D140" s="363" t="s">
        <v>557</v>
      </c>
      <c r="E140" s="363" t="s">
        <v>525</v>
      </c>
      <c r="F140" s="363" t="s">
        <v>525</v>
      </c>
      <c r="G140" s="353" t="s">
        <v>525</v>
      </c>
      <c r="H140" s="353" t="s">
        <v>525</v>
      </c>
      <c r="I140" s="353" t="s">
        <v>525</v>
      </c>
      <c r="J140" s="353" t="s">
        <v>523</v>
      </c>
    </row>
    <row r="141" spans="1:10" x14ac:dyDescent="0.25">
      <c r="A141" s="369" t="s">
        <v>590</v>
      </c>
      <c r="B141" s="353" t="s">
        <v>525</v>
      </c>
      <c r="C141" s="363" t="s">
        <v>581</v>
      </c>
      <c r="D141" s="363" t="s">
        <v>557</v>
      </c>
      <c r="E141" s="363" t="s">
        <v>525</v>
      </c>
      <c r="F141" s="363" t="s">
        <v>525</v>
      </c>
      <c r="G141" s="353" t="s">
        <v>525</v>
      </c>
      <c r="H141" s="353" t="s">
        <v>525</v>
      </c>
      <c r="I141" s="353" t="s">
        <v>525</v>
      </c>
      <c r="J141" s="353" t="s">
        <v>523</v>
      </c>
    </row>
    <row r="142" spans="1:10" x14ac:dyDescent="0.25">
      <c r="A142" s="369" t="s">
        <v>591</v>
      </c>
      <c r="B142" s="353" t="s">
        <v>552</v>
      </c>
      <c r="C142" s="363" t="s">
        <v>581</v>
      </c>
      <c r="D142" s="363" t="s">
        <v>552</v>
      </c>
      <c r="E142" s="363" t="s">
        <v>552</v>
      </c>
      <c r="F142" s="363" t="s">
        <v>552</v>
      </c>
      <c r="G142" s="353" t="s">
        <v>552</v>
      </c>
      <c r="H142" s="353" t="s">
        <v>552</v>
      </c>
      <c r="I142" s="353" t="s">
        <v>552</v>
      </c>
      <c r="J142" s="353" t="s">
        <v>552</v>
      </c>
    </row>
    <row r="143" spans="1:10" x14ac:dyDescent="0.25">
      <c r="A143" s="369" t="s">
        <v>592</v>
      </c>
      <c r="B143" s="353" t="s">
        <v>552</v>
      </c>
      <c r="C143" s="363" t="s">
        <v>581</v>
      </c>
      <c r="D143" s="363" t="s">
        <v>552</v>
      </c>
      <c r="E143" s="363" t="s">
        <v>552</v>
      </c>
      <c r="F143" s="363" t="s">
        <v>552</v>
      </c>
      <c r="G143" s="353" t="s">
        <v>552</v>
      </c>
      <c r="H143" s="353" t="s">
        <v>552</v>
      </c>
      <c r="I143" s="353" t="s">
        <v>552</v>
      </c>
      <c r="J143" s="353" t="s">
        <v>552</v>
      </c>
    </row>
    <row r="144" spans="1:10" x14ac:dyDescent="0.25">
      <c r="A144" s="369" t="s">
        <v>93</v>
      </c>
      <c r="B144" s="353" t="s">
        <v>525</v>
      </c>
      <c r="C144" s="363" t="s">
        <v>581</v>
      </c>
      <c r="D144" s="363" t="s">
        <v>557</v>
      </c>
      <c r="E144" s="363" t="s">
        <v>525</v>
      </c>
      <c r="F144" s="363" t="s">
        <v>525</v>
      </c>
      <c r="G144" s="353" t="s">
        <v>525</v>
      </c>
      <c r="H144" s="353" t="s">
        <v>525</v>
      </c>
      <c r="I144" s="353" t="s">
        <v>525</v>
      </c>
      <c r="J144" s="353" t="s">
        <v>523</v>
      </c>
    </row>
    <row r="145" spans="1:10" x14ac:dyDescent="0.25">
      <c r="A145" s="368" t="s">
        <v>598</v>
      </c>
      <c r="B145" s="363" t="s">
        <v>597</v>
      </c>
      <c r="C145" s="363" t="s">
        <v>581</v>
      </c>
      <c r="D145" s="358" t="s">
        <v>195</v>
      </c>
      <c r="E145" s="358" t="s">
        <v>195</v>
      </c>
      <c r="F145" s="358" t="s">
        <v>195</v>
      </c>
      <c r="G145" s="363" t="s">
        <v>597</v>
      </c>
      <c r="H145" s="363" t="s">
        <v>597</v>
      </c>
      <c r="I145" s="363" t="s">
        <v>597</v>
      </c>
      <c r="J145" s="363" t="s">
        <v>585</v>
      </c>
    </row>
    <row r="146" spans="1:10" x14ac:dyDescent="0.25">
      <c r="A146" s="369" t="s">
        <v>588</v>
      </c>
      <c r="B146" s="353" t="s">
        <v>525</v>
      </c>
      <c r="C146" s="363" t="s">
        <v>581</v>
      </c>
      <c r="D146" s="363" t="s">
        <v>557</v>
      </c>
      <c r="E146" s="363" t="s">
        <v>525</v>
      </c>
      <c r="F146" s="363" t="s">
        <v>525</v>
      </c>
      <c r="G146" s="353" t="s">
        <v>525</v>
      </c>
      <c r="H146" s="353" t="s">
        <v>525</v>
      </c>
      <c r="I146" s="353" t="s">
        <v>525</v>
      </c>
      <c r="J146" s="353" t="s">
        <v>523</v>
      </c>
    </row>
    <row r="147" spans="1:10" x14ac:dyDescent="0.25">
      <c r="A147" s="369" t="s">
        <v>589</v>
      </c>
      <c r="B147" s="353" t="s">
        <v>525</v>
      </c>
      <c r="C147" s="363" t="s">
        <v>581</v>
      </c>
      <c r="D147" s="363" t="s">
        <v>557</v>
      </c>
      <c r="E147" s="363" t="s">
        <v>525</v>
      </c>
      <c r="F147" s="363" t="s">
        <v>525</v>
      </c>
      <c r="G147" s="353" t="s">
        <v>525</v>
      </c>
      <c r="H147" s="353" t="s">
        <v>525</v>
      </c>
      <c r="I147" s="353" t="s">
        <v>525</v>
      </c>
      <c r="J147" s="353" t="s">
        <v>523</v>
      </c>
    </row>
    <row r="148" spans="1:10" x14ac:dyDescent="0.25">
      <c r="A148" s="369" t="s">
        <v>590</v>
      </c>
      <c r="B148" s="353" t="s">
        <v>525</v>
      </c>
      <c r="C148" s="363" t="s">
        <v>581</v>
      </c>
      <c r="D148" s="363" t="s">
        <v>557</v>
      </c>
      <c r="E148" s="363" t="s">
        <v>525</v>
      </c>
      <c r="F148" s="363" t="s">
        <v>525</v>
      </c>
      <c r="G148" s="353" t="s">
        <v>525</v>
      </c>
      <c r="H148" s="353" t="s">
        <v>525</v>
      </c>
      <c r="I148" s="353" t="s">
        <v>525</v>
      </c>
      <c r="J148" s="353" t="s">
        <v>523</v>
      </c>
    </row>
    <row r="149" spans="1:10" x14ac:dyDescent="0.25">
      <c r="A149" s="369" t="s">
        <v>591</v>
      </c>
      <c r="B149" s="353" t="s">
        <v>552</v>
      </c>
      <c r="C149" s="363" t="s">
        <v>581</v>
      </c>
      <c r="D149" s="363" t="s">
        <v>552</v>
      </c>
      <c r="E149" s="363" t="s">
        <v>552</v>
      </c>
      <c r="F149" s="363" t="s">
        <v>552</v>
      </c>
      <c r="G149" s="353" t="s">
        <v>552</v>
      </c>
      <c r="H149" s="353" t="s">
        <v>552</v>
      </c>
      <c r="I149" s="353" t="s">
        <v>552</v>
      </c>
      <c r="J149" s="353" t="s">
        <v>552</v>
      </c>
    </row>
    <row r="150" spans="1:10" x14ac:dyDescent="0.25">
      <c r="A150" s="369" t="s">
        <v>592</v>
      </c>
      <c r="B150" s="353" t="s">
        <v>552</v>
      </c>
      <c r="C150" s="363" t="s">
        <v>581</v>
      </c>
      <c r="D150" s="363" t="s">
        <v>552</v>
      </c>
      <c r="E150" s="363" t="s">
        <v>552</v>
      </c>
      <c r="F150" s="363" t="s">
        <v>552</v>
      </c>
      <c r="G150" s="353" t="s">
        <v>552</v>
      </c>
      <c r="H150" s="353" t="s">
        <v>552</v>
      </c>
      <c r="I150" s="353" t="s">
        <v>552</v>
      </c>
      <c r="J150" s="353" t="s">
        <v>552</v>
      </c>
    </row>
    <row r="151" spans="1:10" x14ac:dyDescent="0.25">
      <c r="A151" s="369" t="s">
        <v>93</v>
      </c>
      <c r="B151" s="353" t="s">
        <v>525</v>
      </c>
      <c r="C151" s="363" t="s">
        <v>581</v>
      </c>
      <c r="D151" s="363" t="s">
        <v>557</v>
      </c>
      <c r="E151" s="363" t="s">
        <v>525</v>
      </c>
      <c r="F151" s="363" t="s">
        <v>525</v>
      </c>
      <c r="G151" s="353" t="s">
        <v>525</v>
      </c>
      <c r="H151" s="353" t="s">
        <v>525</v>
      </c>
      <c r="I151" s="353" t="s">
        <v>525</v>
      </c>
      <c r="J151" s="353" t="s">
        <v>523</v>
      </c>
    </row>
    <row r="152" spans="1:10" x14ac:dyDescent="0.25">
      <c r="A152" s="279" t="s">
        <v>599</v>
      </c>
      <c r="B152" s="363">
        <v>12838276.758914616</v>
      </c>
      <c r="C152" s="363" t="s">
        <v>581</v>
      </c>
      <c r="D152" s="358" t="s">
        <v>195</v>
      </c>
      <c r="E152" s="358" t="s">
        <v>195</v>
      </c>
      <c r="F152" s="358" t="s">
        <v>195</v>
      </c>
      <c r="G152" s="363">
        <v>715881.23822130868</v>
      </c>
      <c r="H152" s="363">
        <v>66.332427151355944</v>
      </c>
      <c r="I152" s="363">
        <v>9.3750160318137894</v>
      </c>
      <c r="J152" s="363" t="s">
        <v>585</v>
      </c>
    </row>
    <row r="153" spans="1:10" x14ac:dyDescent="0.25">
      <c r="A153" s="372" t="s">
        <v>582</v>
      </c>
      <c r="B153" s="363">
        <v>4819311.5680946754</v>
      </c>
      <c r="C153" s="363" t="s">
        <v>581</v>
      </c>
      <c r="D153" s="363">
        <v>71.105701059850205</v>
      </c>
      <c r="E153" s="363">
        <v>1.79440236063714</v>
      </c>
      <c r="F153" s="363">
        <v>0.34189445136586999</v>
      </c>
      <c r="G153" s="363">
        <v>342680.52767521783</v>
      </c>
      <c r="H153" s="363">
        <v>8.6477840544349505</v>
      </c>
      <c r="I153" s="363">
        <v>1.6476958845349201</v>
      </c>
      <c r="J153" s="363" t="s">
        <v>523</v>
      </c>
    </row>
    <row r="154" spans="1:10" x14ac:dyDescent="0.25">
      <c r="A154" s="372" t="s">
        <v>583</v>
      </c>
      <c r="B154" s="363">
        <v>1221823.531590312</v>
      </c>
      <c r="C154" s="363" t="s">
        <v>581</v>
      </c>
      <c r="D154" s="363">
        <v>89.645233903118736</v>
      </c>
      <c r="E154" s="363">
        <v>9.5000000000000107</v>
      </c>
      <c r="F154" s="363">
        <v>1.425</v>
      </c>
      <c r="G154" s="363">
        <v>109530.6562777481</v>
      </c>
      <c r="H154" s="363">
        <v>11.607323550107971</v>
      </c>
      <c r="I154" s="363">
        <v>1.7410985325162001</v>
      </c>
      <c r="J154" s="363" t="s">
        <v>523</v>
      </c>
    </row>
    <row r="155" spans="1:10" x14ac:dyDescent="0.25">
      <c r="A155" s="372" t="s">
        <v>584</v>
      </c>
      <c r="B155" s="363">
        <v>5247366.382635735</v>
      </c>
      <c r="C155" s="363" t="s">
        <v>581</v>
      </c>
      <c r="D155" s="363">
        <v>50.248073994006518</v>
      </c>
      <c r="E155" s="363">
        <v>0.9</v>
      </c>
      <c r="F155" s="363">
        <v>0.09</v>
      </c>
      <c r="G155" s="363">
        <v>263670.05426834273</v>
      </c>
      <c r="H155" s="363">
        <v>4.7226297443721696</v>
      </c>
      <c r="I155" s="363">
        <v>0.47226297443721998</v>
      </c>
      <c r="J155" s="363" t="s">
        <v>523</v>
      </c>
    </row>
    <row r="156" spans="1:10" x14ac:dyDescent="0.25">
      <c r="A156" s="372" t="s">
        <v>3406</v>
      </c>
      <c r="B156" s="363" t="s">
        <v>552</v>
      </c>
      <c r="C156" s="363" t="s">
        <v>581</v>
      </c>
      <c r="D156" s="363" t="s">
        <v>552</v>
      </c>
      <c r="E156" s="363" t="s">
        <v>552</v>
      </c>
      <c r="F156" s="363" t="s">
        <v>552</v>
      </c>
      <c r="G156" s="363" t="s">
        <v>552</v>
      </c>
      <c r="H156" s="363" t="s">
        <v>552</v>
      </c>
      <c r="I156" s="363" t="s">
        <v>552</v>
      </c>
      <c r="J156" s="363" t="s">
        <v>552</v>
      </c>
    </row>
    <row r="157" spans="1:10" x14ac:dyDescent="0.25">
      <c r="A157" s="372" t="s">
        <v>3407</v>
      </c>
      <c r="B157" s="363" t="s">
        <v>552</v>
      </c>
      <c r="C157" s="363" t="s">
        <v>581</v>
      </c>
      <c r="D157" s="363" t="s">
        <v>552</v>
      </c>
      <c r="E157" s="363" t="s">
        <v>552</v>
      </c>
      <c r="F157" s="363" t="s">
        <v>552</v>
      </c>
      <c r="G157" s="363" t="s">
        <v>552</v>
      </c>
      <c r="H157" s="363" t="s">
        <v>552</v>
      </c>
      <c r="I157" s="363" t="s">
        <v>552</v>
      </c>
      <c r="J157" s="363" t="s">
        <v>552</v>
      </c>
    </row>
    <row r="158" spans="1:10" x14ac:dyDescent="0.25">
      <c r="A158" s="372" t="s">
        <v>3408</v>
      </c>
      <c r="B158" s="363">
        <v>1549775.2765938945</v>
      </c>
      <c r="C158" s="363" t="s">
        <v>581</v>
      </c>
      <c r="D158" s="363">
        <v>88.686898270265601</v>
      </c>
      <c r="E158" s="363">
        <v>26.684313801501879</v>
      </c>
      <c r="F158" s="363">
        <v>3.5579085068669198</v>
      </c>
      <c r="G158" s="363">
        <v>137444.76229705545</v>
      </c>
      <c r="H158" s="363">
        <v>41.354689802440859</v>
      </c>
      <c r="I158" s="363">
        <v>5.5139586403254501</v>
      </c>
      <c r="J158" s="363" t="s">
        <v>523</v>
      </c>
    </row>
    <row r="159" spans="1:10" x14ac:dyDescent="0.25">
      <c r="A159" s="373" t="s">
        <v>527</v>
      </c>
      <c r="B159" s="363">
        <v>287888.52852704696</v>
      </c>
      <c r="C159" s="363" t="s">
        <v>581</v>
      </c>
      <c r="D159" s="358" t="s">
        <v>195</v>
      </c>
      <c r="E159" s="358" t="s">
        <v>195</v>
      </c>
      <c r="F159" s="358" t="s">
        <v>195</v>
      </c>
      <c r="G159" s="363">
        <v>14558.872168514019</v>
      </c>
      <c r="H159" s="363">
        <v>0.26506107425178999</v>
      </c>
      <c r="I159" s="363">
        <v>3.4431093875209998E-2</v>
      </c>
      <c r="J159" s="363" t="s">
        <v>585</v>
      </c>
    </row>
    <row r="160" spans="1:10" x14ac:dyDescent="0.25">
      <c r="A160" s="372" t="s">
        <v>582</v>
      </c>
      <c r="B160" s="353">
        <v>4445.4946217248898</v>
      </c>
      <c r="C160" s="363" t="s">
        <v>581</v>
      </c>
      <c r="D160" s="363">
        <v>71.105701059850205</v>
      </c>
      <c r="E160" s="363">
        <v>2.22599096016011</v>
      </c>
      <c r="F160" s="363">
        <v>2.0044709460974501</v>
      </c>
      <c r="G160" s="353">
        <v>316.10001163554188</v>
      </c>
      <c r="H160" s="353">
        <v>9.8956308414000008E-3</v>
      </c>
      <c r="I160" s="353">
        <v>8.9108648102800003E-3</v>
      </c>
      <c r="J160" s="353" t="s">
        <v>523</v>
      </c>
    </row>
    <row r="161" spans="1:10" x14ac:dyDescent="0.25">
      <c r="A161" s="372" t="s">
        <v>583</v>
      </c>
      <c r="B161" s="353">
        <v>7.7573134424458603</v>
      </c>
      <c r="C161" s="363" t="s">
        <v>581</v>
      </c>
      <c r="D161" s="363">
        <v>89.645233903119205</v>
      </c>
      <c r="E161" s="363">
        <v>9.4999999995828901</v>
      </c>
      <c r="F161" s="363">
        <v>1.4250000005819901</v>
      </c>
      <c r="G161" s="353">
        <v>0.69540617800786997</v>
      </c>
      <c r="H161" s="353">
        <v>7.3694477700000002E-5</v>
      </c>
      <c r="I161" s="353">
        <v>1.1054171659999999E-5</v>
      </c>
      <c r="J161" s="353" t="s">
        <v>523</v>
      </c>
    </row>
    <row r="162" spans="1:10" x14ac:dyDescent="0.25">
      <c r="A162" s="372" t="s">
        <v>584</v>
      </c>
      <c r="B162" s="353">
        <v>283435.27659187961</v>
      </c>
      <c r="C162" s="363" t="s">
        <v>581</v>
      </c>
      <c r="D162" s="363">
        <v>50.248073994006511</v>
      </c>
      <c r="E162" s="363">
        <v>0.89999999999999003</v>
      </c>
      <c r="F162" s="363">
        <v>0.09</v>
      </c>
      <c r="G162" s="353">
        <v>14242.076750700469</v>
      </c>
      <c r="H162" s="353">
        <v>0.25509174893268999</v>
      </c>
      <c r="I162" s="353">
        <v>2.5509174893269999E-2</v>
      </c>
      <c r="J162" s="353" t="s">
        <v>523</v>
      </c>
    </row>
    <row r="163" spans="1:10" x14ac:dyDescent="0.25">
      <c r="A163" s="372" t="s">
        <v>3406</v>
      </c>
      <c r="B163" s="353" t="s">
        <v>552</v>
      </c>
      <c r="C163" s="363" t="s">
        <v>581</v>
      </c>
      <c r="D163" s="363" t="s">
        <v>552</v>
      </c>
      <c r="E163" s="363" t="s">
        <v>552</v>
      </c>
      <c r="F163" s="363" t="s">
        <v>552</v>
      </c>
      <c r="G163" s="353" t="s">
        <v>552</v>
      </c>
      <c r="H163" s="353" t="s">
        <v>552</v>
      </c>
      <c r="I163" s="353" t="s">
        <v>552</v>
      </c>
      <c r="J163" s="353" t="s">
        <v>552</v>
      </c>
    </row>
    <row r="164" spans="1:10" x14ac:dyDescent="0.25">
      <c r="A164" s="372" t="s">
        <v>3407</v>
      </c>
      <c r="B164" s="353" t="s">
        <v>552</v>
      </c>
      <c r="C164" s="363" t="s">
        <v>581</v>
      </c>
      <c r="D164" s="363" t="s">
        <v>552</v>
      </c>
      <c r="E164" s="363" t="s">
        <v>552</v>
      </c>
      <c r="F164" s="363" t="s">
        <v>552</v>
      </c>
      <c r="G164" s="353" t="s">
        <v>552</v>
      </c>
      <c r="H164" s="353" t="s">
        <v>552</v>
      </c>
      <c r="I164" s="353" t="s">
        <v>552</v>
      </c>
      <c r="J164" s="353" t="s">
        <v>552</v>
      </c>
    </row>
    <row r="165" spans="1:10" x14ac:dyDescent="0.25">
      <c r="A165" s="372" t="s">
        <v>3408</v>
      </c>
      <c r="B165" s="353" t="s">
        <v>525</v>
      </c>
      <c r="C165" s="363" t="s">
        <v>581</v>
      </c>
      <c r="D165" s="363" t="s">
        <v>557</v>
      </c>
      <c r="E165" s="363" t="s">
        <v>525</v>
      </c>
      <c r="F165" s="363" t="s">
        <v>525</v>
      </c>
      <c r="G165" s="353" t="s">
        <v>525</v>
      </c>
      <c r="H165" s="353" t="s">
        <v>525</v>
      </c>
      <c r="I165" s="353" t="s">
        <v>525</v>
      </c>
      <c r="J165" s="353" t="s">
        <v>523</v>
      </c>
    </row>
    <row r="166" spans="1:10" x14ac:dyDescent="0.25">
      <c r="A166" s="373" t="s">
        <v>528</v>
      </c>
      <c r="B166" s="363">
        <v>71681.084862017902</v>
      </c>
      <c r="C166" s="363" t="s">
        <v>581</v>
      </c>
      <c r="D166" s="358" t="s">
        <v>195</v>
      </c>
      <c r="E166" s="358" t="s">
        <v>195</v>
      </c>
      <c r="F166" s="358" t="s">
        <v>195</v>
      </c>
      <c r="G166" s="363">
        <v>4324.0266958123129</v>
      </c>
      <c r="H166" s="363">
        <v>0.21993490848121999</v>
      </c>
      <c r="I166" s="363">
        <v>3.1755858181610003E-2</v>
      </c>
      <c r="J166" s="363" t="s">
        <v>585</v>
      </c>
    </row>
    <row r="167" spans="1:10" x14ac:dyDescent="0.25">
      <c r="A167" s="372" t="s">
        <v>582</v>
      </c>
      <c r="B167" s="353">
        <v>689.44926062650995</v>
      </c>
      <c r="C167" s="363" t="s">
        <v>581</v>
      </c>
      <c r="D167" s="363">
        <v>71.10570105985019</v>
      </c>
      <c r="E167" s="363">
        <v>2.2259909601547698</v>
      </c>
      <c r="F167" s="363">
        <v>2.0044709460913501</v>
      </c>
      <c r="G167" s="353">
        <v>49.023773022043358</v>
      </c>
      <c r="H167" s="353">
        <v>1.5347078216399999E-3</v>
      </c>
      <c r="I167" s="353">
        <v>1.38198101173E-3</v>
      </c>
      <c r="J167" s="353" t="s">
        <v>523</v>
      </c>
    </row>
    <row r="168" spans="1:10" x14ac:dyDescent="0.25">
      <c r="A168" s="372" t="s">
        <v>583</v>
      </c>
      <c r="B168" s="353">
        <v>17966.014955618604</v>
      </c>
      <c r="C168" s="363" t="s">
        <v>581</v>
      </c>
      <c r="D168" s="363">
        <v>89.645233903118736</v>
      </c>
      <c r="E168" s="363">
        <v>9.5000000000001794</v>
      </c>
      <c r="F168" s="363">
        <v>1.4250000000001899</v>
      </c>
      <c r="G168" s="353">
        <v>1610.5676130033592</v>
      </c>
      <c r="H168" s="353">
        <v>0.17067714207838</v>
      </c>
      <c r="I168" s="353">
        <v>2.560157131176E-2</v>
      </c>
      <c r="J168" s="353" t="s">
        <v>523</v>
      </c>
    </row>
    <row r="169" spans="1:10" x14ac:dyDescent="0.25">
      <c r="A169" s="372" t="s">
        <v>584</v>
      </c>
      <c r="B169" s="353">
        <v>53025.620645772789</v>
      </c>
      <c r="C169" s="363" t="s">
        <v>581</v>
      </c>
      <c r="D169" s="363">
        <v>50.248073994006518</v>
      </c>
      <c r="E169" s="363">
        <v>0.90000000000007996</v>
      </c>
      <c r="F169" s="363">
        <v>9.0000000000010003E-2</v>
      </c>
      <c r="G169" s="353">
        <v>2664.4353097869107</v>
      </c>
      <c r="H169" s="353">
        <v>4.7723058581199997E-2</v>
      </c>
      <c r="I169" s="353">
        <v>4.7723058581199997E-3</v>
      </c>
      <c r="J169" s="353" t="s">
        <v>523</v>
      </c>
    </row>
    <row r="170" spans="1:10" x14ac:dyDescent="0.25">
      <c r="A170" s="372" t="s">
        <v>3406</v>
      </c>
      <c r="B170" s="353" t="s">
        <v>552</v>
      </c>
      <c r="C170" s="363" t="s">
        <v>581</v>
      </c>
      <c r="D170" s="363" t="s">
        <v>552</v>
      </c>
      <c r="E170" s="363" t="s">
        <v>552</v>
      </c>
      <c r="F170" s="363" t="s">
        <v>552</v>
      </c>
      <c r="G170" s="353" t="s">
        <v>552</v>
      </c>
      <c r="H170" s="353" t="s">
        <v>552</v>
      </c>
      <c r="I170" s="353" t="s">
        <v>552</v>
      </c>
      <c r="J170" s="353" t="s">
        <v>552</v>
      </c>
    </row>
    <row r="171" spans="1:10" x14ac:dyDescent="0.25">
      <c r="A171" s="372" t="s">
        <v>3407</v>
      </c>
      <c r="B171" s="353" t="s">
        <v>552</v>
      </c>
      <c r="C171" s="363" t="s">
        <v>581</v>
      </c>
      <c r="D171" s="363" t="s">
        <v>552</v>
      </c>
      <c r="E171" s="363" t="s">
        <v>552</v>
      </c>
      <c r="F171" s="363" t="s">
        <v>552</v>
      </c>
      <c r="G171" s="353" t="s">
        <v>552</v>
      </c>
      <c r="H171" s="353" t="s">
        <v>552</v>
      </c>
      <c r="I171" s="353" t="s">
        <v>552</v>
      </c>
      <c r="J171" s="353" t="s">
        <v>552</v>
      </c>
    </row>
    <row r="172" spans="1:10" x14ac:dyDescent="0.25">
      <c r="A172" s="372" t="s">
        <v>3408</v>
      </c>
      <c r="B172" s="353" t="s">
        <v>525</v>
      </c>
      <c r="C172" s="363" t="s">
        <v>581</v>
      </c>
      <c r="D172" s="363" t="s">
        <v>557</v>
      </c>
      <c r="E172" s="363" t="s">
        <v>525</v>
      </c>
      <c r="F172" s="363" t="s">
        <v>525</v>
      </c>
      <c r="G172" s="353" t="s">
        <v>525</v>
      </c>
      <c r="H172" s="353" t="s">
        <v>525</v>
      </c>
      <c r="I172" s="353" t="s">
        <v>525</v>
      </c>
      <c r="J172" s="353" t="s">
        <v>523</v>
      </c>
    </row>
    <row r="173" spans="1:10" x14ac:dyDescent="0.25">
      <c r="A173" s="373" t="s">
        <v>529</v>
      </c>
      <c r="B173" s="363">
        <v>1251649.8675068016</v>
      </c>
      <c r="C173" s="363" t="s">
        <v>581</v>
      </c>
      <c r="D173" s="358" t="s">
        <v>195</v>
      </c>
      <c r="E173" s="358" t="s">
        <v>195</v>
      </c>
      <c r="F173" s="358" t="s">
        <v>195</v>
      </c>
      <c r="G173" s="363">
        <v>68062.59585493186</v>
      </c>
      <c r="H173" s="363">
        <v>2.1634295884067098</v>
      </c>
      <c r="I173" s="363">
        <v>0.32207738930322999</v>
      </c>
      <c r="J173" s="363" t="s">
        <v>585</v>
      </c>
    </row>
    <row r="174" spans="1:10" x14ac:dyDescent="0.25">
      <c r="A174" s="372" t="s">
        <v>582</v>
      </c>
      <c r="B174" s="353">
        <v>28362.611451098659</v>
      </c>
      <c r="C174" s="363" t="s">
        <v>581</v>
      </c>
      <c r="D174" s="363">
        <v>71.105701059850205</v>
      </c>
      <c r="E174" s="363">
        <v>2.2259909601608401</v>
      </c>
      <c r="F174" s="363">
        <v>2.0044709460968102</v>
      </c>
      <c r="G174" s="353">
        <v>2016.7433711185054</v>
      </c>
      <c r="H174" s="353">
        <v>6.3134916696700003E-2</v>
      </c>
      <c r="I174" s="353">
        <v>5.6852030609159998E-2</v>
      </c>
      <c r="J174" s="353" t="s">
        <v>523</v>
      </c>
    </row>
    <row r="175" spans="1:10" x14ac:dyDescent="0.25">
      <c r="A175" s="372" t="s">
        <v>583</v>
      </c>
      <c r="B175" s="353">
        <v>116201.87689068276</v>
      </c>
      <c r="C175" s="363" t="s">
        <v>581</v>
      </c>
      <c r="D175" s="363">
        <v>89.645233903118736</v>
      </c>
      <c r="E175" s="363">
        <v>9.5000000000000302</v>
      </c>
      <c r="F175" s="363">
        <v>1.4249999999999701</v>
      </c>
      <c r="G175" s="353">
        <v>10416.944433846664</v>
      </c>
      <c r="H175" s="353">
        <v>1.1039178304614901</v>
      </c>
      <c r="I175" s="353">
        <v>0.16558767456921999</v>
      </c>
      <c r="J175" s="353" t="s">
        <v>523</v>
      </c>
    </row>
    <row r="176" spans="1:10" x14ac:dyDescent="0.25">
      <c r="A176" s="372" t="s">
        <v>584</v>
      </c>
      <c r="B176" s="353">
        <v>1107085.3791650203</v>
      </c>
      <c r="C176" s="363" t="s">
        <v>581</v>
      </c>
      <c r="D176" s="363">
        <v>50.248073994006511</v>
      </c>
      <c r="E176" s="363">
        <v>0.9</v>
      </c>
      <c r="F176" s="363">
        <v>0.09</v>
      </c>
      <c r="G176" s="353">
        <v>55628.908049966696</v>
      </c>
      <c r="H176" s="353">
        <v>0.99637684124852</v>
      </c>
      <c r="I176" s="353">
        <v>9.9637684124849996E-2</v>
      </c>
      <c r="J176" s="353" t="s">
        <v>523</v>
      </c>
    </row>
    <row r="177" spans="1:10" x14ac:dyDescent="0.25">
      <c r="A177" s="372" t="s">
        <v>3406</v>
      </c>
      <c r="B177" s="353" t="s">
        <v>552</v>
      </c>
      <c r="C177" s="363" t="s">
        <v>581</v>
      </c>
      <c r="D177" s="363" t="s">
        <v>552</v>
      </c>
      <c r="E177" s="363" t="s">
        <v>552</v>
      </c>
      <c r="F177" s="363" t="s">
        <v>552</v>
      </c>
      <c r="G177" s="353" t="s">
        <v>552</v>
      </c>
      <c r="H177" s="353" t="s">
        <v>552</v>
      </c>
      <c r="I177" s="353" t="s">
        <v>552</v>
      </c>
      <c r="J177" s="353" t="s">
        <v>552</v>
      </c>
    </row>
    <row r="178" spans="1:10" x14ac:dyDescent="0.25">
      <c r="A178" s="372" t="s">
        <v>3407</v>
      </c>
      <c r="B178" s="353" t="s">
        <v>552</v>
      </c>
      <c r="C178" s="363" t="s">
        <v>581</v>
      </c>
      <c r="D178" s="363" t="s">
        <v>552</v>
      </c>
      <c r="E178" s="363" t="s">
        <v>552</v>
      </c>
      <c r="F178" s="363" t="s">
        <v>552</v>
      </c>
      <c r="G178" s="353" t="s">
        <v>552</v>
      </c>
      <c r="H178" s="353" t="s">
        <v>552</v>
      </c>
      <c r="I178" s="353" t="s">
        <v>552</v>
      </c>
      <c r="J178" s="353" t="s">
        <v>552</v>
      </c>
    </row>
    <row r="179" spans="1:10" x14ac:dyDescent="0.25">
      <c r="A179" s="372" t="s">
        <v>3408</v>
      </c>
      <c r="B179" s="353" t="s">
        <v>525</v>
      </c>
      <c r="C179" s="363" t="s">
        <v>581</v>
      </c>
      <c r="D179" s="363" t="s">
        <v>557</v>
      </c>
      <c r="E179" s="363" t="s">
        <v>525</v>
      </c>
      <c r="F179" s="363" t="s">
        <v>525</v>
      </c>
      <c r="G179" s="353" t="s">
        <v>525</v>
      </c>
      <c r="H179" s="353" t="s">
        <v>525</v>
      </c>
      <c r="I179" s="353" t="s">
        <v>525</v>
      </c>
      <c r="J179" s="353" t="s">
        <v>523</v>
      </c>
    </row>
    <row r="180" spans="1:10" x14ac:dyDescent="0.25">
      <c r="A180" s="373" t="s">
        <v>530</v>
      </c>
      <c r="B180" s="363">
        <v>622104.09703608055</v>
      </c>
      <c r="C180" s="363" t="s">
        <v>581</v>
      </c>
      <c r="D180" s="358" t="s">
        <v>195</v>
      </c>
      <c r="E180" s="358" t="s">
        <v>195</v>
      </c>
      <c r="F180" s="358" t="s">
        <v>195</v>
      </c>
      <c r="G180" s="363">
        <v>42643.232056364206</v>
      </c>
      <c r="H180" s="363">
        <v>2.9129032519703002</v>
      </c>
      <c r="I180" s="363">
        <v>0.49111046929190999</v>
      </c>
      <c r="J180" s="363" t="s">
        <v>585</v>
      </c>
    </row>
    <row r="181" spans="1:10" x14ac:dyDescent="0.25">
      <c r="A181" s="372" t="s">
        <v>582</v>
      </c>
      <c r="B181" s="353">
        <v>40884.945191305182</v>
      </c>
      <c r="C181" s="363" t="s">
        <v>581</v>
      </c>
      <c r="D181" s="363">
        <v>71.105701059850205</v>
      </c>
      <c r="E181" s="363">
        <v>2.22599096016092</v>
      </c>
      <c r="F181" s="363">
        <v>2.0044709460967698</v>
      </c>
      <c r="G181" s="353">
        <v>2907.1526906213062</v>
      </c>
      <c r="H181" s="353">
        <v>9.1009518402520001E-2</v>
      </c>
      <c r="I181" s="353">
        <v>8.1952684768729994E-2</v>
      </c>
      <c r="J181" s="353" t="s">
        <v>523</v>
      </c>
    </row>
    <row r="182" spans="1:10" x14ac:dyDescent="0.25">
      <c r="A182" s="372" t="s">
        <v>583</v>
      </c>
      <c r="B182" s="353">
        <v>267301.91824505618</v>
      </c>
      <c r="C182" s="363" t="s">
        <v>581</v>
      </c>
      <c r="D182" s="363">
        <v>89.645233903118736</v>
      </c>
      <c r="E182" s="363">
        <v>9.4999999999999893</v>
      </c>
      <c r="F182" s="363">
        <v>1.42500000000002</v>
      </c>
      <c r="G182" s="353">
        <v>23962.342983830382</v>
      </c>
      <c r="H182" s="353">
        <v>2.5393682233280299</v>
      </c>
      <c r="I182" s="353">
        <v>0.38090523349921002</v>
      </c>
      <c r="J182" s="353" t="s">
        <v>523</v>
      </c>
    </row>
    <row r="183" spans="1:10" x14ac:dyDescent="0.25">
      <c r="A183" s="372" t="s">
        <v>584</v>
      </c>
      <c r="B183" s="353">
        <v>313917.23359971918</v>
      </c>
      <c r="C183" s="363" t="s">
        <v>581</v>
      </c>
      <c r="D183" s="363">
        <v>50.248073994006511</v>
      </c>
      <c r="E183" s="363">
        <v>0.90000000000001001</v>
      </c>
      <c r="F183" s="363">
        <v>8.9999999999979999E-2</v>
      </c>
      <c r="G183" s="353">
        <v>15773.736381912517</v>
      </c>
      <c r="H183" s="353">
        <v>0.28252551023974998</v>
      </c>
      <c r="I183" s="353">
        <v>2.825255102397E-2</v>
      </c>
      <c r="J183" s="353" t="s">
        <v>523</v>
      </c>
    </row>
    <row r="184" spans="1:10" x14ac:dyDescent="0.25">
      <c r="A184" s="372" t="s">
        <v>3406</v>
      </c>
      <c r="B184" s="353" t="s">
        <v>552</v>
      </c>
      <c r="C184" s="363" t="s">
        <v>581</v>
      </c>
      <c r="D184" s="363" t="s">
        <v>552</v>
      </c>
      <c r="E184" s="363" t="s">
        <v>552</v>
      </c>
      <c r="F184" s="363" t="s">
        <v>552</v>
      </c>
      <c r="G184" s="353" t="s">
        <v>552</v>
      </c>
      <c r="H184" s="353" t="s">
        <v>552</v>
      </c>
      <c r="I184" s="353" t="s">
        <v>552</v>
      </c>
      <c r="J184" s="353" t="s">
        <v>552</v>
      </c>
    </row>
    <row r="185" spans="1:10" x14ac:dyDescent="0.25">
      <c r="A185" s="372" t="s">
        <v>3407</v>
      </c>
      <c r="B185" s="353" t="s">
        <v>552</v>
      </c>
      <c r="C185" s="363" t="s">
        <v>581</v>
      </c>
      <c r="D185" s="363" t="s">
        <v>552</v>
      </c>
      <c r="E185" s="363" t="s">
        <v>552</v>
      </c>
      <c r="F185" s="363" t="s">
        <v>552</v>
      </c>
      <c r="G185" s="353" t="s">
        <v>552</v>
      </c>
      <c r="H185" s="353" t="s">
        <v>552</v>
      </c>
      <c r="I185" s="353" t="s">
        <v>552</v>
      </c>
      <c r="J185" s="353" t="s">
        <v>552</v>
      </c>
    </row>
    <row r="186" spans="1:10" x14ac:dyDescent="0.25">
      <c r="A186" s="372" t="s">
        <v>3408</v>
      </c>
      <c r="B186" s="353" t="s">
        <v>525</v>
      </c>
      <c r="C186" s="363" t="s">
        <v>581</v>
      </c>
      <c r="D186" s="363" t="s">
        <v>557</v>
      </c>
      <c r="E186" s="363" t="s">
        <v>525</v>
      </c>
      <c r="F186" s="363" t="s">
        <v>525</v>
      </c>
      <c r="G186" s="353" t="s">
        <v>525</v>
      </c>
      <c r="H186" s="353" t="s">
        <v>525</v>
      </c>
      <c r="I186" s="353" t="s">
        <v>525</v>
      </c>
      <c r="J186" s="353" t="s">
        <v>523</v>
      </c>
    </row>
    <row r="187" spans="1:10" x14ac:dyDescent="0.25">
      <c r="A187" s="373" t="s">
        <v>531</v>
      </c>
      <c r="B187" s="363">
        <v>489761.39814429276</v>
      </c>
      <c r="C187" s="363" t="s">
        <v>581</v>
      </c>
      <c r="D187" s="358" t="s">
        <v>195</v>
      </c>
      <c r="E187" s="358" t="s">
        <v>195</v>
      </c>
      <c r="F187" s="358" t="s">
        <v>195</v>
      </c>
      <c r="G187" s="363">
        <v>32687.652624332597</v>
      </c>
      <c r="H187" s="363">
        <v>2.1724960612470801</v>
      </c>
      <c r="I187" s="363">
        <v>0.32965613051379999</v>
      </c>
      <c r="J187" s="363" t="s">
        <v>585</v>
      </c>
    </row>
    <row r="188" spans="1:10" x14ac:dyDescent="0.25">
      <c r="A188" s="372" t="s">
        <v>582</v>
      </c>
      <c r="B188" s="353">
        <v>9808.8338456088695</v>
      </c>
      <c r="C188" s="363" t="s">
        <v>581</v>
      </c>
      <c r="D188" s="363">
        <v>71.105701059850205</v>
      </c>
      <c r="E188" s="363">
        <v>2.2259909601613499</v>
      </c>
      <c r="F188" s="363">
        <v>2.0044709460963999</v>
      </c>
      <c r="G188" s="353">
        <v>697.46400717160509</v>
      </c>
      <c r="H188" s="353">
        <v>2.1834375470049999E-2</v>
      </c>
      <c r="I188" s="353">
        <v>1.9661522458610001E-2</v>
      </c>
      <c r="J188" s="353" t="s">
        <v>523</v>
      </c>
    </row>
    <row r="189" spans="1:10" x14ac:dyDescent="0.25">
      <c r="A189" s="372" t="s">
        <v>583</v>
      </c>
      <c r="B189" s="353">
        <v>199849.34626839636</v>
      </c>
      <c r="C189" s="363" t="s">
        <v>581</v>
      </c>
      <c r="D189" s="363">
        <v>89.645233903118736</v>
      </c>
      <c r="E189" s="363">
        <v>9.5000000000000195</v>
      </c>
      <c r="F189" s="363">
        <v>1.4249999999999801</v>
      </c>
      <c r="G189" s="353">
        <v>17915.541391615763</v>
      </c>
      <c r="H189" s="353">
        <v>1.89856878954977</v>
      </c>
      <c r="I189" s="353">
        <v>0.28478531843246002</v>
      </c>
      <c r="J189" s="353" t="s">
        <v>523</v>
      </c>
    </row>
    <row r="190" spans="1:10" x14ac:dyDescent="0.25">
      <c r="A190" s="372" t="s">
        <v>584</v>
      </c>
      <c r="B190" s="353">
        <v>280103.21803028753</v>
      </c>
      <c r="C190" s="363" t="s">
        <v>581</v>
      </c>
      <c r="D190" s="363">
        <v>50.248073994006518</v>
      </c>
      <c r="E190" s="363">
        <v>0.9</v>
      </c>
      <c r="F190" s="363">
        <v>9.0000000000010003E-2</v>
      </c>
      <c r="G190" s="353">
        <v>14074.647225545228</v>
      </c>
      <c r="H190" s="353">
        <v>0.25209289622726</v>
      </c>
      <c r="I190" s="353">
        <v>2.5209289622729999E-2</v>
      </c>
      <c r="J190" s="353" t="s">
        <v>523</v>
      </c>
    </row>
    <row r="191" spans="1:10" x14ac:dyDescent="0.25">
      <c r="A191" s="372" t="s">
        <v>3406</v>
      </c>
      <c r="B191" s="353" t="s">
        <v>552</v>
      </c>
      <c r="C191" s="363" t="s">
        <v>581</v>
      </c>
      <c r="D191" s="363" t="s">
        <v>552</v>
      </c>
      <c r="E191" s="363" t="s">
        <v>552</v>
      </c>
      <c r="F191" s="363" t="s">
        <v>552</v>
      </c>
      <c r="G191" s="353" t="s">
        <v>552</v>
      </c>
      <c r="H191" s="353" t="s">
        <v>552</v>
      </c>
      <c r="I191" s="353" t="s">
        <v>552</v>
      </c>
      <c r="J191" s="353" t="s">
        <v>552</v>
      </c>
    </row>
    <row r="192" spans="1:10" x14ac:dyDescent="0.25">
      <c r="A192" s="372" t="s">
        <v>3407</v>
      </c>
      <c r="B192" s="353" t="s">
        <v>552</v>
      </c>
      <c r="C192" s="363" t="s">
        <v>581</v>
      </c>
      <c r="D192" s="363" t="s">
        <v>552</v>
      </c>
      <c r="E192" s="363" t="s">
        <v>552</v>
      </c>
      <c r="F192" s="363" t="s">
        <v>552</v>
      </c>
      <c r="G192" s="353" t="s">
        <v>552</v>
      </c>
      <c r="H192" s="353" t="s">
        <v>552</v>
      </c>
      <c r="I192" s="353" t="s">
        <v>552</v>
      </c>
      <c r="J192" s="353" t="s">
        <v>552</v>
      </c>
    </row>
    <row r="193" spans="1:10" x14ac:dyDescent="0.25">
      <c r="A193" s="372" t="s">
        <v>3408</v>
      </c>
      <c r="B193" s="353" t="s">
        <v>525</v>
      </c>
      <c r="C193" s="363" t="s">
        <v>581</v>
      </c>
      <c r="D193" s="363" t="s">
        <v>557</v>
      </c>
      <c r="E193" s="363" t="s">
        <v>525</v>
      </c>
      <c r="F193" s="363" t="s">
        <v>525</v>
      </c>
      <c r="G193" s="353" t="s">
        <v>525</v>
      </c>
      <c r="H193" s="353" t="s">
        <v>525</v>
      </c>
      <c r="I193" s="353" t="s">
        <v>525</v>
      </c>
      <c r="J193" s="353" t="s">
        <v>523</v>
      </c>
    </row>
    <row r="194" spans="1:10" x14ac:dyDescent="0.25">
      <c r="A194" s="373" t="s">
        <v>532</v>
      </c>
      <c r="B194" s="363">
        <v>554498.53640783543</v>
      </c>
      <c r="C194" s="363" t="s">
        <v>581</v>
      </c>
      <c r="D194" s="358" t="s">
        <v>195</v>
      </c>
      <c r="E194" s="358" t="s">
        <v>195</v>
      </c>
      <c r="F194" s="358" t="s">
        <v>195</v>
      </c>
      <c r="G194" s="363">
        <v>38327.06069611937</v>
      </c>
      <c r="H194" s="363">
        <v>2.7616536525147199</v>
      </c>
      <c r="I194" s="363">
        <v>0.41262766327205003</v>
      </c>
      <c r="J194" s="363" t="s">
        <v>585</v>
      </c>
    </row>
    <row r="195" spans="1:10" x14ac:dyDescent="0.25">
      <c r="A195" s="372" t="s">
        <v>582</v>
      </c>
      <c r="B195" s="353">
        <v>6726.3308789338053</v>
      </c>
      <c r="C195" s="363" t="s">
        <v>581</v>
      </c>
      <c r="D195" s="363">
        <v>71.105701059850205</v>
      </c>
      <c r="E195" s="363">
        <v>2.22599096016123</v>
      </c>
      <c r="F195" s="363">
        <v>2.0044709460973098</v>
      </c>
      <c r="G195" s="353">
        <v>478.28047270710664</v>
      </c>
      <c r="H195" s="353">
        <v>1.4972751731559999E-2</v>
      </c>
      <c r="I195" s="353">
        <v>1.348273482066E-2</v>
      </c>
      <c r="J195" s="353" t="s">
        <v>523</v>
      </c>
    </row>
    <row r="196" spans="1:10" x14ac:dyDescent="0.25">
      <c r="A196" s="372" t="s">
        <v>583</v>
      </c>
      <c r="B196" s="353">
        <v>262056.50183804112</v>
      </c>
      <c r="C196" s="363" t="s">
        <v>581</v>
      </c>
      <c r="D196" s="363">
        <v>89.645233903118736</v>
      </c>
      <c r="E196" s="363">
        <v>9.5</v>
      </c>
      <c r="F196" s="363">
        <v>1.42500000000001</v>
      </c>
      <c r="G196" s="353">
        <v>23492.116403104261</v>
      </c>
      <c r="H196" s="353">
        <v>2.4895367674613902</v>
      </c>
      <c r="I196" s="353">
        <v>0.37343051511920999</v>
      </c>
      <c r="J196" s="353" t="s">
        <v>523</v>
      </c>
    </row>
    <row r="197" spans="1:10" x14ac:dyDescent="0.25">
      <c r="A197" s="372" t="s">
        <v>584</v>
      </c>
      <c r="B197" s="353">
        <v>285715.70369086054</v>
      </c>
      <c r="C197" s="363" t="s">
        <v>581</v>
      </c>
      <c r="D197" s="363">
        <v>50.248073994006511</v>
      </c>
      <c r="E197" s="363">
        <v>0.89999999999998004</v>
      </c>
      <c r="F197" s="363">
        <v>9.0000000000010003E-2</v>
      </c>
      <c r="G197" s="353">
        <v>14356.663820308</v>
      </c>
      <c r="H197" s="353">
        <v>0.25714413332177</v>
      </c>
      <c r="I197" s="353">
        <v>2.5714413332180001E-2</v>
      </c>
      <c r="J197" s="353" t="s">
        <v>523</v>
      </c>
    </row>
    <row r="198" spans="1:10" x14ac:dyDescent="0.25">
      <c r="A198" s="372" t="s">
        <v>3406</v>
      </c>
      <c r="B198" s="353" t="s">
        <v>552</v>
      </c>
      <c r="C198" s="363" t="s">
        <v>581</v>
      </c>
      <c r="D198" s="363" t="s">
        <v>552</v>
      </c>
      <c r="E198" s="363" t="s">
        <v>552</v>
      </c>
      <c r="F198" s="363" t="s">
        <v>552</v>
      </c>
      <c r="G198" s="353" t="s">
        <v>552</v>
      </c>
      <c r="H198" s="353" t="s">
        <v>552</v>
      </c>
      <c r="I198" s="353" t="s">
        <v>552</v>
      </c>
      <c r="J198" s="353" t="s">
        <v>552</v>
      </c>
    </row>
    <row r="199" spans="1:10" x14ac:dyDescent="0.25">
      <c r="A199" s="374" t="s">
        <v>3407</v>
      </c>
      <c r="B199" s="353" t="s">
        <v>552</v>
      </c>
      <c r="C199" s="363" t="s">
        <v>581</v>
      </c>
      <c r="D199" s="363" t="s">
        <v>552</v>
      </c>
      <c r="E199" s="363" t="s">
        <v>552</v>
      </c>
      <c r="F199" s="363" t="s">
        <v>552</v>
      </c>
      <c r="G199" s="353" t="s">
        <v>552</v>
      </c>
      <c r="H199" s="353" t="s">
        <v>552</v>
      </c>
      <c r="I199" s="353" t="s">
        <v>552</v>
      </c>
      <c r="J199" s="353" t="s">
        <v>552</v>
      </c>
    </row>
    <row r="200" spans="1:10" x14ac:dyDescent="0.25">
      <c r="A200" s="372" t="s">
        <v>3408</v>
      </c>
      <c r="B200" s="353" t="s">
        <v>525</v>
      </c>
      <c r="C200" s="363" t="s">
        <v>581</v>
      </c>
      <c r="D200" s="363" t="s">
        <v>557</v>
      </c>
      <c r="E200" s="363" t="s">
        <v>525</v>
      </c>
      <c r="F200" s="363" t="s">
        <v>525</v>
      </c>
      <c r="G200" s="353" t="s">
        <v>525</v>
      </c>
      <c r="H200" s="353" t="s">
        <v>525</v>
      </c>
      <c r="I200" s="353" t="s">
        <v>525</v>
      </c>
      <c r="J200" s="353" t="s">
        <v>523</v>
      </c>
    </row>
    <row r="201" spans="1:10" x14ac:dyDescent="0.25">
      <c r="A201" s="373" t="s">
        <v>3409</v>
      </c>
      <c r="B201" s="363">
        <v>9560693.2464305405</v>
      </c>
      <c r="C201" s="363" t="s">
        <v>581</v>
      </c>
      <c r="D201" s="358" t="s">
        <v>195</v>
      </c>
      <c r="E201" s="358" t="s">
        <v>195</v>
      </c>
      <c r="F201" s="358" t="s">
        <v>195</v>
      </c>
      <c r="G201" s="363">
        <v>515277.79812523432</v>
      </c>
      <c r="H201" s="363">
        <v>55.836948614484129</v>
      </c>
      <c r="I201" s="363">
        <v>7.7533574273759802</v>
      </c>
      <c r="J201" s="363" t="s">
        <v>585</v>
      </c>
    </row>
    <row r="202" spans="1:10" x14ac:dyDescent="0.25">
      <c r="A202" s="368" t="s">
        <v>600</v>
      </c>
      <c r="B202" s="363">
        <v>9560693.2464305405</v>
      </c>
      <c r="C202" s="363" t="s">
        <v>581</v>
      </c>
      <c r="D202" s="358" t="s">
        <v>195</v>
      </c>
      <c r="E202" s="358" t="s">
        <v>195</v>
      </c>
      <c r="F202" s="358" t="s">
        <v>195</v>
      </c>
      <c r="G202" s="363">
        <v>515277.79812523432</v>
      </c>
      <c r="H202" s="363">
        <v>55.836948614484129</v>
      </c>
      <c r="I202" s="363">
        <v>7.7533574273759802</v>
      </c>
      <c r="J202" s="363" t="s">
        <v>585</v>
      </c>
    </row>
    <row r="203" spans="1:10" x14ac:dyDescent="0.25">
      <c r="A203" s="369" t="s">
        <v>601</v>
      </c>
      <c r="B203" s="363">
        <v>9560693.2464305405</v>
      </c>
      <c r="C203" s="363" t="s">
        <v>581</v>
      </c>
      <c r="D203" s="358" t="s">
        <v>195</v>
      </c>
      <c r="E203" s="358" t="s">
        <v>195</v>
      </c>
      <c r="F203" s="358" t="s">
        <v>195</v>
      </c>
      <c r="G203" s="363">
        <v>515277.79812523432</v>
      </c>
      <c r="H203" s="363">
        <v>55.836948614484129</v>
      </c>
      <c r="I203" s="363">
        <v>7.7533574273759802</v>
      </c>
      <c r="J203" s="363" t="s">
        <v>585</v>
      </c>
    </row>
    <row r="204" spans="1:10" x14ac:dyDescent="0.25">
      <c r="A204" s="375" t="s">
        <v>588</v>
      </c>
      <c r="B204" s="353">
        <v>4728393.9028453771</v>
      </c>
      <c r="C204" s="363" t="s">
        <v>581</v>
      </c>
      <c r="D204" s="363">
        <v>71.105701059850205</v>
      </c>
      <c r="E204" s="363">
        <v>1.7861037652529199</v>
      </c>
      <c r="F204" s="363">
        <v>0.30992639280197998</v>
      </c>
      <c r="G204" s="353">
        <v>336215.76334894175</v>
      </c>
      <c r="H204" s="353">
        <v>8.4454021534710808</v>
      </c>
      <c r="I204" s="353">
        <v>1.46545406605575</v>
      </c>
      <c r="J204" s="353" t="s">
        <v>523</v>
      </c>
    </row>
    <row r="205" spans="1:10" x14ac:dyDescent="0.25">
      <c r="A205" s="375" t="s">
        <v>589</v>
      </c>
      <c r="B205" s="353">
        <v>358440.11607907445</v>
      </c>
      <c r="C205" s="363" t="s">
        <v>581</v>
      </c>
      <c r="D205" s="363">
        <v>89.645233903118751</v>
      </c>
      <c r="E205" s="363">
        <v>9.5000000000000107</v>
      </c>
      <c r="F205" s="363">
        <v>1.425</v>
      </c>
      <c r="G205" s="353">
        <v>32132.448046169666</v>
      </c>
      <c r="H205" s="353">
        <v>3.40518110275121</v>
      </c>
      <c r="I205" s="353">
        <v>0.51077716541268003</v>
      </c>
      <c r="J205" s="353" t="s">
        <v>523</v>
      </c>
    </row>
    <row r="206" spans="1:10" x14ac:dyDescent="0.25">
      <c r="A206" s="375" t="s">
        <v>590</v>
      </c>
      <c r="B206" s="353">
        <v>2924083.9509121953</v>
      </c>
      <c r="C206" s="363" t="s">
        <v>581</v>
      </c>
      <c r="D206" s="363">
        <v>50.248073994006518</v>
      </c>
      <c r="E206" s="363">
        <v>0.9</v>
      </c>
      <c r="F206" s="363">
        <v>0.09</v>
      </c>
      <c r="G206" s="353">
        <v>146929.58673012292</v>
      </c>
      <c r="H206" s="353">
        <v>2.6316755558209799</v>
      </c>
      <c r="I206" s="353">
        <v>0.26316755558209998</v>
      </c>
      <c r="J206" s="353" t="s">
        <v>523</v>
      </c>
    </row>
    <row r="207" spans="1:10" x14ac:dyDescent="0.25">
      <c r="A207" s="375" t="s">
        <v>591</v>
      </c>
      <c r="B207" s="353" t="s">
        <v>552</v>
      </c>
      <c r="C207" s="363" t="s">
        <v>581</v>
      </c>
      <c r="D207" s="363" t="s">
        <v>552</v>
      </c>
      <c r="E207" s="363" t="s">
        <v>552</v>
      </c>
      <c r="F207" s="363" t="s">
        <v>552</v>
      </c>
      <c r="G207" s="353" t="s">
        <v>552</v>
      </c>
      <c r="H207" s="353" t="s">
        <v>552</v>
      </c>
      <c r="I207" s="353" t="s">
        <v>552</v>
      </c>
      <c r="J207" s="353" t="s">
        <v>552</v>
      </c>
    </row>
    <row r="208" spans="1:10" x14ac:dyDescent="0.25">
      <c r="A208" s="375" t="s">
        <v>592</v>
      </c>
      <c r="B208" s="353" t="s">
        <v>552</v>
      </c>
      <c r="C208" s="363" t="s">
        <v>581</v>
      </c>
      <c r="D208" s="363" t="s">
        <v>552</v>
      </c>
      <c r="E208" s="363" t="s">
        <v>552</v>
      </c>
      <c r="F208" s="363" t="s">
        <v>552</v>
      </c>
      <c r="G208" s="353" t="s">
        <v>552</v>
      </c>
      <c r="H208" s="353" t="s">
        <v>552</v>
      </c>
      <c r="I208" s="353" t="s">
        <v>552</v>
      </c>
      <c r="J208" s="353" t="s">
        <v>552</v>
      </c>
    </row>
    <row r="209" spans="1:10" x14ac:dyDescent="0.25">
      <c r="A209" s="375" t="s">
        <v>93</v>
      </c>
      <c r="B209" s="353">
        <v>1549775.2765938945</v>
      </c>
      <c r="C209" s="363" t="s">
        <v>581</v>
      </c>
      <c r="D209" s="363">
        <v>88.686898270265601</v>
      </c>
      <c r="E209" s="363">
        <v>26.684313801501879</v>
      </c>
      <c r="F209" s="363">
        <v>3.5579085068669198</v>
      </c>
      <c r="G209" s="353">
        <v>137444.76229705545</v>
      </c>
      <c r="H209" s="353">
        <v>41.354689802440859</v>
      </c>
      <c r="I209" s="353">
        <v>5.5139586403254501</v>
      </c>
      <c r="J209" s="353" t="s">
        <v>523</v>
      </c>
    </row>
    <row r="210" spans="1:10" x14ac:dyDescent="0.25">
      <c r="A210" s="376" t="s">
        <v>602</v>
      </c>
      <c r="B210" s="363">
        <v>27388942.948538449</v>
      </c>
      <c r="C210" s="363" t="s">
        <v>581</v>
      </c>
      <c r="D210" s="358" t="s">
        <v>195</v>
      </c>
      <c r="E210" s="358" t="s">
        <v>195</v>
      </c>
      <c r="F210" s="358" t="s">
        <v>195</v>
      </c>
      <c r="G210" s="363">
        <v>1831014.9512207536</v>
      </c>
      <c r="H210" s="363">
        <v>157.60957929075553</v>
      </c>
      <c r="I210" s="363">
        <v>138.66194983315438</v>
      </c>
    </row>
    <row r="211" spans="1:10" x14ac:dyDescent="0.25">
      <c r="A211" s="364" t="s">
        <v>582</v>
      </c>
      <c r="B211" s="363">
        <v>26385311.519974492</v>
      </c>
      <c r="C211" s="363" t="s">
        <v>581</v>
      </c>
      <c r="D211" s="363">
        <v>68.141663931054126</v>
      </c>
      <c r="E211" s="363">
        <v>5.6085277923062797</v>
      </c>
      <c r="F211" s="363">
        <v>5.2536667140543001</v>
      </c>
      <c r="G211" s="363">
        <v>1797939.0303102729</v>
      </c>
      <c r="H211" s="363">
        <v>147.98275296843602</v>
      </c>
      <c r="I211" s="363">
        <v>138.61963287244333</v>
      </c>
    </row>
    <row r="212" spans="1:10" x14ac:dyDescent="0.25">
      <c r="A212" s="364" t="s">
        <v>583</v>
      </c>
      <c r="B212" s="363" t="s">
        <v>552</v>
      </c>
      <c r="C212" s="363" t="s">
        <v>581</v>
      </c>
      <c r="D212" s="363" t="s">
        <v>552</v>
      </c>
      <c r="E212" s="363" t="s">
        <v>552</v>
      </c>
      <c r="F212" s="363" t="s">
        <v>552</v>
      </c>
      <c r="G212" s="363" t="s">
        <v>552</v>
      </c>
      <c r="H212" s="363" t="s">
        <v>552</v>
      </c>
      <c r="I212" s="363" t="s">
        <v>552</v>
      </c>
    </row>
    <row r="213" spans="1:10" x14ac:dyDescent="0.25">
      <c r="A213" s="364" t="s">
        <v>584</v>
      </c>
      <c r="B213" s="363">
        <v>658252.51161717589</v>
      </c>
      <c r="C213" s="363" t="s">
        <v>581</v>
      </c>
      <c r="D213" s="363">
        <v>50.248073994006511</v>
      </c>
      <c r="E213" s="363">
        <v>14.617518883136251</v>
      </c>
      <c r="F213" s="363">
        <v>5.6615182741230001E-2</v>
      </c>
      <c r="G213" s="363">
        <v>33075.920910480483</v>
      </c>
      <c r="H213" s="363">
        <v>9.6220185184359295</v>
      </c>
      <c r="I213" s="363">
        <v>3.7267086235080002E-2</v>
      </c>
    </row>
    <row r="214" spans="1:10" x14ac:dyDescent="0.25">
      <c r="A214" s="364" t="s">
        <v>3401</v>
      </c>
      <c r="B214" s="363" t="s">
        <v>597</v>
      </c>
      <c r="C214" s="363" t="s">
        <v>581</v>
      </c>
      <c r="D214" s="363" t="s">
        <v>597</v>
      </c>
      <c r="E214" s="363" t="s">
        <v>3283</v>
      </c>
      <c r="F214" s="363" t="s">
        <v>3283</v>
      </c>
      <c r="G214" s="363" t="s">
        <v>597</v>
      </c>
      <c r="H214" s="363" t="s">
        <v>3283</v>
      </c>
      <c r="I214" s="363" t="s">
        <v>3283</v>
      </c>
    </row>
    <row r="215" spans="1:10" x14ac:dyDescent="0.25">
      <c r="A215" s="364" t="s">
        <v>3403</v>
      </c>
      <c r="B215" s="363">
        <v>345378.91694677953</v>
      </c>
      <c r="C215" s="363" t="s">
        <v>581</v>
      </c>
      <c r="D215" s="363">
        <v>65.065035461653977</v>
      </c>
      <c r="E215" s="363">
        <v>1.39203745442E-2</v>
      </c>
      <c r="F215" s="363">
        <v>1.46212586472E-2</v>
      </c>
      <c r="G215" s="363">
        <v>22472.091478849856</v>
      </c>
      <c r="H215" s="363">
        <v>4.8078038835700004E-3</v>
      </c>
      <c r="I215" s="363">
        <v>5.0498744759699997E-3</v>
      </c>
    </row>
    <row r="216" spans="1:10" x14ac:dyDescent="0.25">
      <c r="A216" s="68" t="s">
        <v>3410</v>
      </c>
      <c r="B216" s="363">
        <v>2520593.7655260009</v>
      </c>
      <c r="C216" s="363" t="s">
        <v>581</v>
      </c>
      <c r="D216" s="358" t="s">
        <v>195</v>
      </c>
      <c r="E216" s="358" t="s">
        <v>195</v>
      </c>
      <c r="F216" s="358" t="s">
        <v>195</v>
      </c>
      <c r="G216" s="363">
        <v>171223.03700227189</v>
      </c>
      <c r="H216" s="363">
        <v>2.0771880881664</v>
      </c>
      <c r="I216" s="363">
        <v>5.2994341437007098</v>
      </c>
    </row>
    <row r="217" spans="1:10" x14ac:dyDescent="0.25">
      <c r="A217" s="364" t="s">
        <v>603</v>
      </c>
      <c r="B217" s="353">
        <v>37296.193325856322</v>
      </c>
      <c r="C217" s="363" t="s">
        <v>581</v>
      </c>
      <c r="D217" s="363">
        <v>65.528560814054615</v>
      </c>
      <c r="E217" s="363">
        <v>55.694372613795643</v>
      </c>
      <c r="F217" s="363">
        <v>0.84385413051206004</v>
      </c>
      <c r="G217" s="353">
        <v>2443.9658724861142</v>
      </c>
      <c r="H217" s="353">
        <v>2.0771880881664</v>
      </c>
      <c r="I217" s="353">
        <v>3.1472546790399999E-2</v>
      </c>
    </row>
    <row r="218" spans="1:10" x14ac:dyDescent="0.25">
      <c r="A218" s="364" t="s">
        <v>604</v>
      </c>
      <c r="B218" s="353">
        <v>2483297.5722001446</v>
      </c>
      <c r="C218" s="363" t="s">
        <v>581</v>
      </c>
      <c r="D218" s="363">
        <v>67.965705366615154</v>
      </c>
      <c r="E218" s="363" t="s">
        <v>552</v>
      </c>
      <c r="F218" s="363">
        <v>2.1213573660618601</v>
      </c>
      <c r="G218" s="353">
        <v>168779.07112978576</v>
      </c>
      <c r="H218" s="353" t="s">
        <v>552</v>
      </c>
      <c r="I218" s="353">
        <v>5.2679615969103102</v>
      </c>
    </row>
    <row r="219" spans="1:10" x14ac:dyDescent="0.25">
      <c r="A219" s="364" t="s">
        <v>93</v>
      </c>
      <c r="B219" s="353" t="s">
        <v>552</v>
      </c>
      <c r="C219" s="363" t="s">
        <v>581</v>
      </c>
      <c r="D219" s="363" t="s">
        <v>552</v>
      </c>
      <c r="E219" s="363" t="s">
        <v>552</v>
      </c>
      <c r="F219" s="363" t="s">
        <v>552</v>
      </c>
      <c r="G219" s="353" t="s">
        <v>552</v>
      </c>
      <c r="H219" s="353" t="s">
        <v>552</v>
      </c>
      <c r="I219" s="353" t="s">
        <v>552</v>
      </c>
    </row>
    <row r="220" spans="1:10" x14ac:dyDescent="0.25">
      <c r="A220" s="377" t="s">
        <v>3411</v>
      </c>
      <c r="B220" s="363">
        <v>23026953.430004109</v>
      </c>
      <c r="C220" s="363" t="s">
        <v>581</v>
      </c>
      <c r="D220" s="358" t="s">
        <v>195</v>
      </c>
      <c r="E220" s="358" t="s">
        <v>195</v>
      </c>
      <c r="F220" s="358" t="s">
        <v>195</v>
      </c>
      <c r="G220" s="363">
        <v>1543321.2357623461</v>
      </c>
      <c r="H220" s="363">
        <v>96.244370350390938</v>
      </c>
      <c r="I220" s="363">
        <v>107.93538834374699</v>
      </c>
    </row>
    <row r="221" spans="1:10" x14ac:dyDescent="0.25">
      <c r="A221" s="364" t="s">
        <v>605</v>
      </c>
      <c r="B221" s="363">
        <v>16921811.292189937</v>
      </c>
      <c r="C221" s="363" t="s">
        <v>581</v>
      </c>
      <c r="D221" s="363">
        <v>67.143364802995393</v>
      </c>
      <c r="E221" s="363">
        <v>5.1069523959529004</v>
      </c>
      <c r="F221" s="363">
        <v>6.3151378284608697</v>
      </c>
      <c r="G221" s="363">
        <v>1136187.3487189556</v>
      </c>
      <c r="H221" s="363">
        <v>86.418884722512175</v>
      </c>
      <c r="I221" s="363">
        <v>106.86357061738499</v>
      </c>
    </row>
    <row r="222" spans="1:10" x14ac:dyDescent="0.25">
      <c r="A222" s="364" t="s">
        <v>606</v>
      </c>
      <c r="B222" s="363">
        <v>5716335.5992072523</v>
      </c>
      <c r="C222" s="363" t="s">
        <v>581</v>
      </c>
      <c r="D222" s="363">
        <v>70.79246071620166</v>
      </c>
      <c r="E222" s="363">
        <v>0.18466053735919999</v>
      </c>
      <c r="F222" s="363">
        <v>0.18153493625417999</v>
      </c>
      <c r="G222" s="363">
        <v>404673.4633475045</v>
      </c>
      <c r="H222" s="363">
        <v>1.05558160347511</v>
      </c>
      <c r="I222" s="363">
        <v>1.0377146186096</v>
      </c>
    </row>
    <row r="223" spans="1:10" x14ac:dyDescent="0.25">
      <c r="A223" s="364" t="s">
        <v>607</v>
      </c>
      <c r="B223" s="363">
        <v>29789.5019987257</v>
      </c>
      <c r="C223" s="363" t="s">
        <v>581</v>
      </c>
      <c r="D223" s="363">
        <v>59.589262354098238</v>
      </c>
      <c r="E223" s="363">
        <v>0.36099554498696002</v>
      </c>
      <c r="F223" s="363">
        <v>0.75475590689572003</v>
      </c>
      <c r="G223" s="363">
        <v>1775.1344499999996</v>
      </c>
      <c r="H223" s="363">
        <v>1.075387750892E-2</v>
      </c>
      <c r="I223" s="363">
        <v>2.248380259702E-2</v>
      </c>
    </row>
    <row r="224" spans="1:10" x14ac:dyDescent="0.25">
      <c r="A224" s="364" t="s">
        <v>3412</v>
      </c>
      <c r="B224" s="363" t="s">
        <v>597</v>
      </c>
      <c r="C224" s="363" t="s">
        <v>581</v>
      </c>
      <c r="D224" s="358" t="s">
        <v>195</v>
      </c>
      <c r="E224" s="358" t="s">
        <v>195</v>
      </c>
      <c r="F224" s="358" t="s">
        <v>195</v>
      </c>
      <c r="G224" s="363" t="s">
        <v>597</v>
      </c>
      <c r="H224" s="363">
        <v>1.1155517503383201</v>
      </c>
      <c r="I224" s="363">
        <v>1.5879024829000001E-4</v>
      </c>
    </row>
    <row r="225" spans="1:9" x14ac:dyDescent="0.25">
      <c r="A225" s="364" t="s">
        <v>584</v>
      </c>
      <c r="B225" s="363">
        <v>13638.11966141349</v>
      </c>
      <c r="C225" s="363" t="s">
        <v>581</v>
      </c>
      <c r="D225" s="363">
        <v>50.248073994006518</v>
      </c>
      <c r="E225" s="363">
        <v>560.10584906989629</v>
      </c>
      <c r="F225" s="363">
        <v>0.47005310044812998</v>
      </c>
      <c r="G225" s="363">
        <v>685.28924588582026</v>
      </c>
      <c r="H225" s="363">
        <v>7.6387905926728497</v>
      </c>
      <c r="I225" s="363">
        <v>6.4106404311300002E-3</v>
      </c>
    </row>
    <row r="226" spans="1:9" x14ac:dyDescent="0.25">
      <c r="A226" s="364" t="s">
        <v>3403</v>
      </c>
      <c r="B226" s="363">
        <v>345378.91694677953</v>
      </c>
      <c r="C226" s="363" t="s">
        <v>581</v>
      </c>
      <c r="D226" s="363">
        <v>65.065035461653977</v>
      </c>
      <c r="E226" s="363">
        <v>1.39203745442E-2</v>
      </c>
      <c r="F226" s="363">
        <v>1.46212586472E-2</v>
      </c>
      <c r="G226" s="363">
        <v>22472.091478849856</v>
      </c>
      <c r="H226" s="363">
        <v>4.8078038835700004E-3</v>
      </c>
      <c r="I226" s="363">
        <v>5.0498744759699997E-3</v>
      </c>
    </row>
    <row r="227" spans="1:9" x14ac:dyDescent="0.25">
      <c r="A227" s="364" t="s">
        <v>3413</v>
      </c>
      <c r="B227" s="363" t="s">
        <v>597</v>
      </c>
      <c r="C227" s="363" t="s">
        <v>581</v>
      </c>
      <c r="D227" s="358" t="s">
        <v>195</v>
      </c>
      <c r="E227" s="358" t="s">
        <v>195</v>
      </c>
      <c r="F227" s="358" t="s">
        <v>195</v>
      </c>
      <c r="G227" s="363" t="s">
        <v>597</v>
      </c>
      <c r="H227" s="363" t="s">
        <v>3283</v>
      </c>
      <c r="I227" s="363" t="s">
        <v>3283</v>
      </c>
    </row>
    <row r="228" spans="1:9" x14ac:dyDescent="0.25">
      <c r="A228" s="378" t="s">
        <v>608</v>
      </c>
      <c r="B228" s="363">
        <v>9895321.6583771892</v>
      </c>
      <c r="C228" s="363" t="s">
        <v>581</v>
      </c>
      <c r="D228" s="358" t="s">
        <v>195</v>
      </c>
      <c r="E228" s="358" t="s">
        <v>195</v>
      </c>
      <c r="F228" s="358" t="s">
        <v>195</v>
      </c>
      <c r="G228" s="363">
        <v>641430.12094185001</v>
      </c>
      <c r="H228" s="363">
        <v>50.343844340307363</v>
      </c>
      <c r="I228" s="363">
        <v>58.025883674848693</v>
      </c>
    </row>
    <row r="229" spans="1:9" x14ac:dyDescent="0.25">
      <c r="A229" s="364" t="s">
        <v>605</v>
      </c>
      <c r="B229" s="353">
        <v>9488919.231847588</v>
      </c>
      <c r="C229" s="363" t="s">
        <v>581</v>
      </c>
      <c r="D229" s="363">
        <v>67.143364802995393</v>
      </c>
      <c r="E229" s="363">
        <v>5.3042690950980402</v>
      </c>
      <c r="F229" s="363">
        <v>6.1142015504458396</v>
      </c>
      <c r="G229" s="353">
        <v>637117.9655701014</v>
      </c>
      <c r="H229" s="353">
        <v>50.331781027370582</v>
      </c>
      <c r="I229" s="353">
        <v>58.01716467941791</v>
      </c>
    </row>
    <row r="230" spans="1:9" x14ac:dyDescent="0.25">
      <c r="A230" s="364" t="s">
        <v>606</v>
      </c>
      <c r="B230" s="353">
        <v>60577.355202458217</v>
      </c>
      <c r="C230" s="363" t="s">
        <v>581</v>
      </c>
      <c r="D230" s="363">
        <v>70.79246071620166</v>
      </c>
      <c r="E230" s="363">
        <v>5.053587044051E-2</v>
      </c>
      <c r="F230" s="363">
        <v>0.11107895568716999</v>
      </c>
      <c r="G230" s="353">
        <v>4288.4200384614178</v>
      </c>
      <c r="H230" s="353">
        <v>3.06132937414E-3</v>
      </c>
      <c r="I230" s="353">
        <v>6.7288693541799997E-3</v>
      </c>
    </row>
    <row r="231" spans="1:9" x14ac:dyDescent="0.25">
      <c r="A231" s="364" t="s">
        <v>607</v>
      </c>
      <c r="B231" s="353">
        <v>140.98152388821543</v>
      </c>
      <c r="C231" s="363" t="s">
        <v>581</v>
      </c>
      <c r="D231" s="363">
        <v>59.58926235409826</v>
      </c>
      <c r="E231" s="363">
        <v>0.35312565588008998</v>
      </c>
      <c r="F231" s="363">
        <v>0.42764119791897998</v>
      </c>
      <c r="G231" s="353">
        <v>8.4009850140554398</v>
      </c>
      <c r="H231" s="353">
        <v>4.9784193089999999E-5</v>
      </c>
      <c r="I231" s="353">
        <v>6.0289507759999999E-5</v>
      </c>
    </row>
    <row r="232" spans="1:9" x14ac:dyDescent="0.25">
      <c r="A232" s="364" t="s">
        <v>3412</v>
      </c>
      <c r="B232" s="363" t="s">
        <v>525</v>
      </c>
      <c r="C232" s="363" t="s">
        <v>581</v>
      </c>
      <c r="D232" s="358" t="s">
        <v>195</v>
      </c>
      <c r="E232" s="358" t="s">
        <v>195</v>
      </c>
      <c r="F232" s="358" t="s">
        <v>195</v>
      </c>
      <c r="G232" s="363" t="s">
        <v>525</v>
      </c>
      <c r="H232" s="363" t="s">
        <v>552</v>
      </c>
      <c r="I232" s="363" t="s">
        <v>552</v>
      </c>
    </row>
    <row r="233" spans="1:9" x14ac:dyDescent="0.25">
      <c r="A233" s="375" t="s">
        <v>609</v>
      </c>
      <c r="B233" s="353" t="s">
        <v>525</v>
      </c>
      <c r="C233" s="363" t="s">
        <v>581</v>
      </c>
      <c r="D233" s="363" t="s">
        <v>525</v>
      </c>
      <c r="E233" s="363" t="s">
        <v>552</v>
      </c>
      <c r="F233" s="363" t="s">
        <v>552</v>
      </c>
      <c r="G233" s="353" t="s">
        <v>525</v>
      </c>
      <c r="H233" s="353" t="s">
        <v>552</v>
      </c>
      <c r="I233" s="353" t="s">
        <v>552</v>
      </c>
    </row>
    <row r="234" spans="1:9" x14ac:dyDescent="0.25">
      <c r="A234" s="364" t="s">
        <v>584</v>
      </c>
      <c r="B234" s="353">
        <v>305.17285647552848</v>
      </c>
      <c r="C234" s="363" t="s">
        <v>581</v>
      </c>
      <c r="D234" s="363">
        <v>50.248073994006504</v>
      </c>
      <c r="E234" s="363">
        <v>27.307030076668191</v>
      </c>
      <c r="F234" s="363">
        <v>3.3069279612714402</v>
      </c>
      <c r="G234" s="353">
        <v>15.334348273144681</v>
      </c>
      <c r="H234" s="353">
        <v>8.3333643703600007E-3</v>
      </c>
      <c r="I234" s="353">
        <v>1.0091846521000001E-3</v>
      </c>
    </row>
    <row r="235" spans="1:9" x14ac:dyDescent="0.25">
      <c r="A235" s="364" t="s">
        <v>3403</v>
      </c>
      <c r="B235" s="353">
        <v>345378.91694677953</v>
      </c>
      <c r="C235" s="363" t="s">
        <v>581</v>
      </c>
      <c r="D235" s="363">
        <v>65.065035461653977</v>
      </c>
      <c r="E235" s="363">
        <v>1.79175673101E-3</v>
      </c>
      <c r="F235" s="363">
        <v>2.6656285938899999E-3</v>
      </c>
      <c r="G235" s="353">
        <v>22472.091478849856</v>
      </c>
      <c r="H235" s="353">
        <v>6.1883499919000002E-4</v>
      </c>
      <c r="I235" s="353">
        <v>9.2065191673999997E-4</v>
      </c>
    </row>
    <row r="236" spans="1:9" x14ac:dyDescent="0.25">
      <c r="A236" s="364" t="s">
        <v>3413</v>
      </c>
      <c r="B236" s="363" t="s">
        <v>525</v>
      </c>
      <c r="C236" s="363" t="s">
        <v>581</v>
      </c>
      <c r="D236" s="358" t="s">
        <v>195</v>
      </c>
      <c r="E236" s="358" t="s">
        <v>195</v>
      </c>
      <c r="F236" s="358" t="s">
        <v>195</v>
      </c>
      <c r="G236" s="363" t="s">
        <v>525</v>
      </c>
      <c r="H236" s="363" t="s">
        <v>525</v>
      </c>
      <c r="I236" s="363" t="s">
        <v>525</v>
      </c>
    </row>
    <row r="237" spans="1:9" x14ac:dyDescent="0.25">
      <c r="A237" s="375" t="s">
        <v>88</v>
      </c>
      <c r="B237" s="353" t="s">
        <v>525</v>
      </c>
      <c r="C237" s="363" t="s">
        <v>581</v>
      </c>
      <c r="D237" s="363" t="s">
        <v>525</v>
      </c>
      <c r="E237" s="363" t="s">
        <v>525</v>
      </c>
      <c r="F237" s="363" t="s">
        <v>525</v>
      </c>
      <c r="G237" s="353" t="s">
        <v>525</v>
      </c>
      <c r="H237" s="353" t="s">
        <v>525</v>
      </c>
      <c r="I237" s="353" t="s">
        <v>525</v>
      </c>
    </row>
    <row r="238" spans="1:9" x14ac:dyDescent="0.25">
      <c r="A238" s="378" t="s">
        <v>610</v>
      </c>
      <c r="B238" s="363">
        <v>7275346.9473260604</v>
      </c>
      <c r="C238" s="363" t="s">
        <v>581</v>
      </c>
      <c r="D238" s="358" t="s">
        <v>195</v>
      </c>
      <c r="E238" s="358" t="s">
        <v>195</v>
      </c>
      <c r="F238" s="358" t="s">
        <v>195</v>
      </c>
      <c r="G238" s="363">
        <v>489781.06541885645</v>
      </c>
      <c r="H238" s="363">
        <v>32.091451581375168</v>
      </c>
      <c r="I238" s="363">
        <v>45.787790295064212</v>
      </c>
    </row>
    <row r="239" spans="1:9" x14ac:dyDescent="0.25">
      <c r="A239" s="364" t="s">
        <v>605</v>
      </c>
      <c r="B239" s="353">
        <v>6900391.8089475194</v>
      </c>
      <c r="C239" s="363" t="s">
        <v>581</v>
      </c>
      <c r="D239" s="363">
        <v>67.143364802995379</v>
      </c>
      <c r="E239" s="363">
        <v>4.6393020403151901</v>
      </c>
      <c r="F239" s="363">
        <v>6.6250689680711297</v>
      </c>
      <c r="G239" s="353">
        <v>463315.52451176452</v>
      </c>
      <c r="H239" s="353">
        <v>32.013001798224458</v>
      </c>
      <c r="I239" s="353">
        <v>45.715571640990433</v>
      </c>
    </row>
    <row r="240" spans="1:9" x14ac:dyDescent="0.25">
      <c r="A240" s="364" t="s">
        <v>606</v>
      </c>
      <c r="B240" s="353">
        <v>368504.73200550402</v>
      </c>
      <c r="C240" s="363" t="s">
        <v>581</v>
      </c>
      <c r="D240" s="363">
        <v>70.79246071620166</v>
      </c>
      <c r="E240" s="363">
        <v>0.10451713900717</v>
      </c>
      <c r="F240" s="363">
        <v>0.16265524758309999</v>
      </c>
      <c r="G240" s="353">
        <v>26087.356764234064</v>
      </c>
      <c r="H240" s="353">
        <v>3.8515060299819999E-2</v>
      </c>
      <c r="I240" s="353">
        <v>5.9939228419900001E-2</v>
      </c>
    </row>
    <row r="241" spans="1:9" x14ac:dyDescent="0.25">
      <c r="A241" s="364" t="s">
        <v>607</v>
      </c>
      <c r="B241" s="353">
        <v>5787.6625596214753</v>
      </c>
      <c r="C241" s="363" t="s">
        <v>581</v>
      </c>
      <c r="D241" s="363">
        <v>59.589262354098253</v>
      </c>
      <c r="E241" s="363">
        <v>0.67636171756462005</v>
      </c>
      <c r="F241" s="363">
        <v>0.87181754613039997</v>
      </c>
      <c r="G241" s="353">
        <v>344.88254268227587</v>
      </c>
      <c r="H241" s="353">
        <v>3.9145533895100001E-3</v>
      </c>
      <c r="I241" s="353">
        <v>5.04578577056E-3</v>
      </c>
    </row>
    <row r="242" spans="1:9" x14ac:dyDescent="0.25">
      <c r="A242" s="364" t="s">
        <v>3412</v>
      </c>
      <c r="B242" s="363" t="s">
        <v>525</v>
      </c>
      <c r="C242" s="363" t="s">
        <v>581</v>
      </c>
      <c r="D242" s="358" t="s">
        <v>195</v>
      </c>
      <c r="E242" s="358" t="s">
        <v>195</v>
      </c>
      <c r="F242" s="358" t="s">
        <v>195</v>
      </c>
      <c r="G242" s="363" t="s">
        <v>525</v>
      </c>
      <c r="H242" s="363">
        <v>1.0519629843E-4</v>
      </c>
      <c r="I242" s="363">
        <v>1.355960522E-5</v>
      </c>
    </row>
    <row r="243" spans="1:9" x14ac:dyDescent="0.25">
      <c r="A243" s="375" t="s">
        <v>609</v>
      </c>
      <c r="B243" s="353" t="s">
        <v>525</v>
      </c>
      <c r="C243" s="363" t="s">
        <v>581</v>
      </c>
      <c r="D243" s="363" t="s">
        <v>525</v>
      </c>
      <c r="E243" s="363" t="s">
        <v>525</v>
      </c>
      <c r="F243" s="363" t="s">
        <v>525</v>
      </c>
      <c r="G243" s="353" t="s">
        <v>525</v>
      </c>
      <c r="H243" s="353">
        <v>1.0519629843E-4</v>
      </c>
      <c r="I243" s="353">
        <v>1.355960522E-5</v>
      </c>
    </row>
    <row r="244" spans="1:9" x14ac:dyDescent="0.25">
      <c r="A244" s="364" t="s">
        <v>584</v>
      </c>
      <c r="B244" s="353">
        <v>662.74381341579385</v>
      </c>
      <c r="C244" s="363" t="s">
        <v>581</v>
      </c>
      <c r="D244" s="363">
        <v>50.248073994006518</v>
      </c>
      <c r="E244" s="363">
        <v>51.386358629942983</v>
      </c>
      <c r="F244" s="363">
        <v>6.6236050802272004</v>
      </c>
      <c r="G244" s="353">
        <v>33.301600175586863</v>
      </c>
      <c r="H244" s="353">
        <v>3.4055991275959999E-2</v>
      </c>
      <c r="I244" s="353">
        <v>4.3897532894299996E-3</v>
      </c>
    </row>
    <row r="245" spans="1:9" x14ac:dyDescent="0.25">
      <c r="A245" s="364" t="s">
        <v>3403</v>
      </c>
      <c r="B245" s="353" t="s">
        <v>525</v>
      </c>
      <c r="C245" s="363" t="s">
        <v>581</v>
      </c>
      <c r="D245" s="363" t="s">
        <v>525</v>
      </c>
      <c r="E245" s="363" t="s">
        <v>525</v>
      </c>
      <c r="F245" s="363" t="s">
        <v>525</v>
      </c>
      <c r="G245" s="353" t="s">
        <v>525</v>
      </c>
      <c r="H245" s="353">
        <v>1.8589818869899999E-3</v>
      </c>
      <c r="I245" s="353">
        <v>2.8303269886699998E-3</v>
      </c>
    </row>
    <row r="246" spans="1:9" x14ac:dyDescent="0.25">
      <c r="A246" s="364" t="s">
        <v>3413</v>
      </c>
      <c r="B246" s="363" t="s">
        <v>552</v>
      </c>
      <c r="C246" s="363" t="s">
        <v>581</v>
      </c>
      <c r="D246" s="358" t="s">
        <v>195</v>
      </c>
      <c r="E246" s="358" t="s">
        <v>195</v>
      </c>
      <c r="F246" s="358" t="s">
        <v>195</v>
      </c>
      <c r="G246" s="363" t="s">
        <v>552</v>
      </c>
      <c r="H246" s="363" t="s">
        <v>552</v>
      </c>
      <c r="I246" s="363" t="s">
        <v>552</v>
      </c>
    </row>
    <row r="247" spans="1:9" x14ac:dyDescent="0.25">
      <c r="A247" s="378" t="s">
        <v>611</v>
      </c>
      <c r="B247" s="363">
        <v>5832942.3488303553</v>
      </c>
      <c r="C247" s="363" t="s">
        <v>581</v>
      </c>
      <c r="D247" s="358" t="s">
        <v>195</v>
      </c>
      <c r="E247" s="358" t="s">
        <v>195</v>
      </c>
      <c r="F247" s="358" t="s">
        <v>195</v>
      </c>
      <c r="G247" s="363">
        <v>410542.75705571863</v>
      </c>
      <c r="H247" s="363">
        <v>13.07563880529997</v>
      </c>
      <c r="I247" s="363">
        <v>4.0475349041306403</v>
      </c>
    </row>
    <row r="248" spans="1:9" x14ac:dyDescent="0.25">
      <c r="A248" s="364" t="s">
        <v>605</v>
      </c>
      <c r="B248" s="353">
        <v>509157.77592432662</v>
      </c>
      <c r="C248" s="363" t="s">
        <v>581</v>
      </c>
      <c r="D248" s="363">
        <v>67.143364802995364</v>
      </c>
      <c r="E248" s="363">
        <v>6.5611612578125396</v>
      </c>
      <c r="F248" s="363">
        <v>6.0033548966705403</v>
      </c>
      <c r="G248" s="353">
        <v>34186.566291168834</v>
      </c>
      <c r="H248" s="353">
        <v>3.3406662735086901</v>
      </c>
      <c r="I248" s="353">
        <v>3.0566548272731899</v>
      </c>
    </row>
    <row r="249" spans="1:9" x14ac:dyDescent="0.25">
      <c r="A249" s="364" t="s">
        <v>606</v>
      </c>
      <c r="B249" s="353">
        <v>5287253.5119992904</v>
      </c>
      <c r="C249" s="363" t="s">
        <v>581</v>
      </c>
      <c r="D249" s="363">
        <v>70.79246071620166</v>
      </c>
      <c r="E249" s="363">
        <v>0.19178297607631001</v>
      </c>
      <c r="F249" s="363">
        <v>0.18365802181259999</v>
      </c>
      <c r="G249" s="353">
        <v>374297.68654480902</v>
      </c>
      <c r="H249" s="353">
        <v>1.0140052138011499</v>
      </c>
      <c r="I249" s="353">
        <v>0.97104652083552001</v>
      </c>
    </row>
    <row r="250" spans="1:9" x14ac:dyDescent="0.25">
      <c r="A250" s="364" t="s">
        <v>607</v>
      </c>
      <c r="B250" s="353">
        <v>23860.857915216009</v>
      </c>
      <c r="C250" s="363" t="s">
        <v>581</v>
      </c>
      <c r="D250" s="363">
        <v>59.589262354098238</v>
      </c>
      <c r="E250" s="363">
        <v>0.2845471839464</v>
      </c>
      <c r="F250" s="363">
        <v>0.72829432120368998</v>
      </c>
      <c r="G250" s="353">
        <v>1421.8509223036683</v>
      </c>
      <c r="H250" s="353">
        <v>6.7895399263199997E-3</v>
      </c>
      <c r="I250" s="353">
        <v>1.7377727318699999E-2</v>
      </c>
    </row>
    <row r="251" spans="1:9" x14ac:dyDescent="0.25">
      <c r="A251" s="364" t="s">
        <v>3414</v>
      </c>
      <c r="B251" s="363" t="s">
        <v>525</v>
      </c>
      <c r="C251" s="363" t="s">
        <v>581</v>
      </c>
      <c r="D251" s="358" t="s">
        <v>195</v>
      </c>
      <c r="E251" s="358" t="s">
        <v>195</v>
      </c>
      <c r="F251" s="358" t="s">
        <v>195</v>
      </c>
      <c r="G251" s="363" t="s">
        <v>525</v>
      </c>
      <c r="H251" s="363">
        <v>1.1154465540398899</v>
      </c>
      <c r="I251" s="363">
        <v>1.4523064306999999E-4</v>
      </c>
    </row>
    <row r="252" spans="1:9" x14ac:dyDescent="0.25">
      <c r="A252" s="375" t="s">
        <v>609</v>
      </c>
      <c r="B252" s="353" t="s">
        <v>525</v>
      </c>
      <c r="C252" s="363" t="s">
        <v>581</v>
      </c>
      <c r="D252" s="363" t="s">
        <v>525</v>
      </c>
      <c r="E252" s="363" t="s">
        <v>525</v>
      </c>
      <c r="F252" s="363" t="s">
        <v>525</v>
      </c>
      <c r="G252" s="353" t="s">
        <v>525</v>
      </c>
      <c r="H252" s="353">
        <v>1.1154465540398899</v>
      </c>
      <c r="I252" s="353">
        <v>1.4523064306999999E-4</v>
      </c>
    </row>
    <row r="253" spans="1:9" x14ac:dyDescent="0.25">
      <c r="A253" s="364" t="s">
        <v>584</v>
      </c>
      <c r="B253" s="353">
        <v>12670.202991522168</v>
      </c>
      <c r="C253" s="363" t="s">
        <v>581</v>
      </c>
      <c r="D253" s="363">
        <v>50.248073994006518</v>
      </c>
      <c r="E253" s="363">
        <v>599.54850305945388</v>
      </c>
      <c r="F253" s="363">
        <v>7.984895666446E-2</v>
      </c>
      <c r="G253" s="353">
        <v>636.65329743708867</v>
      </c>
      <c r="H253" s="353">
        <v>7.5964012370265301</v>
      </c>
      <c r="I253" s="353">
        <v>1.0117024896E-3</v>
      </c>
    </row>
    <row r="254" spans="1:9" x14ac:dyDescent="0.25">
      <c r="A254" s="364" t="s">
        <v>3403</v>
      </c>
      <c r="B254" s="353" t="s">
        <v>525</v>
      </c>
      <c r="C254" s="363" t="s">
        <v>581</v>
      </c>
      <c r="D254" s="363" t="s">
        <v>525</v>
      </c>
      <c r="E254" s="363" t="s">
        <v>525</v>
      </c>
      <c r="F254" s="363" t="s">
        <v>525</v>
      </c>
      <c r="G254" s="353" t="s">
        <v>525</v>
      </c>
      <c r="H254" s="353">
        <v>2.3299869973900001E-3</v>
      </c>
      <c r="I254" s="353">
        <v>1.2988955705600001E-3</v>
      </c>
    </row>
    <row r="255" spans="1:9" x14ac:dyDescent="0.25">
      <c r="A255" s="364" t="s">
        <v>3413</v>
      </c>
      <c r="B255" s="363" t="s">
        <v>552</v>
      </c>
      <c r="C255" s="363" t="s">
        <v>581</v>
      </c>
      <c r="D255" s="358" t="s">
        <v>195</v>
      </c>
      <c r="E255" s="358" t="s">
        <v>195</v>
      </c>
      <c r="F255" s="358" t="s">
        <v>195</v>
      </c>
      <c r="G255" s="363" t="s">
        <v>552</v>
      </c>
      <c r="H255" s="363" t="s">
        <v>552</v>
      </c>
      <c r="I255" s="363" t="s">
        <v>552</v>
      </c>
    </row>
    <row r="256" spans="1:9" x14ac:dyDescent="0.25">
      <c r="A256" s="378" t="s">
        <v>612</v>
      </c>
      <c r="B256" s="363">
        <v>23342.475470502937</v>
      </c>
      <c r="C256" s="363" t="s">
        <v>581</v>
      </c>
      <c r="D256" s="358" t="s">
        <v>195</v>
      </c>
      <c r="E256" s="358" t="s">
        <v>195</v>
      </c>
      <c r="F256" s="358" t="s">
        <v>195</v>
      </c>
      <c r="G256" s="363">
        <v>1567.2923459209501</v>
      </c>
      <c r="H256" s="363">
        <v>0.73343562340844004</v>
      </c>
      <c r="I256" s="363">
        <v>7.4179469703459996E-2</v>
      </c>
    </row>
    <row r="257" spans="1:9" x14ac:dyDescent="0.25">
      <c r="A257" s="364" t="s">
        <v>605</v>
      </c>
      <c r="B257" s="353">
        <v>23342.475470502937</v>
      </c>
      <c r="C257" s="363" t="s">
        <v>581</v>
      </c>
      <c r="D257" s="363">
        <v>67.143364802995393</v>
      </c>
      <c r="E257" s="363">
        <v>31.420644495707268</v>
      </c>
      <c r="F257" s="363">
        <v>3.1778750200336701</v>
      </c>
      <c r="G257" s="353">
        <v>1567.2923459209501</v>
      </c>
      <c r="H257" s="353">
        <v>0.73343562340844004</v>
      </c>
      <c r="I257" s="353">
        <v>7.4179469703459996E-2</v>
      </c>
    </row>
    <row r="258" spans="1:9" x14ac:dyDescent="0.25">
      <c r="A258" s="364" t="s">
        <v>606</v>
      </c>
      <c r="B258" s="353" t="s">
        <v>552</v>
      </c>
      <c r="C258" s="363" t="s">
        <v>581</v>
      </c>
      <c r="D258" s="363" t="s">
        <v>552</v>
      </c>
      <c r="E258" s="363" t="s">
        <v>552</v>
      </c>
      <c r="F258" s="363" t="s">
        <v>552</v>
      </c>
      <c r="G258" s="353" t="s">
        <v>552</v>
      </c>
      <c r="H258" s="353" t="s">
        <v>552</v>
      </c>
      <c r="I258" s="353" t="s">
        <v>552</v>
      </c>
    </row>
    <row r="259" spans="1:9" x14ac:dyDescent="0.25">
      <c r="A259" s="364" t="s">
        <v>607</v>
      </c>
      <c r="B259" s="353" t="s">
        <v>552</v>
      </c>
      <c r="C259" s="363" t="s">
        <v>581</v>
      </c>
      <c r="D259" s="363" t="s">
        <v>552</v>
      </c>
      <c r="E259" s="363" t="s">
        <v>552</v>
      </c>
      <c r="F259" s="363" t="s">
        <v>552</v>
      </c>
      <c r="G259" s="353" t="s">
        <v>552</v>
      </c>
      <c r="H259" s="353" t="s">
        <v>552</v>
      </c>
      <c r="I259" s="353" t="s">
        <v>552</v>
      </c>
    </row>
    <row r="260" spans="1:9" x14ac:dyDescent="0.25">
      <c r="A260" s="364" t="s">
        <v>3412</v>
      </c>
      <c r="B260" s="363" t="s">
        <v>552</v>
      </c>
      <c r="C260" s="363" t="s">
        <v>581</v>
      </c>
      <c r="D260" s="358" t="s">
        <v>195</v>
      </c>
      <c r="E260" s="358" t="s">
        <v>195</v>
      </c>
      <c r="F260" s="358" t="s">
        <v>195</v>
      </c>
      <c r="G260" s="363" t="s">
        <v>552</v>
      </c>
      <c r="H260" s="363" t="s">
        <v>552</v>
      </c>
      <c r="I260" s="363" t="s">
        <v>552</v>
      </c>
    </row>
    <row r="261" spans="1:9" x14ac:dyDescent="0.25">
      <c r="A261" s="364" t="s">
        <v>584</v>
      </c>
      <c r="B261" s="353" t="s">
        <v>552</v>
      </c>
      <c r="C261" s="363" t="s">
        <v>581</v>
      </c>
      <c r="D261" s="363" t="s">
        <v>552</v>
      </c>
      <c r="E261" s="363" t="s">
        <v>552</v>
      </c>
      <c r="F261" s="363" t="s">
        <v>552</v>
      </c>
      <c r="G261" s="353" t="s">
        <v>552</v>
      </c>
      <c r="H261" s="353" t="s">
        <v>552</v>
      </c>
      <c r="I261" s="353" t="s">
        <v>552</v>
      </c>
    </row>
    <row r="262" spans="1:9" x14ac:dyDescent="0.25">
      <c r="A262" s="364" t="s">
        <v>3403</v>
      </c>
      <c r="B262" s="353" t="s">
        <v>525</v>
      </c>
      <c r="C262" s="363" t="s">
        <v>581</v>
      </c>
      <c r="D262" s="363" t="s">
        <v>525</v>
      </c>
      <c r="E262" s="363" t="s">
        <v>550</v>
      </c>
      <c r="F262" s="363" t="s">
        <v>550</v>
      </c>
      <c r="G262" s="353" t="s">
        <v>525</v>
      </c>
      <c r="H262" s="353" t="s">
        <v>550</v>
      </c>
      <c r="I262" s="353" t="s">
        <v>550</v>
      </c>
    </row>
    <row r="263" spans="1:9" x14ac:dyDescent="0.25">
      <c r="A263" s="364" t="s">
        <v>3413</v>
      </c>
      <c r="B263" s="363" t="s">
        <v>552</v>
      </c>
      <c r="C263" s="363" t="s">
        <v>581</v>
      </c>
      <c r="D263" s="358" t="s">
        <v>195</v>
      </c>
      <c r="E263" s="358" t="s">
        <v>195</v>
      </c>
      <c r="F263" s="358" t="s">
        <v>195</v>
      </c>
      <c r="G263" s="363" t="s">
        <v>552</v>
      </c>
      <c r="H263" s="363" t="s">
        <v>552</v>
      </c>
      <c r="I263" s="363" t="s">
        <v>552</v>
      </c>
    </row>
    <row r="264" spans="1:9" x14ac:dyDescent="0.25">
      <c r="A264" s="378" t="s">
        <v>613</v>
      </c>
      <c r="B264" s="363" t="s">
        <v>552</v>
      </c>
      <c r="C264" s="363" t="s">
        <v>581</v>
      </c>
      <c r="D264" s="358" t="s">
        <v>195</v>
      </c>
      <c r="E264" s="358" t="s">
        <v>195</v>
      </c>
      <c r="F264" s="358" t="s">
        <v>195</v>
      </c>
      <c r="G264" s="363" t="s">
        <v>552</v>
      </c>
      <c r="H264" s="363" t="s">
        <v>557</v>
      </c>
      <c r="I264" s="363" t="s">
        <v>557</v>
      </c>
    </row>
    <row r="265" spans="1:9" x14ac:dyDescent="0.25">
      <c r="A265" s="369" t="s">
        <v>614</v>
      </c>
      <c r="B265" s="363" t="s">
        <v>552</v>
      </c>
      <c r="C265" s="363" t="s">
        <v>581</v>
      </c>
      <c r="D265" s="358" t="s">
        <v>195</v>
      </c>
      <c r="E265" s="358" t="s">
        <v>195</v>
      </c>
      <c r="F265" s="358" t="s">
        <v>195</v>
      </c>
      <c r="G265" s="363" t="s">
        <v>552</v>
      </c>
      <c r="H265" s="363" t="s">
        <v>557</v>
      </c>
      <c r="I265" s="363" t="s">
        <v>557</v>
      </c>
    </row>
    <row r="266" spans="1:9" x14ac:dyDescent="0.25">
      <c r="A266" s="375" t="s">
        <v>605</v>
      </c>
      <c r="B266" s="353" t="s">
        <v>552</v>
      </c>
      <c r="C266" s="363" t="s">
        <v>581</v>
      </c>
      <c r="D266" s="363" t="s">
        <v>552</v>
      </c>
      <c r="E266" s="363" t="s">
        <v>525</v>
      </c>
      <c r="F266" s="363" t="s">
        <v>525</v>
      </c>
      <c r="G266" s="353" t="s">
        <v>552</v>
      </c>
      <c r="H266" s="353" t="s">
        <v>525</v>
      </c>
      <c r="I266" s="353" t="s">
        <v>525</v>
      </c>
    </row>
    <row r="267" spans="1:9" x14ac:dyDescent="0.25">
      <c r="A267" s="375" t="s">
        <v>615</v>
      </c>
      <c r="B267" s="353" t="s">
        <v>552</v>
      </c>
      <c r="C267" s="363" t="s">
        <v>581</v>
      </c>
      <c r="D267" s="363" t="s">
        <v>552</v>
      </c>
      <c r="E267" s="363" t="s">
        <v>525</v>
      </c>
      <c r="F267" s="363" t="s">
        <v>525</v>
      </c>
      <c r="G267" s="353" t="s">
        <v>552</v>
      </c>
      <c r="H267" s="353" t="s">
        <v>525</v>
      </c>
      <c r="I267" s="353" t="s">
        <v>525</v>
      </c>
    </row>
    <row r="268" spans="1:9" x14ac:dyDescent="0.25">
      <c r="A268" s="375" t="s">
        <v>616</v>
      </c>
      <c r="B268" s="353" t="s">
        <v>552</v>
      </c>
      <c r="C268" s="363" t="s">
        <v>581</v>
      </c>
      <c r="D268" s="363" t="s">
        <v>552</v>
      </c>
      <c r="E268" s="363" t="s">
        <v>525</v>
      </c>
      <c r="F268" s="363" t="s">
        <v>525</v>
      </c>
      <c r="G268" s="353" t="s">
        <v>552</v>
      </c>
      <c r="H268" s="353" t="s">
        <v>525</v>
      </c>
      <c r="I268" s="353" t="s">
        <v>525</v>
      </c>
    </row>
    <row r="269" spans="1:9" x14ac:dyDescent="0.25">
      <c r="A269" s="375" t="s">
        <v>617</v>
      </c>
      <c r="B269" s="363" t="s">
        <v>552</v>
      </c>
      <c r="C269" s="363" t="s">
        <v>581</v>
      </c>
      <c r="D269" s="358" t="s">
        <v>195</v>
      </c>
      <c r="E269" s="358" t="s">
        <v>195</v>
      </c>
      <c r="F269" s="358" t="s">
        <v>195</v>
      </c>
      <c r="G269" s="363" t="s">
        <v>552</v>
      </c>
      <c r="H269" s="363" t="s">
        <v>525</v>
      </c>
      <c r="I269" s="363" t="s">
        <v>525</v>
      </c>
    </row>
    <row r="270" spans="1:9" x14ac:dyDescent="0.25">
      <c r="A270" s="375" t="s">
        <v>590</v>
      </c>
      <c r="B270" s="353" t="s">
        <v>552</v>
      </c>
      <c r="C270" s="363" t="s">
        <v>581</v>
      </c>
      <c r="D270" s="363" t="s">
        <v>552</v>
      </c>
      <c r="E270" s="363" t="s">
        <v>525</v>
      </c>
      <c r="F270" s="363" t="s">
        <v>525</v>
      </c>
      <c r="G270" s="353" t="s">
        <v>552</v>
      </c>
      <c r="H270" s="353" t="s">
        <v>525</v>
      </c>
      <c r="I270" s="353" t="s">
        <v>525</v>
      </c>
    </row>
    <row r="271" spans="1:9" x14ac:dyDescent="0.25">
      <c r="A271" s="375" t="s">
        <v>93</v>
      </c>
      <c r="B271" s="353" t="s">
        <v>552</v>
      </c>
      <c r="C271" s="363" t="s">
        <v>581</v>
      </c>
      <c r="D271" s="363" t="s">
        <v>552</v>
      </c>
      <c r="E271" s="363" t="s">
        <v>525</v>
      </c>
      <c r="F271" s="363" t="s">
        <v>525</v>
      </c>
      <c r="G271" s="353" t="s">
        <v>552</v>
      </c>
      <c r="H271" s="353" t="s">
        <v>525</v>
      </c>
      <c r="I271" s="353" t="s">
        <v>525</v>
      </c>
    </row>
    <row r="272" spans="1:9" x14ac:dyDescent="0.25">
      <c r="A272" s="375" t="s">
        <v>618</v>
      </c>
      <c r="B272" s="363" t="s">
        <v>552</v>
      </c>
      <c r="C272" s="363" t="s">
        <v>581</v>
      </c>
      <c r="D272" s="358" t="s">
        <v>195</v>
      </c>
      <c r="E272" s="358" t="s">
        <v>195</v>
      </c>
      <c r="F272" s="358" t="s">
        <v>195</v>
      </c>
      <c r="G272" s="363" t="s">
        <v>552</v>
      </c>
      <c r="H272" s="363" t="s">
        <v>523</v>
      </c>
      <c r="I272" s="363" t="s">
        <v>523</v>
      </c>
    </row>
    <row r="273" spans="1:10" x14ac:dyDescent="0.25">
      <c r="A273" s="68" t="s">
        <v>536</v>
      </c>
      <c r="B273" s="363">
        <v>650576.52184247703</v>
      </c>
      <c r="C273" s="363" t="s">
        <v>581</v>
      </c>
      <c r="D273" s="358" t="s">
        <v>195</v>
      </c>
      <c r="E273" s="358" t="s">
        <v>195</v>
      </c>
      <c r="F273" s="358" t="s">
        <v>195</v>
      </c>
      <c r="G273" s="363">
        <v>46055.912865416663</v>
      </c>
      <c r="H273" s="363">
        <v>3.5201759225</v>
      </c>
      <c r="I273" s="363">
        <v>1.1264562951999999</v>
      </c>
    </row>
    <row r="274" spans="1:10" x14ac:dyDescent="0.25">
      <c r="A274" s="364" t="s">
        <v>582</v>
      </c>
      <c r="B274" s="353">
        <v>650576.52184247703</v>
      </c>
      <c r="C274" s="363" t="s">
        <v>581</v>
      </c>
      <c r="D274" s="363">
        <v>70.792460716201646</v>
      </c>
      <c r="E274" s="363">
        <v>5.4108560704444502</v>
      </c>
      <c r="F274" s="363">
        <v>1.7314739425422201</v>
      </c>
      <c r="G274" s="353">
        <v>46055.912865416663</v>
      </c>
      <c r="H274" s="353">
        <v>3.5201759225</v>
      </c>
      <c r="I274" s="353">
        <v>1.1264562951999999</v>
      </c>
    </row>
    <row r="275" spans="1:10" x14ac:dyDescent="0.25">
      <c r="A275" s="364" t="s">
        <v>583</v>
      </c>
      <c r="B275" s="353" t="s">
        <v>552</v>
      </c>
      <c r="C275" s="363" t="s">
        <v>581</v>
      </c>
      <c r="D275" s="363" t="s">
        <v>552</v>
      </c>
      <c r="E275" s="363" t="s">
        <v>552</v>
      </c>
      <c r="F275" s="363" t="s">
        <v>552</v>
      </c>
      <c r="G275" s="353" t="s">
        <v>552</v>
      </c>
      <c r="H275" s="353" t="s">
        <v>552</v>
      </c>
      <c r="I275" s="353" t="s">
        <v>552</v>
      </c>
    </row>
    <row r="276" spans="1:10" x14ac:dyDescent="0.25">
      <c r="A276" s="364" t="s">
        <v>584</v>
      </c>
      <c r="B276" s="353" t="s">
        <v>525</v>
      </c>
      <c r="C276" s="363" t="s">
        <v>581</v>
      </c>
      <c r="D276" s="363" t="s">
        <v>525</v>
      </c>
      <c r="E276" s="363" t="s">
        <v>525</v>
      </c>
      <c r="F276" s="363" t="s">
        <v>525</v>
      </c>
      <c r="G276" s="353" t="s">
        <v>525</v>
      </c>
      <c r="H276" s="353" t="s">
        <v>525</v>
      </c>
      <c r="I276" s="353" t="s">
        <v>525</v>
      </c>
    </row>
    <row r="277" spans="1:10" x14ac:dyDescent="0.25">
      <c r="A277" s="364" t="s">
        <v>3403</v>
      </c>
      <c r="B277" s="353" t="s">
        <v>525</v>
      </c>
      <c r="C277" s="363" t="s">
        <v>581</v>
      </c>
      <c r="D277" s="363" t="s">
        <v>525</v>
      </c>
      <c r="E277" s="363" t="s">
        <v>550</v>
      </c>
      <c r="F277" s="363" t="s">
        <v>550</v>
      </c>
      <c r="G277" s="353" t="s">
        <v>525</v>
      </c>
      <c r="H277" s="353" t="s">
        <v>550</v>
      </c>
      <c r="I277" s="353" t="s">
        <v>550</v>
      </c>
    </row>
    <row r="278" spans="1:10" x14ac:dyDescent="0.25">
      <c r="A278" s="364" t="s">
        <v>3415</v>
      </c>
      <c r="B278" s="363" t="s">
        <v>525</v>
      </c>
      <c r="C278" s="363" t="s">
        <v>581</v>
      </c>
      <c r="D278" s="358" t="s">
        <v>195</v>
      </c>
      <c r="E278" s="358" t="s">
        <v>195</v>
      </c>
      <c r="F278" s="358" t="s">
        <v>195</v>
      </c>
      <c r="G278" s="363" t="s">
        <v>525</v>
      </c>
      <c r="H278" s="363" t="s">
        <v>523</v>
      </c>
      <c r="I278" s="363" t="s">
        <v>523</v>
      </c>
    </row>
    <row r="279" spans="1:10" x14ac:dyDescent="0.25">
      <c r="A279" s="68" t="s">
        <v>3416</v>
      </c>
      <c r="B279" s="363">
        <v>546204.83921010012</v>
      </c>
      <c r="C279" s="363" t="s">
        <v>581</v>
      </c>
      <c r="D279" s="358" t="s">
        <v>195</v>
      </c>
      <c r="E279" s="358" t="s">
        <v>195</v>
      </c>
      <c r="F279" s="358" t="s">
        <v>195</v>
      </c>
      <c r="G279" s="363">
        <v>38024.133926124283</v>
      </c>
      <c r="H279" s="363">
        <v>16.188389581899191</v>
      </c>
      <c r="I279" s="363">
        <v>0.73365765457023002</v>
      </c>
    </row>
    <row r="280" spans="1:10" x14ac:dyDescent="0.25">
      <c r="A280" s="364" t="s">
        <v>619</v>
      </c>
      <c r="B280" s="353">
        <v>270555.52902466076</v>
      </c>
      <c r="C280" s="363" t="s">
        <v>581</v>
      </c>
      <c r="D280" s="363">
        <v>71.174746954728036</v>
      </c>
      <c r="E280" s="363">
        <v>7.2747437896637797</v>
      </c>
      <c r="F280" s="363">
        <v>2.07984266172793</v>
      </c>
      <c r="G280" s="353">
        <v>19256.721315532806</v>
      </c>
      <c r="H280" s="353">
        <v>1.9682221545313501</v>
      </c>
      <c r="I280" s="353">
        <v>0.56271293163185998</v>
      </c>
    </row>
    <row r="281" spans="1:10" x14ac:dyDescent="0.25">
      <c r="A281" s="364" t="s">
        <v>620</v>
      </c>
      <c r="B281" s="353">
        <v>275649.31018543936</v>
      </c>
      <c r="C281" s="363" t="s">
        <v>581</v>
      </c>
      <c r="D281" s="363">
        <v>68.084380831448314</v>
      </c>
      <c r="E281" s="363">
        <v>51.587894117353002</v>
      </c>
      <c r="F281" s="363">
        <v>0.62015291394478</v>
      </c>
      <c r="G281" s="353">
        <v>18767.412610591477</v>
      </c>
      <c r="H281" s="353">
        <v>14.220167427367841</v>
      </c>
      <c r="I281" s="353">
        <v>0.17094472293836999</v>
      </c>
    </row>
    <row r="282" spans="1:10" x14ac:dyDescent="0.25">
      <c r="A282" s="364" t="s">
        <v>605</v>
      </c>
      <c r="B282" s="353" t="s">
        <v>525</v>
      </c>
      <c r="C282" s="363" t="s">
        <v>581</v>
      </c>
      <c r="D282" s="363" t="s">
        <v>525</v>
      </c>
      <c r="E282" s="363" t="s">
        <v>525</v>
      </c>
      <c r="F282" s="363" t="s">
        <v>525</v>
      </c>
      <c r="G282" s="353" t="s">
        <v>525</v>
      </c>
      <c r="H282" s="353" t="s">
        <v>525</v>
      </c>
      <c r="I282" s="353" t="s">
        <v>525</v>
      </c>
    </row>
    <row r="283" spans="1:10" x14ac:dyDescent="0.25">
      <c r="A283" s="364" t="s">
        <v>3417</v>
      </c>
      <c r="B283" s="363" t="s">
        <v>552</v>
      </c>
      <c r="C283" s="363" t="s">
        <v>581</v>
      </c>
      <c r="D283" s="358" t="s">
        <v>195</v>
      </c>
      <c r="E283" s="358" t="s">
        <v>195</v>
      </c>
      <c r="F283" s="358" t="s">
        <v>195</v>
      </c>
      <c r="G283" s="363" t="s">
        <v>552</v>
      </c>
      <c r="H283" s="363" t="s">
        <v>523</v>
      </c>
      <c r="I283" s="363" t="s">
        <v>523</v>
      </c>
    </row>
    <row r="284" spans="1:10" x14ac:dyDescent="0.25">
      <c r="A284" s="364" t="s">
        <v>584</v>
      </c>
      <c r="B284" s="353" t="s">
        <v>550</v>
      </c>
      <c r="C284" s="363" t="s">
        <v>581</v>
      </c>
      <c r="D284" s="363" t="s">
        <v>550</v>
      </c>
      <c r="E284" s="363" t="s">
        <v>525</v>
      </c>
      <c r="F284" s="363" t="s">
        <v>525</v>
      </c>
      <c r="G284" s="353" t="s">
        <v>550</v>
      </c>
      <c r="H284" s="353" t="s">
        <v>525</v>
      </c>
      <c r="I284" s="353" t="s">
        <v>525</v>
      </c>
      <c r="J284" s="66" t="s">
        <v>523</v>
      </c>
    </row>
    <row r="285" spans="1:10" x14ac:dyDescent="0.25">
      <c r="A285" s="364" t="s">
        <v>3403</v>
      </c>
      <c r="B285" s="353" t="s">
        <v>525</v>
      </c>
      <c r="C285" s="363" t="s">
        <v>581</v>
      </c>
      <c r="D285" s="363" t="s">
        <v>525</v>
      </c>
      <c r="E285" s="363" t="s">
        <v>550</v>
      </c>
      <c r="F285" s="363" t="s">
        <v>550</v>
      </c>
      <c r="G285" s="353" t="s">
        <v>525</v>
      </c>
      <c r="H285" s="353" t="s">
        <v>550</v>
      </c>
      <c r="I285" s="353" t="s">
        <v>550</v>
      </c>
      <c r="J285" s="66" t="s">
        <v>523</v>
      </c>
    </row>
    <row r="286" spans="1:10" x14ac:dyDescent="0.25">
      <c r="A286" s="364" t="s">
        <v>3418</v>
      </c>
      <c r="B286" s="363" t="s">
        <v>552</v>
      </c>
      <c r="C286" s="363" t="s">
        <v>581</v>
      </c>
      <c r="D286" s="358" t="s">
        <v>195</v>
      </c>
      <c r="E286" s="358" t="s">
        <v>195</v>
      </c>
      <c r="F286" s="358" t="s">
        <v>195</v>
      </c>
      <c r="G286" s="363" t="s">
        <v>552</v>
      </c>
      <c r="H286" s="363" t="s">
        <v>523</v>
      </c>
      <c r="I286" s="363" t="s">
        <v>523</v>
      </c>
      <c r="J286" s="66" t="s">
        <v>523</v>
      </c>
    </row>
    <row r="287" spans="1:10" x14ac:dyDescent="0.25">
      <c r="A287" s="68" t="s">
        <v>3419</v>
      </c>
      <c r="B287" s="363">
        <v>644614.3919557624</v>
      </c>
      <c r="C287" s="363" t="s">
        <v>581</v>
      </c>
      <c r="D287" s="358" t="s">
        <v>195</v>
      </c>
      <c r="E287" s="358" t="s">
        <v>195</v>
      </c>
      <c r="F287" s="358" t="s">
        <v>195</v>
      </c>
      <c r="G287" s="363">
        <v>32390.631664594664</v>
      </c>
      <c r="H287" s="363">
        <v>39.579455347798998</v>
      </c>
      <c r="I287" s="363">
        <v>23.567013395936449</v>
      </c>
      <c r="J287" s="66" t="s">
        <v>523</v>
      </c>
    </row>
    <row r="288" spans="1:10" x14ac:dyDescent="0.25">
      <c r="A288" s="372" t="s">
        <v>582</v>
      </c>
      <c r="B288" s="363" t="s">
        <v>621</v>
      </c>
      <c r="C288" s="363" t="s">
        <v>581</v>
      </c>
      <c r="D288" s="363" t="s">
        <v>621</v>
      </c>
      <c r="E288" s="363" t="s">
        <v>621</v>
      </c>
      <c r="F288" s="363" t="s">
        <v>621</v>
      </c>
      <c r="G288" s="363" t="s">
        <v>621</v>
      </c>
      <c r="H288" s="363">
        <v>37.596227422035923</v>
      </c>
      <c r="I288" s="363">
        <v>23.536156950132501</v>
      </c>
      <c r="J288" s="66" t="s">
        <v>523</v>
      </c>
    </row>
    <row r="289" spans="1:10" x14ac:dyDescent="0.25">
      <c r="A289" s="372" t="s">
        <v>583</v>
      </c>
      <c r="B289" s="363" t="s">
        <v>552</v>
      </c>
      <c r="C289" s="363" t="s">
        <v>581</v>
      </c>
      <c r="D289" s="363" t="s">
        <v>552</v>
      </c>
      <c r="E289" s="363" t="s">
        <v>552</v>
      </c>
      <c r="F289" s="363" t="s">
        <v>552</v>
      </c>
      <c r="G289" s="363" t="s">
        <v>552</v>
      </c>
      <c r="H289" s="363" t="s">
        <v>552</v>
      </c>
      <c r="I289" s="363" t="s">
        <v>552</v>
      </c>
      <c r="J289" s="66" t="s">
        <v>523</v>
      </c>
    </row>
    <row r="290" spans="1:10" x14ac:dyDescent="0.25">
      <c r="A290" s="372" t="s">
        <v>584</v>
      </c>
      <c r="B290" s="363">
        <v>644614.3919557624</v>
      </c>
      <c r="C290" s="363" t="s">
        <v>581</v>
      </c>
      <c r="D290" s="363">
        <v>50.248073994006511</v>
      </c>
      <c r="E290" s="363">
        <v>3.07661130516487</v>
      </c>
      <c r="F290" s="363">
        <v>4.7868068397190003E-2</v>
      </c>
      <c r="G290" s="363">
        <v>32390.631664594664</v>
      </c>
      <c r="H290" s="363">
        <v>1.98322792576308</v>
      </c>
      <c r="I290" s="363">
        <v>3.085644580395E-2</v>
      </c>
      <c r="J290" s="66" t="s">
        <v>523</v>
      </c>
    </row>
    <row r="291" spans="1:10" x14ac:dyDescent="0.25">
      <c r="A291" s="372" t="s">
        <v>3406</v>
      </c>
      <c r="B291" s="363" t="s">
        <v>597</v>
      </c>
      <c r="C291" s="363" t="s">
        <v>581</v>
      </c>
      <c r="D291" s="363" t="s">
        <v>597</v>
      </c>
      <c r="E291" s="363" t="s">
        <v>552</v>
      </c>
      <c r="F291" s="363" t="s">
        <v>552</v>
      </c>
      <c r="G291" s="363" t="s">
        <v>597</v>
      </c>
      <c r="H291" s="363" t="s">
        <v>552</v>
      </c>
      <c r="I291" s="363" t="s">
        <v>552</v>
      </c>
      <c r="J291" s="66" t="s">
        <v>523</v>
      </c>
    </row>
    <row r="292" spans="1:10" x14ac:dyDescent="0.25">
      <c r="A292" s="372" t="s">
        <v>3408</v>
      </c>
      <c r="B292" s="363" t="s">
        <v>525</v>
      </c>
      <c r="C292" s="363" t="s">
        <v>581</v>
      </c>
      <c r="D292" s="363" t="s">
        <v>525</v>
      </c>
      <c r="E292" s="363" t="s">
        <v>622</v>
      </c>
      <c r="F292" s="363" t="s">
        <v>622</v>
      </c>
      <c r="G292" s="363" t="s">
        <v>525</v>
      </c>
      <c r="H292" s="363" t="s">
        <v>622</v>
      </c>
      <c r="I292" s="363" t="s">
        <v>622</v>
      </c>
      <c r="J292" s="66" t="s">
        <v>523</v>
      </c>
    </row>
    <row r="293" spans="1:10" x14ac:dyDescent="0.25">
      <c r="A293" s="379" t="s">
        <v>623</v>
      </c>
      <c r="B293" s="363">
        <v>644614.3919557624</v>
      </c>
      <c r="C293" s="363" t="s">
        <v>581</v>
      </c>
      <c r="D293" s="358" t="s">
        <v>195</v>
      </c>
      <c r="E293" s="358" t="s">
        <v>195</v>
      </c>
      <c r="F293" s="358" t="s">
        <v>195</v>
      </c>
      <c r="G293" s="363">
        <v>32390.631664594664</v>
      </c>
      <c r="H293" s="363" t="s">
        <v>622</v>
      </c>
      <c r="I293" s="363" t="s">
        <v>622</v>
      </c>
      <c r="J293" s="66" t="s">
        <v>523</v>
      </c>
    </row>
    <row r="294" spans="1:10" x14ac:dyDescent="0.25">
      <c r="A294" s="372" t="s">
        <v>582</v>
      </c>
      <c r="B294" s="353" t="s">
        <v>550</v>
      </c>
      <c r="C294" s="363" t="s">
        <v>581</v>
      </c>
      <c r="D294" s="363" t="s">
        <v>550</v>
      </c>
      <c r="E294" s="363" t="s">
        <v>550</v>
      </c>
      <c r="F294" s="363" t="s">
        <v>550</v>
      </c>
      <c r="G294" s="353" t="s">
        <v>550</v>
      </c>
      <c r="H294" s="353" t="s">
        <v>550</v>
      </c>
      <c r="I294" s="353" t="s">
        <v>550</v>
      </c>
      <c r="J294" s="66" t="s">
        <v>523</v>
      </c>
    </row>
    <row r="295" spans="1:10" x14ac:dyDescent="0.25">
      <c r="A295" s="372" t="s">
        <v>583</v>
      </c>
      <c r="B295" s="353" t="s">
        <v>552</v>
      </c>
      <c r="C295" s="363" t="s">
        <v>581</v>
      </c>
      <c r="D295" s="363" t="s">
        <v>552</v>
      </c>
      <c r="E295" s="363" t="s">
        <v>552</v>
      </c>
      <c r="F295" s="363" t="s">
        <v>552</v>
      </c>
      <c r="G295" s="353" t="s">
        <v>552</v>
      </c>
      <c r="H295" s="353" t="s">
        <v>552</v>
      </c>
      <c r="I295" s="353" t="s">
        <v>552</v>
      </c>
      <c r="J295" s="66" t="s">
        <v>523</v>
      </c>
    </row>
    <row r="296" spans="1:10" x14ac:dyDescent="0.25">
      <c r="A296" s="372" t="s">
        <v>584</v>
      </c>
      <c r="B296" s="353">
        <v>644614.3919557624</v>
      </c>
      <c r="C296" s="363" t="s">
        <v>581</v>
      </c>
      <c r="D296" s="363">
        <v>50.248073994006511</v>
      </c>
      <c r="E296" s="363" t="s">
        <v>550</v>
      </c>
      <c r="F296" s="363" t="s">
        <v>550</v>
      </c>
      <c r="G296" s="353">
        <v>32390.631664594664</v>
      </c>
      <c r="H296" s="353" t="s">
        <v>550</v>
      </c>
      <c r="I296" s="353" t="s">
        <v>550</v>
      </c>
      <c r="J296" s="66" t="s">
        <v>523</v>
      </c>
    </row>
    <row r="297" spans="1:10" x14ac:dyDescent="0.25">
      <c r="A297" s="372" t="s">
        <v>3406</v>
      </c>
      <c r="B297" s="353" t="s">
        <v>525</v>
      </c>
      <c r="C297" s="363" t="s">
        <v>581</v>
      </c>
      <c r="D297" s="363" t="s">
        <v>525</v>
      </c>
      <c r="E297" s="363" t="s">
        <v>552</v>
      </c>
      <c r="F297" s="363" t="s">
        <v>552</v>
      </c>
      <c r="G297" s="353" t="s">
        <v>525</v>
      </c>
      <c r="H297" s="353" t="s">
        <v>552</v>
      </c>
      <c r="I297" s="353" t="s">
        <v>552</v>
      </c>
      <c r="J297" s="66" t="s">
        <v>523</v>
      </c>
    </row>
    <row r="298" spans="1:10" x14ac:dyDescent="0.25">
      <c r="A298" s="372" t="s">
        <v>3408</v>
      </c>
      <c r="B298" s="353" t="s">
        <v>525</v>
      </c>
      <c r="C298" s="363" t="s">
        <v>581</v>
      </c>
      <c r="D298" s="363" t="s">
        <v>525</v>
      </c>
      <c r="E298" s="363" t="s">
        <v>552</v>
      </c>
      <c r="F298" s="363" t="s">
        <v>552</v>
      </c>
      <c r="G298" s="353" t="s">
        <v>525</v>
      </c>
      <c r="H298" s="353" t="s">
        <v>552</v>
      </c>
      <c r="I298" s="353" t="s">
        <v>552</v>
      </c>
      <c r="J298" s="66" t="s">
        <v>523</v>
      </c>
    </row>
    <row r="299" spans="1:10" x14ac:dyDescent="0.25">
      <c r="A299" s="379" t="s">
        <v>3420</v>
      </c>
      <c r="B299" s="363" t="s">
        <v>597</v>
      </c>
      <c r="C299" s="363" t="s">
        <v>581</v>
      </c>
      <c r="D299" s="358" t="s">
        <v>195</v>
      </c>
      <c r="E299" s="358" t="s">
        <v>195</v>
      </c>
      <c r="F299" s="358" t="s">
        <v>195</v>
      </c>
      <c r="G299" s="363" t="s">
        <v>597</v>
      </c>
      <c r="H299" s="363">
        <v>39.579455347798998</v>
      </c>
      <c r="I299" s="363">
        <v>23.567013395936449</v>
      </c>
      <c r="J299" s="66" t="s">
        <v>523</v>
      </c>
    </row>
    <row r="300" spans="1:10" x14ac:dyDescent="0.25">
      <c r="A300" s="368" t="s">
        <v>624</v>
      </c>
      <c r="B300" s="363" t="s">
        <v>597</v>
      </c>
      <c r="C300" s="363" t="s">
        <v>581</v>
      </c>
      <c r="D300" s="358" t="s">
        <v>195</v>
      </c>
      <c r="E300" s="358" t="s">
        <v>195</v>
      </c>
      <c r="F300" s="358" t="s">
        <v>195</v>
      </c>
      <c r="G300" s="363" t="s">
        <v>597</v>
      </c>
      <c r="H300" s="363">
        <v>39.579455347798998</v>
      </c>
      <c r="I300" s="363">
        <v>23.567013395936449</v>
      </c>
      <c r="J300" s="66" t="s">
        <v>523</v>
      </c>
    </row>
    <row r="301" spans="1:10" x14ac:dyDescent="0.25">
      <c r="A301" s="369" t="s">
        <v>588</v>
      </c>
      <c r="B301" s="353" t="s">
        <v>525</v>
      </c>
      <c r="C301" s="363" t="s">
        <v>581</v>
      </c>
      <c r="D301" s="363" t="s">
        <v>525</v>
      </c>
      <c r="E301" s="363" t="s">
        <v>525</v>
      </c>
      <c r="F301" s="363" t="s">
        <v>525</v>
      </c>
      <c r="G301" s="353" t="s">
        <v>525</v>
      </c>
      <c r="H301" s="353">
        <v>37.596227422035923</v>
      </c>
      <c r="I301" s="353">
        <v>23.536156950132501</v>
      </c>
      <c r="J301" s="66" t="s">
        <v>523</v>
      </c>
    </row>
    <row r="302" spans="1:10" x14ac:dyDescent="0.25">
      <c r="A302" s="369" t="s">
        <v>589</v>
      </c>
      <c r="B302" s="353" t="s">
        <v>552</v>
      </c>
      <c r="C302" s="363" t="s">
        <v>581</v>
      </c>
      <c r="D302" s="363" t="s">
        <v>552</v>
      </c>
      <c r="E302" s="363" t="s">
        <v>552</v>
      </c>
      <c r="F302" s="363" t="s">
        <v>552</v>
      </c>
      <c r="G302" s="353" t="s">
        <v>552</v>
      </c>
      <c r="H302" s="353" t="s">
        <v>552</v>
      </c>
      <c r="I302" s="353" t="s">
        <v>552</v>
      </c>
      <c r="J302" s="66" t="s">
        <v>523</v>
      </c>
    </row>
    <row r="303" spans="1:10" x14ac:dyDescent="0.25">
      <c r="A303" s="369" t="s">
        <v>590</v>
      </c>
      <c r="B303" s="353" t="s">
        <v>525</v>
      </c>
      <c r="C303" s="363" t="s">
        <v>581</v>
      </c>
      <c r="D303" s="363" t="s">
        <v>525</v>
      </c>
      <c r="E303" s="363" t="s">
        <v>525</v>
      </c>
      <c r="F303" s="363" t="s">
        <v>525</v>
      </c>
      <c r="G303" s="353" t="s">
        <v>525</v>
      </c>
      <c r="H303" s="353">
        <v>1.98322792576308</v>
      </c>
      <c r="I303" s="353">
        <v>3.085644580395E-2</v>
      </c>
      <c r="J303" s="66" t="s">
        <v>523</v>
      </c>
    </row>
    <row r="304" spans="1:10" x14ac:dyDescent="0.25">
      <c r="A304" s="369" t="s">
        <v>591</v>
      </c>
      <c r="B304" s="353" t="s">
        <v>552</v>
      </c>
      <c r="C304" s="363" t="s">
        <v>581</v>
      </c>
      <c r="D304" s="363" t="s">
        <v>552</v>
      </c>
      <c r="E304" s="363" t="s">
        <v>552</v>
      </c>
      <c r="F304" s="363" t="s">
        <v>552</v>
      </c>
      <c r="G304" s="353" t="s">
        <v>552</v>
      </c>
      <c r="H304" s="353" t="s">
        <v>552</v>
      </c>
      <c r="I304" s="353" t="s">
        <v>552</v>
      </c>
      <c r="J304" s="66" t="s">
        <v>523</v>
      </c>
    </row>
    <row r="305" spans="1:10" x14ac:dyDescent="0.25">
      <c r="A305" s="369" t="s">
        <v>93</v>
      </c>
      <c r="B305" s="353" t="s">
        <v>525</v>
      </c>
      <c r="C305" s="363" t="s">
        <v>581</v>
      </c>
      <c r="D305" s="363" t="s">
        <v>525</v>
      </c>
      <c r="E305" s="363" t="s">
        <v>550</v>
      </c>
      <c r="F305" s="363" t="s">
        <v>550</v>
      </c>
      <c r="G305" s="353" t="s">
        <v>525</v>
      </c>
      <c r="H305" s="353" t="s">
        <v>550</v>
      </c>
      <c r="I305" s="353" t="s">
        <v>550</v>
      </c>
      <c r="J305" s="66" t="s">
        <v>523</v>
      </c>
    </row>
    <row r="306" spans="1:10" x14ac:dyDescent="0.25">
      <c r="A306" s="365" t="s">
        <v>625</v>
      </c>
      <c r="B306" s="363">
        <v>11350924.547537155</v>
      </c>
      <c r="C306" s="363" t="s">
        <v>581</v>
      </c>
      <c r="D306" s="358" t="s">
        <v>195</v>
      </c>
      <c r="E306" s="358" t="s">
        <v>195</v>
      </c>
      <c r="F306" s="358" t="s">
        <v>195</v>
      </c>
      <c r="G306" s="363">
        <v>586319.50932829198</v>
      </c>
      <c r="H306" s="363">
        <v>205.35377590972996</v>
      </c>
      <c r="I306" s="363">
        <v>4.1010308449579398</v>
      </c>
      <c r="J306" s="363" t="s">
        <v>585</v>
      </c>
    </row>
    <row r="307" spans="1:10" x14ac:dyDescent="0.25">
      <c r="A307" s="364" t="s">
        <v>582</v>
      </c>
      <c r="B307" s="363">
        <v>2244293.0419910937</v>
      </c>
      <c r="C307" s="363" t="s">
        <v>581</v>
      </c>
      <c r="D307" s="363">
        <v>67.197246675647136</v>
      </c>
      <c r="E307" s="363">
        <v>9.4999325570558</v>
      </c>
      <c r="F307" s="363">
        <v>0.57001330008575002</v>
      </c>
      <c r="G307" s="363">
        <v>150810.31315511401</v>
      </c>
      <c r="H307" s="363">
        <v>21.320632537184999</v>
      </c>
      <c r="I307" s="363">
        <v>1.27927688322483</v>
      </c>
      <c r="J307" s="363" t="s">
        <v>523</v>
      </c>
    </row>
    <row r="308" spans="1:10" x14ac:dyDescent="0.25">
      <c r="A308" s="364" t="s">
        <v>583</v>
      </c>
      <c r="B308" s="363">
        <v>112930.43506429865</v>
      </c>
      <c r="C308" s="363" t="s">
        <v>581</v>
      </c>
      <c r="D308" s="363">
        <v>90.471698466828201</v>
      </c>
      <c r="E308" s="363">
        <v>31.210565701762619</v>
      </c>
      <c r="F308" s="363">
        <v>1.42500000000004</v>
      </c>
      <c r="G308" s="363">
        <v>10217.008268864951</v>
      </c>
      <c r="H308" s="363">
        <v>3.5246227633029301</v>
      </c>
      <c r="I308" s="363">
        <v>0.16092586996663</v>
      </c>
      <c r="J308" s="363" t="s">
        <v>523</v>
      </c>
    </row>
    <row r="309" spans="1:10" x14ac:dyDescent="0.25">
      <c r="A309" s="364" t="s">
        <v>584</v>
      </c>
      <c r="B309" s="363">
        <v>8463850.5339536201</v>
      </c>
      <c r="C309" s="363" t="s">
        <v>581</v>
      </c>
      <c r="D309" s="363">
        <v>50.248073994006518</v>
      </c>
      <c r="E309" s="363">
        <v>4.4988276527558702</v>
      </c>
      <c r="F309" s="363">
        <v>0.09</v>
      </c>
      <c r="G309" s="363">
        <v>425292.18790431303</v>
      </c>
      <c r="H309" s="363">
        <v>38.077404830943053</v>
      </c>
      <c r="I309" s="363">
        <v>0.76174654805582998</v>
      </c>
      <c r="J309" s="363" t="s">
        <v>523</v>
      </c>
    </row>
    <row r="310" spans="1:10" x14ac:dyDescent="0.25">
      <c r="A310" s="364" t="s">
        <v>3401</v>
      </c>
      <c r="B310" s="363" t="s">
        <v>552</v>
      </c>
      <c r="C310" s="363" t="s">
        <v>581</v>
      </c>
      <c r="D310" s="363" t="s">
        <v>552</v>
      </c>
      <c r="E310" s="363" t="s">
        <v>552</v>
      </c>
      <c r="F310" s="363" t="s">
        <v>552</v>
      </c>
      <c r="G310" s="363" t="s">
        <v>552</v>
      </c>
      <c r="H310" s="363" t="s">
        <v>552</v>
      </c>
      <c r="I310" s="363" t="s">
        <v>552</v>
      </c>
      <c r="J310" s="363" t="s">
        <v>552</v>
      </c>
    </row>
    <row r="311" spans="1:10" x14ac:dyDescent="0.25">
      <c r="A311" s="364" t="s">
        <v>3402</v>
      </c>
      <c r="B311" s="363" t="s">
        <v>552</v>
      </c>
      <c r="C311" s="363" t="s">
        <v>581</v>
      </c>
      <c r="D311" s="363" t="s">
        <v>552</v>
      </c>
      <c r="E311" s="363" t="s">
        <v>552</v>
      </c>
      <c r="F311" s="363" t="s">
        <v>552</v>
      </c>
      <c r="G311" s="363" t="s">
        <v>552</v>
      </c>
      <c r="H311" s="363" t="s">
        <v>552</v>
      </c>
      <c r="I311" s="363" t="s">
        <v>552</v>
      </c>
      <c r="J311" s="363" t="s">
        <v>552</v>
      </c>
    </row>
    <row r="312" spans="1:10" x14ac:dyDescent="0.25">
      <c r="A312" s="364" t="s">
        <v>3403</v>
      </c>
      <c r="B312" s="363">
        <v>529850.53652814392</v>
      </c>
      <c r="C312" s="363" t="s">
        <v>581</v>
      </c>
      <c r="D312" s="363">
        <v>97.591405252501346</v>
      </c>
      <c r="E312" s="363">
        <v>268.81376154034245</v>
      </c>
      <c r="F312" s="363">
        <v>3.5841834872045601</v>
      </c>
      <c r="G312" s="363">
        <v>51708.858433573361</v>
      </c>
      <c r="H312" s="363">
        <v>142.43111577829899</v>
      </c>
      <c r="I312" s="363">
        <v>1.8990815437106501</v>
      </c>
      <c r="J312" s="363" t="s">
        <v>523</v>
      </c>
    </row>
    <row r="313" spans="1:10" x14ac:dyDescent="0.25">
      <c r="A313" s="377" t="s">
        <v>3421</v>
      </c>
      <c r="B313" s="363">
        <v>4223549.4038447728</v>
      </c>
      <c r="C313" s="363" t="s">
        <v>581</v>
      </c>
      <c r="D313" s="358" t="s">
        <v>195</v>
      </c>
      <c r="E313" s="358" t="s">
        <v>195</v>
      </c>
      <c r="F313" s="358" t="s">
        <v>195</v>
      </c>
      <c r="G313" s="363">
        <v>227130.37102570775</v>
      </c>
      <c r="H313" s="363">
        <v>43.127101050750518</v>
      </c>
      <c r="I313" s="363">
        <v>1.16099880972741</v>
      </c>
      <c r="J313" s="363" t="s">
        <v>585</v>
      </c>
    </row>
    <row r="314" spans="1:10" x14ac:dyDescent="0.25">
      <c r="A314" s="364" t="s">
        <v>582</v>
      </c>
      <c r="B314" s="363">
        <v>802618.99412951584</v>
      </c>
      <c r="C314" s="363" t="s">
        <v>581</v>
      </c>
      <c r="D314" s="363">
        <v>68.457367855199067</v>
      </c>
      <c r="E314" s="363">
        <v>9.5</v>
      </c>
      <c r="F314" s="363">
        <v>0.56999999999998996</v>
      </c>
      <c r="G314" s="363">
        <v>54945.183728694123</v>
      </c>
      <c r="H314" s="363">
        <v>7.6248804442304001</v>
      </c>
      <c r="I314" s="363">
        <v>0.45749282665382002</v>
      </c>
      <c r="J314" s="363" t="s">
        <v>523</v>
      </c>
    </row>
    <row r="315" spans="1:10" x14ac:dyDescent="0.25">
      <c r="A315" s="364" t="s">
        <v>583</v>
      </c>
      <c r="B315" s="363">
        <v>102339.36264828738</v>
      </c>
      <c r="C315" s="363" t="s">
        <v>581</v>
      </c>
      <c r="D315" s="363">
        <v>90.484267022339296</v>
      </c>
      <c r="E315" s="363">
        <v>9.5</v>
      </c>
      <c r="F315" s="363">
        <v>1.425</v>
      </c>
      <c r="G315" s="363">
        <v>9260.1022167636511</v>
      </c>
      <c r="H315" s="363">
        <v>0.97222394515873001</v>
      </c>
      <c r="I315" s="363">
        <v>0.14583359177381</v>
      </c>
      <c r="J315" s="363" t="s">
        <v>523</v>
      </c>
    </row>
    <row r="316" spans="1:10" x14ac:dyDescent="0.25">
      <c r="A316" s="364" t="s">
        <v>584</v>
      </c>
      <c r="B316" s="363">
        <v>3242414.5271654259</v>
      </c>
      <c r="C316" s="363" t="s">
        <v>581</v>
      </c>
      <c r="D316" s="363">
        <v>50.248073994006511</v>
      </c>
      <c r="E316" s="363">
        <v>4.5</v>
      </c>
      <c r="F316" s="363">
        <v>0.09</v>
      </c>
      <c r="G316" s="363">
        <v>162925.08508024996</v>
      </c>
      <c r="H316" s="363">
        <v>14.590865372244419</v>
      </c>
      <c r="I316" s="363">
        <v>0.29181730744488998</v>
      </c>
      <c r="J316" s="363" t="s">
        <v>523</v>
      </c>
    </row>
    <row r="317" spans="1:10" x14ac:dyDescent="0.25">
      <c r="A317" s="364" t="s">
        <v>3401</v>
      </c>
      <c r="B317" s="363" t="s">
        <v>552</v>
      </c>
      <c r="C317" s="363" t="s">
        <v>581</v>
      </c>
      <c r="D317" s="363" t="s">
        <v>552</v>
      </c>
      <c r="E317" s="363" t="s">
        <v>552</v>
      </c>
      <c r="F317" s="363" t="s">
        <v>552</v>
      </c>
      <c r="G317" s="363" t="s">
        <v>552</v>
      </c>
      <c r="H317" s="363" t="s">
        <v>552</v>
      </c>
      <c r="I317" s="363" t="s">
        <v>552</v>
      </c>
      <c r="J317" s="363" t="s">
        <v>552</v>
      </c>
    </row>
    <row r="318" spans="1:10" x14ac:dyDescent="0.25">
      <c r="A318" s="364" t="s">
        <v>3402</v>
      </c>
      <c r="B318" s="363" t="s">
        <v>552</v>
      </c>
      <c r="C318" s="363" t="s">
        <v>581</v>
      </c>
      <c r="D318" s="363" t="s">
        <v>552</v>
      </c>
      <c r="E318" s="363" t="s">
        <v>552</v>
      </c>
      <c r="F318" s="363" t="s">
        <v>552</v>
      </c>
      <c r="G318" s="363" t="s">
        <v>552</v>
      </c>
      <c r="H318" s="363" t="s">
        <v>552</v>
      </c>
      <c r="I318" s="363" t="s">
        <v>552</v>
      </c>
      <c r="J318" s="363" t="s">
        <v>552</v>
      </c>
    </row>
    <row r="319" spans="1:10" x14ac:dyDescent="0.25">
      <c r="A319" s="364" t="s">
        <v>3403</v>
      </c>
      <c r="B319" s="363">
        <v>76176.519901543914</v>
      </c>
      <c r="C319" s="363" t="s">
        <v>581</v>
      </c>
      <c r="D319" s="363">
        <v>96.731829704947643</v>
      </c>
      <c r="E319" s="363">
        <v>261.74904438910778</v>
      </c>
      <c r="F319" s="363">
        <v>3.4899872585214</v>
      </c>
      <c r="G319" s="363">
        <v>7368.6941506317007</v>
      </c>
      <c r="H319" s="363">
        <v>19.939131289116968</v>
      </c>
      <c r="I319" s="363">
        <v>0.26585508385488998</v>
      </c>
      <c r="J319" s="363" t="s">
        <v>523</v>
      </c>
    </row>
    <row r="320" spans="1:10" x14ac:dyDescent="0.25">
      <c r="A320" s="369" t="s">
        <v>626</v>
      </c>
      <c r="B320" s="363">
        <v>4223549.4038447728</v>
      </c>
      <c r="C320" s="363" t="s">
        <v>581</v>
      </c>
      <c r="D320" s="358" t="s">
        <v>195</v>
      </c>
      <c r="E320" s="358" t="s">
        <v>195</v>
      </c>
      <c r="F320" s="358" t="s">
        <v>195</v>
      </c>
      <c r="G320" s="363">
        <v>227130.37102570775</v>
      </c>
      <c r="H320" s="363">
        <v>43.127101050750518</v>
      </c>
      <c r="I320" s="363">
        <v>1.16099880972741</v>
      </c>
      <c r="J320" s="363" t="s">
        <v>585</v>
      </c>
    </row>
    <row r="321" spans="1:10" x14ac:dyDescent="0.25">
      <c r="A321" s="375" t="s">
        <v>588</v>
      </c>
      <c r="B321" s="353">
        <v>802618.99412951584</v>
      </c>
      <c r="C321" s="363" t="s">
        <v>581</v>
      </c>
      <c r="D321" s="363">
        <v>68.457367855199067</v>
      </c>
      <c r="E321" s="363">
        <v>9.5</v>
      </c>
      <c r="F321" s="363">
        <v>0.56999999999998996</v>
      </c>
      <c r="G321" s="353">
        <v>54945.183728694123</v>
      </c>
      <c r="H321" s="353">
        <v>7.6248804442304001</v>
      </c>
      <c r="I321" s="353">
        <v>0.45749282665382002</v>
      </c>
      <c r="J321" s="353" t="s">
        <v>523</v>
      </c>
    </row>
    <row r="322" spans="1:10" x14ac:dyDescent="0.25">
      <c r="A322" s="375" t="s">
        <v>589</v>
      </c>
      <c r="B322" s="353">
        <v>102339.36264828738</v>
      </c>
      <c r="C322" s="363" t="s">
        <v>581</v>
      </c>
      <c r="D322" s="363">
        <v>90.484267022339296</v>
      </c>
      <c r="E322" s="363">
        <v>9.5</v>
      </c>
      <c r="F322" s="363">
        <v>1.425</v>
      </c>
      <c r="G322" s="353">
        <v>9260.1022167636511</v>
      </c>
      <c r="H322" s="353">
        <v>0.97222394515873001</v>
      </c>
      <c r="I322" s="353">
        <v>0.14583359177381</v>
      </c>
      <c r="J322" s="353" t="s">
        <v>523</v>
      </c>
    </row>
    <row r="323" spans="1:10" x14ac:dyDescent="0.25">
      <c r="A323" s="375" t="s">
        <v>590</v>
      </c>
      <c r="B323" s="353">
        <v>3242414.5271654259</v>
      </c>
      <c r="C323" s="363" t="s">
        <v>581</v>
      </c>
      <c r="D323" s="363">
        <v>50.248073994006511</v>
      </c>
      <c r="E323" s="363">
        <v>4.5</v>
      </c>
      <c r="F323" s="363">
        <v>0.09</v>
      </c>
      <c r="G323" s="353">
        <v>162925.08508024996</v>
      </c>
      <c r="H323" s="353">
        <v>14.590865372244419</v>
      </c>
      <c r="I323" s="353">
        <v>0.29181730744488998</v>
      </c>
      <c r="J323" s="353" t="s">
        <v>523</v>
      </c>
    </row>
    <row r="324" spans="1:10" x14ac:dyDescent="0.25">
      <c r="A324" s="375" t="s">
        <v>591</v>
      </c>
      <c r="B324" s="353" t="s">
        <v>552</v>
      </c>
      <c r="C324" s="363" t="s">
        <v>581</v>
      </c>
      <c r="D324" s="363" t="s">
        <v>552</v>
      </c>
      <c r="E324" s="363" t="s">
        <v>552</v>
      </c>
      <c r="F324" s="363" t="s">
        <v>552</v>
      </c>
      <c r="G324" s="353" t="s">
        <v>552</v>
      </c>
      <c r="H324" s="353" t="s">
        <v>552</v>
      </c>
      <c r="I324" s="353" t="s">
        <v>552</v>
      </c>
      <c r="J324" s="353" t="s">
        <v>552</v>
      </c>
    </row>
    <row r="325" spans="1:10" x14ac:dyDescent="0.25">
      <c r="A325" s="375" t="s">
        <v>592</v>
      </c>
      <c r="B325" s="353" t="s">
        <v>552</v>
      </c>
      <c r="C325" s="363" t="s">
        <v>581</v>
      </c>
      <c r="D325" s="363" t="s">
        <v>552</v>
      </c>
      <c r="E325" s="363" t="s">
        <v>552</v>
      </c>
      <c r="F325" s="363" t="s">
        <v>552</v>
      </c>
      <c r="G325" s="353" t="s">
        <v>552</v>
      </c>
      <c r="H325" s="353" t="s">
        <v>552</v>
      </c>
      <c r="I325" s="353" t="s">
        <v>552</v>
      </c>
      <c r="J325" s="353" t="s">
        <v>552</v>
      </c>
    </row>
    <row r="326" spans="1:10" x14ac:dyDescent="0.25">
      <c r="A326" s="375" t="s">
        <v>93</v>
      </c>
      <c r="B326" s="353">
        <v>76176.519901543914</v>
      </c>
      <c r="C326" s="363" t="s">
        <v>581</v>
      </c>
      <c r="D326" s="363">
        <v>96.731829704947643</v>
      </c>
      <c r="E326" s="363">
        <v>261.74904438910778</v>
      </c>
      <c r="F326" s="363">
        <v>3.4899872585214</v>
      </c>
      <c r="G326" s="353">
        <v>7368.6941506317007</v>
      </c>
      <c r="H326" s="353">
        <v>19.939131289116968</v>
      </c>
      <c r="I326" s="353">
        <v>0.26585508385488998</v>
      </c>
      <c r="J326" s="353" t="s">
        <v>523</v>
      </c>
    </row>
    <row r="327" spans="1:10" x14ac:dyDescent="0.25">
      <c r="A327" s="377" t="s">
        <v>3422</v>
      </c>
      <c r="B327" s="363">
        <v>7122906.3888648106</v>
      </c>
      <c r="C327" s="363" t="s">
        <v>581</v>
      </c>
      <c r="D327" s="358" t="s">
        <v>195</v>
      </c>
      <c r="E327" s="358" t="s">
        <v>195</v>
      </c>
      <c r="F327" s="358" t="s">
        <v>195</v>
      </c>
      <c r="G327" s="363">
        <v>358897.51072027022</v>
      </c>
      <c r="H327" s="363">
        <v>162.20807697148538</v>
      </c>
      <c r="I327" s="363">
        <v>2.9373316220328798</v>
      </c>
      <c r="J327" s="363" t="s">
        <v>585</v>
      </c>
    </row>
    <row r="328" spans="1:10" x14ac:dyDescent="0.25">
      <c r="A328" s="364" t="s">
        <v>582</v>
      </c>
      <c r="B328" s="363">
        <v>1441653.2392910132</v>
      </c>
      <c r="C328" s="363" t="s">
        <v>581</v>
      </c>
      <c r="D328" s="363">
        <v>66.495636541257568</v>
      </c>
      <c r="E328" s="363">
        <v>9.5</v>
      </c>
      <c r="F328" s="363">
        <v>0.56999999999999995</v>
      </c>
      <c r="G328" s="363">
        <v>95863.649818421836</v>
      </c>
      <c r="H328" s="363">
        <v>13.695705773264629</v>
      </c>
      <c r="I328" s="363">
        <v>0.82174234639587995</v>
      </c>
      <c r="J328" s="363" t="s">
        <v>523</v>
      </c>
    </row>
    <row r="329" spans="1:10" x14ac:dyDescent="0.25">
      <c r="A329" s="364" t="s">
        <v>583</v>
      </c>
      <c r="B329" s="363">
        <v>8899.3961168497008</v>
      </c>
      <c r="C329" s="363" t="s">
        <v>581</v>
      </c>
      <c r="D329" s="363">
        <v>90.484267022339282</v>
      </c>
      <c r="E329" s="363">
        <v>284.99999999999949</v>
      </c>
      <c r="F329" s="363">
        <v>1.4249999999999099</v>
      </c>
      <c r="G329" s="363">
        <v>805.25533457459767</v>
      </c>
      <c r="H329" s="363">
        <v>2.5363278933021598</v>
      </c>
      <c r="I329" s="363">
        <v>1.2681639466510001E-2</v>
      </c>
      <c r="J329" s="363" t="s">
        <v>523</v>
      </c>
    </row>
    <row r="330" spans="1:10" x14ac:dyDescent="0.25">
      <c r="A330" s="364" t="s">
        <v>584</v>
      </c>
      <c r="B330" s="363">
        <v>5218679.7368303481</v>
      </c>
      <c r="C330" s="363" t="s">
        <v>581</v>
      </c>
      <c r="D330" s="363">
        <v>50.248073994006518</v>
      </c>
      <c r="E330" s="363">
        <v>4.5</v>
      </c>
      <c r="F330" s="363">
        <v>0.09</v>
      </c>
      <c r="G330" s="363">
        <v>262228.6055672738</v>
      </c>
      <c r="H330" s="363">
        <v>23.484058815736571</v>
      </c>
      <c r="I330" s="363">
        <v>0.46968117631473</v>
      </c>
      <c r="J330" s="363" t="s">
        <v>523</v>
      </c>
    </row>
    <row r="331" spans="1:10" x14ac:dyDescent="0.25">
      <c r="A331" s="364" t="s">
        <v>3401</v>
      </c>
      <c r="B331" s="363" t="s">
        <v>552</v>
      </c>
      <c r="C331" s="363" t="s">
        <v>581</v>
      </c>
      <c r="D331" s="363" t="s">
        <v>552</v>
      </c>
      <c r="E331" s="363" t="s">
        <v>552</v>
      </c>
      <c r="F331" s="363" t="s">
        <v>552</v>
      </c>
      <c r="G331" s="363" t="s">
        <v>552</v>
      </c>
      <c r="H331" s="363" t="s">
        <v>552</v>
      </c>
      <c r="I331" s="363" t="s">
        <v>552</v>
      </c>
      <c r="J331" s="363" t="s">
        <v>552</v>
      </c>
    </row>
    <row r="332" spans="1:10" x14ac:dyDescent="0.25">
      <c r="A332" s="364" t="s">
        <v>3402</v>
      </c>
      <c r="B332" s="363" t="s">
        <v>552</v>
      </c>
      <c r="C332" s="363" t="s">
        <v>581</v>
      </c>
      <c r="D332" s="363" t="s">
        <v>552</v>
      </c>
      <c r="E332" s="363" t="s">
        <v>552</v>
      </c>
      <c r="F332" s="363" t="s">
        <v>552</v>
      </c>
      <c r="G332" s="363" t="s">
        <v>552</v>
      </c>
      <c r="H332" s="363" t="s">
        <v>552</v>
      </c>
      <c r="I332" s="363" t="s">
        <v>552</v>
      </c>
      <c r="J332" s="363" t="s">
        <v>552</v>
      </c>
    </row>
    <row r="333" spans="1:10" x14ac:dyDescent="0.25">
      <c r="A333" s="364" t="s">
        <v>3403</v>
      </c>
      <c r="B333" s="363">
        <v>453674.0166266</v>
      </c>
      <c r="C333" s="363" t="s">
        <v>581</v>
      </c>
      <c r="D333" s="363">
        <v>97.735736802039924</v>
      </c>
      <c r="E333" s="363">
        <v>270.00000000000006</v>
      </c>
      <c r="F333" s="363">
        <v>3.6</v>
      </c>
      <c r="G333" s="363">
        <v>44340.16428294166</v>
      </c>
      <c r="H333" s="363">
        <v>122.49198448918202</v>
      </c>
      <c r="I333" s="363">
        <v>1.63322645985576</v>
      </c>
      <c r="J333" s="363" t="s">
        <v>523</v>
      </c>
    </row>
    <row r="334" spans="1:10" x14ac:dyDescent="0.25">
      <c r="A334" s="368" t="s">
        <v>627</v>
      </c>
      <c r="B334" s="363">
        <v>7122906.3888648106</v>
      </c>
      <c r="C334" s="363" t="s">
        <v>581</v>
      </c>
      <c r="D334" s="358" t="s">
        <v>195</v>
      </c>
      <c r="E334" s="358" t="s">
        <v>195</v>
      </c>
      <c r="F334" s="358" t="s">
        <v>195</v>
      </c>
      <c r="G334" s="363">
        <v>358897.51072027022</v>
      </c>
      <c r="H334" s="363">
        <v>162.20807697148538</v>
      </c>
      <c r="I334" s="363">
        <v>2.9373316220328798</v>
      </c>
      <c r="J334" s="363" t="s">
        <v>585</v>
      </c>
    </row>
    <row r="335" spans="1:10" x14ac:dyDescent="0.25">
      <c r="A335" s="369" t="s">
        <v>628</v>
      </c>
      <c r="B335" s="363">
        <v>7122906.3888648106</v>
      </c>
      <c r="C335" s="363" t="s">
        <v>581</v>
      </c>
      <c r="D335" s="358" t="s">
        <v>195</v>
      </c>
      <c r="E335" s="358" t="s">
        <v>195</v>
      </c>
      <c r="F335" s="358" t="s">
        <v>195</v>
      </c>
      <c r="G335" s="363">
        <v>358897.51072027022</v>
      </c>
      <c r="H335" s="363">
        <v>162.20807697148538</v>
      </c>
      <c r="I335" s="363">
        <v>2.9373316220328798</v>
      </c>
      <c r="J335" s="363" t="s">
        <v>585</v>
      </c>
    </row>
    <row r="336" spans="1:10" x14ac:dyDescent="0.25">
      <c r="A336" s="375" t="s">
        <v>588</v>
      </c>
      <c r="B336" s="353">
        <v>1441653.2392910132</v>
      </c>
      <c r="C336" s="363" t="s">
        <v>581</v>
      </c>
      <c r="D336" s="363">
        <v>66.495636541257568</v>
      </c>
      <c r="E336" s="363">
        <v>9.5</v>
      </c>
      <c r="F336" s="363">
        <v>0.56999999999999995</v>
      </c>
      <c r="G336" s="353">
        <v>95863.649818421836</v>
      </c>
      <c r="H336" s="353">
        <v>13.695705773264629</v>
      </c>
      <c r="I336" s="353">
        <v>0.82174234639587995</v>
      </c>
      <c r="J336" s="353" t="s">
        <v>523</v>
      </c>
    </row>
    <row r="337" spans="1:10" x14ac:dyDescent="0.25">
      <c r="A337" s="375" t="s">
        <v>589</v>
      </c>
      <c r="B337" s="353">
        <v>8899.3961168497008</v>
      </c>
      <c r="C337" s="363" t="s">
        <v>581</v>
      </c>
      <c r="D337" s="363">
        <v>90.484267022339282</v>
      </c>
      <c r="E337" s="363">
        <v>284.99999999999949</v>
      </c>
      <c r="F337" s="363">
        <v>1.4249999999999099</v>
      </c>
      <c r="G337" s="353">
        <v>805.25533457459767</v>
      </c>
      <c r="H337" s="353">
        <v>2.5363278933021598</v>
      </c>
      <c r="I337" s="353">
        <v>1.2681639466510001E-2</v>
      </c>
      <c r="J337" s="353" t="s">
        <v>523</v>
      </c>
    </row>
    <row r="338" spans="1:10" x14ac:dyDescent="0.25">
      <c r="A338" s="375" t="s">
        <v>590</v>
      </c>
      <c r="B338" s="353">
        <v>5218679.7368303481</v>
      </c>
      <c r="C338" s="363" t="s">
        <v>581</v>
      </c>
      <c r="D338" s="363">
        <v>50.248073994006518</v>
      </c>
      <c r="E338" s="363">
        <v>4.5</v>
      </c>
      <c r="F338" s="363">
        <v>0.09</v>
      </c>
      <c r="G338" s="353">
        <v>262228.6055672738</v>
      </c>
      <c r="H338" s="353">
        <v>23.484058815736571</v>
      </c>
      <c r="I338" s="353">
        <v>0.46968117631473</v>
      </c>
      <c r="J338" s="353" t="s">
        <v>523</v>
      </c>
    </row>
    <row r="339" spans="1:10" x14ac:dyDescent="0.25">
      <c r="A339" s="375" t="s">
        <v>591</v>
      </c>
      <c r="B339" s="353" t="s">
        <v>552</v>
      </c>
      <c r="C339" s="363" t="s">
        <v>581</v>
      </c>
      <c r="D339" s="363" t="s">
        <v>552</v>
      </c>
      <c r="E339" s="363" t="s">
        <v>552</v>
      </c>
      <c r="F339" s="363" t="s">
        <v>552</v>
      </c>
      <c r="G339" s="353" t="s">
        <v>552</v>
      </c>
      <c r="H339" s="353" t="s">
        <v>552</v>
      </c>
      <c r="I339" s="353" t="s">
        <v>552</v>
      </c>
      <c r="J339" s="353" t="s">
        <v>552</v>
      </c>
    </row>
    <row r="340" spans="1:10" x14ac:dyDescent="0.25">
      <c r="A340" s="375" t="s">
        <v>592</v>
      </c>
      <c r="B340" s="353" t="s">
        <v>552</v>
      </c>
      <c r="C340" s="363" t="s">
        <v>581</v>
      </c>
      <c r="D340" s="363" t="s">
        <v>552</v>
      </c>
      <c r="E340" s="363" t="s">
        <v>552</v>
      </c>
      <c r="F340" s="363" t="s">
        <v>552</v>
      </c>
      <c r="G340" s="353" t="s">
        <v>552</v>
      </c>
      <c r="H340" s="353" t="s">
        <v>552</v>
      </c>
      <c r="I340" s="353" t="s">
        <v>552</v>
      </c>
      <c r="J340" s="353" t="s">
        <v>552</v>
      </c>
    </row>
    <row r="341" spans="1:10" x14ac:dyDescent="0.25">
      <c r="A341" s="375" t="s">
        <v>93</v>
      </c>
      <c r="B341" s="353">
        <v>453674.0166266</v>
      </c>
      <c r="C341" s="363" t="s">
        <v>581</v>
      </c>
      <c r="D341" s="363">
        <v>97.735736802039924</v>
      </c>
      <c r="E341" s="363">
        <v>270.00000000000006</v>
      </c>
      <c r="F341" s="363">
        <v>3.6</v>
      </c>
      <c r="G341" s="353">
        <v>44340.16428294166</v>
      </c>
      <c r="H341" s="353">
        <v>122.49198448918202</v>
      </c>
      <c r="I341" s="353">
        <v>1.63322645985576</v>
      </c>
      <c r="J341" s="353" t="s">
        <v>523</v>
      </c>
    </row>
    <row r="342" spans="1:10" x14ac:dyDescent="0.25">
      <c r="A342" s="377" t="s">
        <v>542</v>
      </c>
      <c r="B342" s="363">
        <v>4468.7548275720128</v>
      </c>
      <c r="C342" s="363" t="s">
        <v>581</v>
      </c>
      <c r="D342" s="358" t="s">
        <v>195</v>
      </c>
      <c r="E342" s="358" t="s">
        <v>195</v>
      </c>
      <c r="F342" s="358" t="s">
        <v>195</v>
      </c>
      <c r="G342" s="363">
        <v>291.62758231404649</v>
      </c>
      <c r="H342" s="363">
        <v>1.8597887494070001E-2</v>
      </c>
      <c r="I342" s="363">
        <v>2.7004131976500001E-3</v>
      </c>
      <c r="J342" s="363" t="s">
        <v>585</v>
      </c>
    </row>
    <row r="343" spans="1:10" x14ac:dyDescent="0.25">
      <c r="A343" s="364" t="s">
        <v>582</v>
      </c>
      <c r="B343" s="363">
        <v>20.808570564626329</v>
      </c>
      <c r="C343" s="363" t="s">
        <v>581</v>
      </c>
      <c r="D343" s="363">
        <v>71.10570105985029</v>
      </c>
      <c r="E343" s="363">
        <v>2.2259909601258898</v>
      </c>
      <c r="F343" s="363">
        <v>2.0044709462602599</v>
      </c>
      <c r="G343" s="363">
        <v>1.4796079980511201</v>
      </c>
      <c r="H343" s="363">
        <v>4.631968997E-5</v>
      </c>
      <c r="I343" s="363">
        <v>4.1710175129999999E-5</v>
      </c>
      <c r="J343" s="363" t="s">
        <v>523</v>
      </c>
    </row>
    <row r="344" spans="1:10" x14ac:dyDescent="0.25">
      <c r="A344" s="364" t="s">
        <v>583</v>
      </c>
      <c r="B344" s="363">
        <v>1691.6762991615799</v>
      </c>
      <c r="C344" s="363" t="s">
        <v>581</v>
      </c>
      <c r="D344" s="363">
        <v>89.645233903118736</v>
      </c>
      <c r="E344" s="363">
        <v>9.5000000000029505</v>
      </c>
      <c r="F344" s="363">
        <v>1.42500000000281</v>
      </c>
      <c r="G344" s="363">
        <v>151.6507175267021</v>
      </c>
      <c r="H344" s="363">
        <v>1.6070924842040001E-2</v>
      </c>
      <c r="I344" s="363">
        <v>2.4106387263100001E-3</v>
      </c>
      <c r="J344" s="363" t="s">
        <v>523</v>
      </c>
    </row>
    <row r="345" spans="1:10" x14ac:dyDescent="0.25">
      <c r="A345" s="364" t="s">
        <v>584</v>
      </c>
      <c r="B345" s="363">
        <v>2756.2699578458064</v>
      </c>
      <c r="C345" s="363" t="s">
        <v>581</v>
      </c>
      <c r="D345" s="363">
        <v>50.248073994006511</v>
      </c>
      <c r="E345" s="363">
        <v>0.89999999999956004</v>
      </c>
      <c r="F345" s="363">
        <v>9.0000000001409994E-2</v>
      </c>
      <c r="G345" s="363">
        <v>138.49725678929329</v>
      </c>
      <c r="H345" s="363">
        <v>2.4806429620600002E-3</v>
      </c>
      <c r="I345" s="363">
        <v>2.4806429620999998E-4</v>
      </c>
      <c r="J345" s="363" t="s">
        <v>523</v>
      </c>
    </row>
    <row r="346" spans="1:10" x14ac:dyDescent="0.25">
      <c r="A346" s="364" t="s">
        <v>3401</v>
      </c>
      <c r="B346" s="363" t="s">
        <v>552</v>
      </c>
      <c r="C346" s="363" t="s">
        <v>581</v>
      </c>
      <c r="D346" s="363" t="s">
        <v>552</v>
      </c>
      <c r="E346" s="363" t="s">
        <v>552</v>
      </c>
      <c r="F346" s="363" t="s">
        <v>552</v>
      </c>
      <c r="G346" s="363" t="s">
        <v>552</v>
      </c>
      <c r="H346" s="363" t="s">
        <v>552</v>
      </c>
      <c r="I346" s="363" t="s">
        <v>552</v>
      </c>
      <c r="J346" s="363" t="s">
        <v>552</v>
      </c>
    </row>
    <row r="347" spans="1:10" x14ac:dyDescent="0.25">
      <c r="A347" s="364" t="s">
        <v>3402</v>
      </c>
      <c r="B347" s="363" t="s">
        <v>552</v>
      </c>
      <c r="C347" s="363" t="s">
        <v>581</v>
      </c>
      <c r="D347" s="363" t="s">
        <v>552</v>
      </c>
      <c r="E347" s="363" t="s">
        <v>552</v>
      </c>
      <c r="F347" s="363" t="s">
        <v>552</v>
      </c>
      <c r="G347" s="363" t="s">
        <v>552</v>
      </c>
      <c r="H347" s="363" t="s">
        <v>552</v>
      </c>
      <c r="I347" s="363" t="s">
        <v>552</v>
      </c>
      <c r="J347" s="363" t="s">
        <v>552</v>
      </c>
    </row>
    <row r="348" spans="1:10" x14ac:dyDescent="0.25">
      <c r="A348" s="364" t="s">
        <v>3403</v>
      </c>
      <c r="B348" s="363" t="s">
        <v>525</v>
      </c>
      <c r="C348" s="363" t="s">
        <v>581</v>
      </c>
      <c r="D348" s="363" t="s">
        <v>557</v>
      </c>
      <c r="E348" s="363" t="s">
        <v>523</v>
      </c>
      <c r="F348" s="363" t="s">
        <v>523</v>
      </c>
      <c r="G348" s="363" t="s">
        <v>525</v>
      </c>
      <c r="H348" s="363" t="s">
        <v>523</v>
      </c>
      <c r="I348" s="363" t="s">
        <v>523</v>
      </c>
      <c r="J348" s="363" t="s">
        <v>523</v>
      </c>
    </row>
    <row r="349" spans="1:10" x14ac:dyDescent="0.25">
      <c r="A349" s="371" t="s">
        <v>629</v>
      </c>
      <c r="B349" s="363">
        <v>4468.7548275720128</v>
      </c>
      <c r="C349" s="363" t="s">
        <v>581</v>
      </c>
      <c r="D349" s="358" t="s">
        <v>195</v>
      </c>
      <c r="E349" s="358" t="s">
        <v>195</v>
      </c>
      <c r="F349" s="358" t="s">
        <v>195</v>
      </c>
      <c r="G349" s="363">
        <v>291.62758231404649</v>
      </c>
      <c r="H349" s="363">
        <v>1.8597887494070001E-2</v>
      </c>
      <c r="I349" s="363">
        <v>2.7004131976500001E-3</v>
      </c>
      <c r="J349" s="363" t="s">
        <v>585</v>
      </c>
    </row>
    <row r="350" spans="1:10" x14ac:dyDescent="0.25">
      <c r="A350" s="364" t="s">
        <v>582</v>
      </c>
      <c r="B350" s="353">
        <v>20.808570564626329</v>
      </c>
      <c r="C350" s="363" t="s">
        <v>581</v>
      </c>
      <c r="D350" s="363">
        <v>71.10570105985029</v>
      </c>
      <c r="E350" s="363">
        <v>2.2259909601258898</v>
      </c>
      <c r="F350" s="363">
        <v>2.0044709462602599</v>
      </c>
      <c r="G350" s="353">
        <v>1.4796079980511201</v>
      </c>
      <c r="H350" s="353">
        <v>4.631968997E-5</v>
      </c>
      <c r="I350" s="353">
        <v>4.1710175129999999E-5</v>
      </c>
      <c r="J350" s="353" t="s">
        <v>523</v>
      </c>
    </row>
    <row r="351" spans="1:10" x14ac:dyDescent="0.25">
      <c r="A351" s="364" t="s">
        <v>583</v>
      </c>
      <c r="B351" s="353">
        <v>1691.6762991615799</v>
      </c>
      <c r="C351" s="363" t="s">
        <v>581</v>
      </c>
      <c r="D351" s="363">
        <v>89.645233903118736</v>
      </c>
      <c r="E351" s="363">
        <v>9.5000000000029505</v>
      </c>
      <c r="F351" s="363">
        <v>1.42500000000281</v>
      </c>
      <c r="G351" s="353">
        <v>151.6507175267021</v>
      </c>
      <c r="H351" s="353">
        <v>1.6070924842040001E-2</v>
      </c>
      <c r="I351" s="353">
        <v>2.4106387263100001E-3</v>
      </c>
      <c r="J351" s="353" t="s">
        <v>523</v>
      </c>
    </row>
    <row r="352" spans="1:10" x14ac:dyDescent="0.25">
      <c r="A352" s="364" t="s">
        <v>584</v>
      </c>
      <c r="B352" s="353">
        <v>2756.2699578458064</v>
      </c>
      <c r="C352" s="363" t="s">
        <v>581</v>
      </c>
      <c r="D352" s="363">
        <v>50.248073994006511</v>
      </c>
      <c r="E352" s="363">
        <v>0.89999999999956004</v>
      </c>
      <c r="F352" s="363">
        <v>9.0000000001409994E-2</v>
      </c>
      <c r="G352" s="353">
        <v>138.49725678929329</v>
      </c>
      <c r="H352" s="353">
        <v>2.4806429620600002E-3</v>
      </c>
      <c r="I352" s="353">
        <v>2.4806429620999998E-4</v>
      </c>
      <c r="J352" s="353" t="s">
        <v>523</v>
      </c>
    </row>
    <row r="353" spans="1:10" x14ac:dyDescent="0.25">
      <c r="A353" s="364" t="s">
        <v>3401</v>
      </c>
      <c r="B353" s="353" t="s">
        <v>552</v>
      </c>
      <c r="C353" s="363" t="s">
        <v>581</v>
      </c>
      <c r="D353" s="363" t="s">
        <v>552</v>
      </c>
      <c r="E353" s="363" t="s">
        <v>552</v>
      </c>
      <c r="F353" s="363" t="s">
        <v>552</v>
      </c>
      <c r="G353" s="353" t="s">
        <v>552</v>
      </c>
      <c r="H353" s="353" t="s">
        <v>552</v>
      </c>
      <c r="I353" s="353" t="s">
        <v>552</v>
      </c>
      <c r="J353" s="353" t="s">
        <v>552</v>
      </c>
    </row>
    <row r="354" spans="1:10" x14ac:dyDescent="0.25">
      <c r="A354" s="364" t="s">
        <v>3402</v>
      </c>
      <c r="B354" s="353" t="s">
        <v>552</v>
      </c>
      <c r="C354" s="363" t="s">
        <v>581</v>
      </c>
      <c r="D354" s="363" t="s">
        <v>552</v>
      </c>
      <c r="E354" s="363" t="s">
        <v>552</v>
      </c>
      <c r="F354" s="363" t="s">
        <v>552</v>
      </c>
      <c r="G354" s="353" t="s">
        <v>552</v>
      </c>
      <c r="H354" s="353" t="s">
        <v>552</v>
      </c>
      <c r="I354" s="353" t="s">
        <v>552</v>
      </c>
      <c r="J354" s="353" t="s">
        <v>552</v>
      </c>
    </row>
    <row r="355" spans="1:10" x14ac:dyDescent="0.25">
      <c r="A355" s="364" t="s">
        <v>3403</v>
      </c>
      <c r="B355" s="353" t="s">
        <v>525</v>
      </c>
      <c r="C355" s="363" t="s">
        <v>581</v>
      </c>
      <c r="D355" s="363" t="s">
        <v>557</v>
      </c>
      <c r="E355" s="363" t="s">
        <v>523</v>
      </c>
      <c r="F355" s="363" t="s">
        <v>523</v>
      </c>
      <c r="G355" s="353" t="s">
        <v>525</v>
      </c>
      <c r="H355" s="353" t="s">
        <v>523</v>
      </c>
      <c r="I355" s="353" t="s">
        <v>523</v>
      </c>
      <c r="J355" s="353" t="s">
        <v>523</v>
      </c>
    </row>
    <row r="356" spans="1:10" x14ac:dyDescent="0.25">
      <c r="A356" s="371" t="s">
        <v>630</v>
      </c>
      <c r="B356" s="363" t="s">
        <v>597</v>
      </c>
      <c r="C356" s="363" t="s">
        <v>581</v>
      </c>
      <c r="D356" s="358" t="s">
        <v>195</v>
      </c>
      <c r="E356" s="358" t="s">
        <v>195</v>
      </c>
      <c r="F356" s="358" t="s">
        <v>195</v>
      </c>
      <c r="G356" s="363" t="s">
        <v>597</v>
      </c>
      <c r="H356" s="363" t="s">
        <v>3283</v>
      </c>
      <c r="I356" s="363" t="s">
        <v>3283</v>
      </c>
      <c r="J356" s="358" t="s">
        <v>195</v>
      </c>
    </row>
    <row r="357" spans="1:10" x14ac:dyDescent="0.25">
      <c r="A357" s="364" t="s">
        <v>605</v>
      </c>
      <c r="B357" s="353" t="s">
        <v>525</v>
      </c>
      <c r="C357" s="363" t="s">
        <v>581</v>
      </c>
      <c r="D357" s="363" t="s">
        <v>525</v>
      </c>
      <c r="E357" s="363" t="s">
        <v>525</v>
      </c>
      <c r="F357" s="363" t="s">
        <v>525</v>
      </c>
      <c r="G357" s="353" t="s">
        <v>525</v>
      </c>
      <c r="H357" s="353" t="s">
        <v>525</v>
      </c>
      <c r="I357" s="353" t="s">
        <v>525</v>
      </c>
      <c r="J357" s="358" t="s">
        <v>195</v>
      </c>
    </row>
    <row r="358" spans="1:10" x14ac:dyDescent="0.25">
      <c r="A358" s="364" t="s">
        <v>606</v>
      </c>
      <c r="B358" s="353" t="s">
        <v>525</v>
      </c>
      <c r="C358" s="363" t="s">
        <v>581</v>
      </c>
      <c r="D358" s="363" t="s">
        <v>525</v>
      </c>
      <c r="E358" s="363" t="s">
        <v>525</v>
      </c>
      <c r="F358" s="363" t="s">
        <v>525</v>
      </c>
      <c r="G358" s="353" t="s">
        <v>525</v>
      </c>
      <c r="H358" s="353" t="s">
        <v>525</v>
      </c>
      <c r="I358" s="353" t="s">
        <v>525</v>
      </c>
      <c r="J358" s="358" t="s">
        <v>195</v>
      </c>
    </row>
    <row r="359" spans="1:10" x14ac:dyDescent="0.25">
      <c r="A359" s="364" t="s">
        <v>607</v>
      </c>
      <c r="B359" s="353" t="s">
        <v>525</v>
      </c>
      <c r="C359" s="363" t="s">
        <v>581</v>
      </c>
      <c r="D359" s="363" t="s">
        <v>525</v>
      </c>
      <c r="E359" s="363" t="s">
        <v>525</v>
      </c>
      <c r="F359" s="363" t="s">
        <v>525</v>
      </c>
      <c r="G359" s="353" t="s">
        <v>525</v>
      </c>
      <c r="H359" s="353" t="s">
        <v>525</v>
      </c>
      <c r="I359" s="353" t="s">
        <v>525</v>
      </c>
      <c r="J359" s="358" t="s">
        <v>195</v>
      </c>
    </row>
    <row r="360" spans="1:10" x14ac:dyDescent="0.25">
      <c r="A360" s="364" t="s">
        <v>3412</v>
      </c>
      <c r="B360" s="363" t="s">
        <v>525</v>
      </c>
      <c r="C360" s="363" t="s">
        <v>581</v>
      </c>
      <c r="D360" s="358" t="s">
        <v>195</v>
      </c>
      <c r="E360" s="358" t="s">
        <v>195</v>
      </c>
      <c r="F360" s="358" t="s">
        <v>195</v>
      </c>
      <c r="G360" s="363" t="s">
        <v>525</v>
      </c>
      <c r="H360" s="363" t="s">
        <v>552</v>
      </c>
      <c r="I360" s="363" t="s">
        <v>552</v>
      </c>
      <c r="J360" s="358" t="s">
        <v>195</v>
      </c>
    </row>
    <row r="361" spans="1:10" x14ac:dyDescent="0.25">
      <c r="A361" s="364" t="s">
        <v>584</v>
      </c>
      <c r="B361" s="353" t="s">
        <v>525</v>
      </c>
      <c r="C361" s="363" t="s">
        <v>581</v>
      </c>
      <c r="D361" s="363" t="s">
        <v>525</v>
      </c>
      <c r="E361" s="363" t="s">
        <v>525</v>
      </c>
      <c r="F361" s="363" t="s">
        <v>525</v>
      </c>
      <c r="G361" s="353" t="s">
        <v>525</v>
      </c>
      <c r="H361" s="353" t="s">
        <v>525</v>
      </c>
      <c r="I361" s="353" t="s">
        <v>525</v>
      </c>
      <c r="J361" s="358" t="s">
        <v>195</v>
      </c>
    </row>
    <row r="362" spans="1:10" x14ac:dyDescent="0.25">
      <c r="A362" s="364" t="s">
        <v>3403</v>
      </c>
      <c r="B362" s="353" t="s">
        <v>525</v>
      </c>
      <c r="C362" s="363" t="s">
        <v>581</v>
      </c>
      <c r="D362" s="363" t="s">
        <v>525</v>
      </c>
      <c r="E362" s="363" t="s">
        <v>523</v>
      </c>
      <c r="F362" s="363" t="s">
        <v>523</v>
      </c>
      <c r="G362" s="353" t="s">
        <v>525</v>
      </c>
      <c r="H362" s="353" t="s">
        <v>523</v>
      </c>
      <c r="I362" s="353" t="s">
        <v>523</v>
      </c>
      <c r="J362" s="358" t="s">
        <v>195</v>
      </c>
    </row>
    <row r="363" spans="1:10" x14ac:dyDescent="0.25">
      <c r="A363" s="364" t="s">
        <v>3413</v>
      </c>
      <c r="B363" s="363" t="s">
        <v>552</v>
      </c>
      <c r="C363" s="363" t="s">
        <v>581</v>
      </c>
      <c r="D363" s="358" t="s">
        <v>195</v>
      </c>
      <c r="E363" s="358" t="s">
        <v>195</v>
      </c>
      <c r="F363" s="358" t="s">
        <v>195</v>
      </c>
      <c r="G363" s="363" t="s">
        <v>552</v>
      </c>
      <c r="H363" s="363" t="s">
        <v>552</v>
      </c>
      <c r="I363" s="363" t="s">
        <v>552</v>
      </c>
      <c r="J363" s="358" t="s">
        <v>195</v>
      </c>
    </row>
    <row r="364" spans="1:10" x14ac:dyDescent="0.25">
      <c r="A364" s="371" t="s">
        <v>631</v>
      </c>
      <c r="B364" s="363" t="s">
        <v>597</v>
      </c>
      <c r="C364" s="363" t="s">
        <v>581</v>
      </c>
      <c r="D364" s="358" t="s">
        <v>195</v>
      </c>
      <c r="E364" s="358" t="s">
        <v>195</v>
      </c>
      <c r="F364" s="358" t="s">
        <v>195</v>
      </c>
      <c r="G364" s="363" t="s">
        <v>597</v>
      </c>
      <c r="H364" s="363" t="s">
        <v>3283</v>
      </c>
      <c r="I364" s="363" t="s">
        <v>3283</v>
      </c>
      <c r="J364" s="358" t="s">
        <v>195</v>
      </c>
    </row>
    <row r="365" spans="1:10" x14ac:dyDescent="0.25">
      <c r="A365" s="364" t="s">
        <v>619</v>
      </c>
      <c r="B365" s="353" t="s">
        <v>525</v>
      </c>
      <c r="C365" s="363" t="s">
        <v>581</v>
      </c>
      <c r="D365" s="363" t="s">
        <v>525</v>
      </c>
      <c r="E365" s="363" t="s">
        <v>525</v>
      </c>
      <c r="F365" s="363" t="s">
        <v>525</v>
      </c>
      <c r="G365" s="353" t="s">
        <v>525</v>
      </c>
      <c r="H365" s="353" t="s">
        <v>525</v>
      </c>
      <c r="I365" s="353" t="s">
        <v>525</v>
      </c>
      <c r="J365" s="358" t="s">
        <v>195</v>
      </c>
    </row>
    <row r="366" spans="1:10" x14ac:dyDescent="0.25">
      <c r="A366" s="364" t="s">
        <v>620</v>
      </c>
      <c r="B366" s="353" t="s">
        <v>525</v>
      </c>
      <c r="C366" s="363" t="s">
        <v>581</v>
      </c>
      <c r="D366" s="363" t="s">
        <v>525</v>
      </c>
      <c r="E366" s="363" t="s">
        <v>525</v>
      </c>
      <c r="F366" s="363" t="s">
        <v>525</v>
      </c>
      <c r="G366" s="353" t="s">
        <v>525</v>
      </c>
      <c r="H366" s="353" t="s">
        <v>525</v>
      </c>
      <c r="I366" s="353" t="s">
        <v>525</v>
      </c>
      <c r="J366" s="358" t="s">
        <v>195</v>
      </c>
    </row>
    <row r="367" spans="1:10" x14ac:dyDescent="0.25">
      <c r="A367" s="364" t="s">
        <v>605</v>
      </c>
      <c r="B367" s="353" t="s">
        <v>525</v>
      </c>
      <c r="C367" s="363" t="s">
        <v>581</v>
      </c>
      <c r="D367" s="363" t="s">
        <v>525</v>
      </c>
      <c r="E367" s="363" t="s">
        <v>525</v>
      </c>
      <c r="F367" s="363" t="s">
        <v>525</v>
      </c>
      <c r="G367" s="353" t="s">
        <v>525</v>
      </c>
      <c r="H367" s="353" t="s">
        <v>525</v>
      </c>
      <c r="I367" s="353" t="s">
        <v>525</v>
      </c>
      <c r="J367" s="358" t="s">
        <v>195</v>
      </c>
    </row>
    <row r="368" spans="1:10" x14ac:dyDescent="0.25">
      <c r="A368" s="364" t="s">
        <v>3417</v>
      </c>
      <c r="B368" s="363" t="s">
        <v>525</v>
      </c>
      <c r="C368" s="363" t="s">
        <v>581</v>
      </c>
      <c r="D368" s="358" t="s">
        <v>195</v>
      </c>
      <c r="E368" s="358" t="s">
        <v>195</v>
      </c>
      <c r="F368" s="358" t="s">
        <v>195</v>
      </c>
      <c r="G368" s="363" t="s">
        <v>525</v>
      </c>
      <c r="H368" s="363" t="s">
        <v>525</v>
      </c>
      <c r="I368" s="363" t="s">
        <v>525</v>
      </c>
      <c r="J368" s="358" t="s">
        <v>195</v>
      </c>
    </row>
    <row r="369" spans="1:10" x14ac:dyDescent="0.25">
      <c r="A369" s="364" t="s">
        <v>584</v>
      </c>
      <c r="B369" s="353" t="s">
        <v>525</v>
      </c>
      <c r="C369" s="363" t="s">
        <v>581</v>
      </c>
      <c r="D369" s="363" t="s">
        <v>525</v>
      </c>
      <c r="E369" s="363" t="s">
        <v>525</v>
      </c>
      <c r="F369" s="363" t="s">
        <v>525</v>
      </c>
      <c r="G369" s="353" t="s">
        <v>525</v>
      </c>
      <c r="H369" s="353" t="s">
        <v>525</v>
      </c>
      <c r="I369" s="353" t="s">
        <v>525</v>
      </c>
      <c r="J369" s="358" t="s">
        <v>195</v>
      </c>
    </row>
    <row r="370" spans="1:10" x14ac:dyDescent="0.25">
      <c r="A370" s="364" t="s">
        <v>3403</v>
      </c>
      <c r="B370" s="353" t="s">
        <v>525</v>
      </c>
      <c r="C370" s="363" t="s">
        <v>581</v>
      </c>
      <c r="D370" s="363" t="s">
        <v>525</v>
      </c>
      <c r="E370" s="363" t="s">
        <v>523</v>
      </c>
      <c r="F370" s="363" t="s">
        <v>523</v>
      </c>
      <c r="G370" s="353" t="s">
        <v>525</v>
      </c>
      <c r="H370" s="353" t="s">
        <v>523</v>
      </c>
      <c r="I370" s="353" t="s">
        <v>523</v>
      </c>
      <c r="J370" s="358" t="s">
        <v>195</v>
      </c>
    </row>
    <row r="371" spans="1:10" x14ac:dyDescent="0.25">
      <c r="A371" s="364" t="s">
        <v>3418</v>
      </c>
      <c r="B371" s="363" t="s">
        <v>552</v>
      </c>
      <c r="C371" s="363" t="s">
        <v>581</v>
      </c>
      <c r="D371" s="358" t="s">
        <v>195</v>
      </c>
      <c r="E371" s="358" t="s">
        <v>195</v>
      </c>
      <c r="F371" s="358" t="s">
        <v>195</v>
      </c>
      <c r="G371" s="363" t="s">
        <v>552</v>
      </c>
      <c r="H371" s="363" t="s">
        <v>552</v>
      </c>
      <c r="I371" s="363" t="s">
        <v>552</v>
      </c>
      <c r="J371" s="358" t="s">
        <v>195</v>
      </c>
    </row>
    <row r="372" spans="1:10" x14ac:dyDescent="0.25">
      <c r="A372" s="67" t="s">
        <v>632</v>
      </c>
      <c r="B372" s="363">
        <v>7169950.9728628369</v>
      </c>
      <c r="C372" s="363" t="s">
        <v>581</v>
      </c>
      <c r="D372" s="358" t="s">
        <v>195</v>
      </c>
      <c r="E372" s="358" t="s">
        <v>195</v>
      </c>
      <c r="F372" s="358" t="s">
        <v>195</v>
      </c>
      <c r="G372" s="363">
        <v>225360.31628275706</v>
      </c>
      <c r="H372" s="363">
        <v>4.1196269771152103</v>
      </c>
      <c r="I372" s="363">
        <v>2.5601844175807398</v>
      </c>
      <c r="J372" s="363" t="s">
        <v>585</v>
      </c>
    </row>
    <row r="373" spans="1:10" x14ac:dyDescent="0.25">
      <c r="A373" s="68" t="s">
        <v>633</v>
      </c>
      <c r="B373" s="363">
        <v>6787220.0370122474</v>
      </c>
      <c r="C373" s="363" t="s">
        <v>581</v>
      </c>
      <c r="D373" s="358" t="s">
        <v>195</v>
      </c>
      <c r="E373" s="358" t="s">
        <v>195</v>
      </c>
      <c r="F373" s="358" t="s">
        <v>195</v>
      </c>
      <c r="G373" s="363">
        <v>197727.56395066719</v>
      </c>
      <c r="H373" s="363">
        <v>3.63136019854521</v>
      </c>
      <c r="I373" s="363">
        <v>1.7785747835824199</v>
      </c>
      <c r="J373" s="363" t="s">
        <v>585</v>
      </c>
    </row>
    <row r="374" spans="1:10" x14ac:dyDescent="0.25">
      <c r="A374" s="368" t="s">
        <v>634</v>
      </c>
      <c r="B374" s="363">
        <v>302072.04657817504</v>
      </c>
      <c r="C374" s="363" t="s">
        <v>581</v>
      </c>
      <c r="D374" s="358" t="s">
        <v>195</v>
      </c>
      <c r="E374" s="358" t="s">
        <v>195</v>
      </c>
      <c r="F374" s="358" t="s">
        <v>195</v>
      </c>
      <c r="G374" s="363">
        <v>12713.092056610814</v>
      </c>
      <c r="H374" s="363">
        <v>5.1947039253499999E-3</v>
      </c>
      <c r="I374" s="363">
        <v>1.29867598133739</v>
      </c>
      <c r="J374" s="363" t="s">
        <v>585</v>
      </c>
    </row>
    <row r="375" spans="1:10" x14ac:dyDescent="0.25">
      <c r="A375" s="369" t="s">
        <v>588</v>
      </c>
      <c r="B375" s="353" t="s">
        <v>523</v>
      </c>
      <c r="C375" s="363" t="s">
        <v>581</v>
      </c>
      <c r="D375" s="363" t="s">
        <v>523</v>
      </c>
      <c r="E375" s="363" t="s">
        <v>523</v>
      </c>
      <c r="F375" s="363" t="s">
        <v>523</v>
      </c>
      <c r="G375" s="353" t="s">
        <v>523</v>
      </c>
      <c r="H375" s="353" t="s">
        <v>523</v>
      </c>
      <c r="I375" s="353" t="s">
        <v>523</v>
      </c>
      <c r="J375" s="353" t="s">
        <v>523</v>
      </c>
    </row>
    <row r="376" spans="1:10" x14ac:dyDescent="0.25">
      <c r="A376" s="369" t="s">
        <v>589</v>
      </c>
      <c r="B376" s="353" t="s">
        <v>523</v>
      </c>
      <c r="C376" s="363" t="s">
        <v>581</v>
      </c>
      <c r="D376" s="363" t="s">
        <v>523</v>
      </c>
      <c r="E376" s="363" t="s">
        <v>523</v>
      </c>
      <c r="F376" s="363" t="s">
        <v>523</v>
      </c>
      <c r="G376" s="353" t="s">
        <v>523</v>
      </c>
      <c r="H376" s="353" t="s">
        <v>523</v>
      </c>
      <c r="I376" s="353" t="s">
        <v>523</v>
      </c>
      <c r="J376" s="353" t="s">
        <v>523</v>
      </c>
    </row>
    <row r="377" spans="1:10" x14ac:dyDescent="0.25">
      <c r="A377" s="369" t="s">
        <v>590</v>
      </c>
      <c r="B377" s="353" t="s">
        <v>523</v>
      </c>
      <c r="C377" s="363" t="s">
        <v>581</v>
      </c>
      <c r="D377" s="363" t="s">
        <v>523</v>
      </c>
      <c r="E377" s="363" t="s">
        <v>523</v>
      </c>
      <c r="F377" s="363" t="s">
        <v>523</v>
      </c>
      <c r="G377" s="353" t="s">
        <v>523</v>
      </c>
      <c r="H377" s="353" t="s">
        <v>523</v>
      </c>
      <c r="I377" s="353" t="s">
        <v>523</v>
      </c>
      <c r="J377" s="353" t="s">
        <v>523</v>
      </c>
    </row>
    <row r="378" spans="1:10" x14ac:dyDescent="0.25">
      <c r="A378" s="369" t="s">
        <v>591</v>
      </c>
      <c r="B378" s="353">
        <v>302072.04657817504</v>
      </c>
      <c r="C378" s="363" t="s">
        <v>581</v>
      </c>
      <c r="D378" s="363">
        <v>42.08629100448961</v>
      </c>
      <c r="E378" s="363">
        <v>1.7196903798930002E-2</v>
      </c>
      <c r="F378" s="363">
        <v>4.2992259497314897</v>
      </c>
      <c r="G378" s="353">
        <v>12713.092056610814</v>
      </c>
      <c r="H378" s="353">
        <v>5.1947039253499999E-3</v>
      </c>
      <c r="I378" s="353">
        <v>1.29867598133739</v>
      </c>
      <c r="J378" s="353" t="s">
        <v>523</v>
      </c>
    </row>
    <row r="379" spans="1:10" x14ac:dyDescent="0.25">
      <c r="A379" s="369" t="s">
        <v>592</v>
      </c>
      <c r="B379" s="353" t="s">
        <v>552</v>
      </c>
      <c r="C379" s="363" t="s">
        <v>581</v>
      </c>
      <c r="D379" s="363" t="s">
        <v>552</v>
      </c>
      <c r="E379" s="363" t="s">
        <v>552</v>
      </c>
      <c r="F379" s="363" t="s">
        <v>552</v>
      </c>
      <c r="G379" s="353" t="s">
        <v>552</v>
      </c>
      <c r="H379" s="353" t="s">
        <v>552</v>
      </c>
      <c r="I379" s="353" t="s">
        <v>552</v>
      </c>
      <c r="J379" s="353" t="s">
        <v>552</v>
      </c>
    </row>
    <row r="380" spans="1:10" x14ac:dyDescent="0.25">
      <c r="A380" s="369" t="s">
        <v>93</v>
      </c>
      <c r="B380" s="353" t="s">
        <v>523</v>
      </c>
      <c r="C380" s="363" t="s">
        <v>581</v>
      </c>
      <c r="D380" s="363" t="s">
        <v>523</v>
      </c>
      <c r="E380" s="363" t="s">
        <v>523</v>
      </c>
      <c r="F380" s="363" t="s">
        <v>523</v>
      </c>
      <c r="G380" s="353" t="s">
        <v>523</v>
      </c>
      <c r="H380" s="353" t="s">
        <v>523</v>
      </c>
      <c r="I380" s="353" t="s">
        <v>523</v>
      </c>
      <c r="J380" s="353" t="s">
        <v>523</v>
      </c>
    </row>
    <row r="381" spans="1:10" x14ac:dyDescent="0.25">
      <c r="A381" s="368" t="s">
        <v>635</v>
      </c>
      <c r="B381" s="363">
        <v>811798.30166600773</v>
      </c>
      <c r="C381" s="363" t="s">
        <v>581</v>
      </c>
      <c r="D381" s="358" t="s">
        <v>195</v>
      </c>
      <c r="E381" s="358" t="s">
        <v>195</v>
      </c>
      <c r="F381" s="358" t="s">
        <v>195</v>
      </c>
      <c r="G381" s="363">
        <v>63470.2645949777</v>
      </c>
      <c r="H381" s="363">
        <v>3.62616549461986</v>
      </c>
      <c r="I381" s="363">
        <v>0.47989880224503001</v>
      </c>
      <c r="J381" s="363" t="s">
        <v>585</v>
      </c>
    </row>
    <row r="382" spans="1:10" x14ac:dyDescent="0.25">
      <c r="A382" s="369" t="s">
        <v>588</v>
      </c>
      <c r="B382" s="353">
        <v>751642.169400585</v>
      </c>
      <c r="C382" s="363" t="s">
        <v>581</v>
      </c>
      <c r="D382" s="363">
        <v>78.717084539904633</v>
      </c>
      <c r="E382" s="363">
        <v>4.75</v>
      </c>
      <c r="F382" s="363">
        <v>0.56999999999999995</v>
      </c>
      <c r="G382" s="353">
        <v>59167.080192463167</v>
      </c>
      <c r="H382" s="353">
        <v>3.5703003046527799</v>
      </c>
      <c r="I382" s="353">
        <v>0.42843603655833001</v>
      </c>
      <c r="J382" s="353" t="s">
        <v>523</v>
      </c>
    </row>
    <row r="383" spans="1:10" x14ac:dyDescent="0.25">
      <c r="A383" s="369" t="s">
        <v>589</v>
      </c>
      <c r="B383" s="353">
        <v>34493.418563902516</v>
      </c>
      <c r="C383" s="363" t="s">
        <v>581</v>
      </c>
      <c r="D383" s="363">
        <v>87.369782150481583</v>
      </c>
      <c r="E383" s="363">
        <v>0.95000000000008</v>
      </c>
      <c r="F383" s="363">
        <v>1.4249999999999701</v>
      </c>
      <c r="G383" s="353">
        <v>3013.6824655535402</v>
      </c>
      <c r="H383" s="353">
        <v>3.2768747635709999E-2</v>
      </c>
      <c r="I383" s="353">
        <v>4.9153121453560003E-2</v>
      </c>
      <c r="J383" s="353" t="s">
        <v>523</v>
      </c>
    </row>
    <row r="384" spans="1:10" x14ac:dyDescent="0.25">
      <c r="A384" s="369" t="s">
        <v>590</v>
      </c>
      <c r="B384" s="353">
        <v>25662.713701520213</v>
      </c>
      <c r="C384" s="363" t="s">
        <v>581</v>
      </c>
      <c r="D384" s="363">
        <v>50.248073994006532</v>
      </c>
      <c r="E384" s="363">
        <v>0.90000000000006997</v>
      </c>
      <c r="F384" s="363">
        <v>9.0000000000119998E-2</v>
      </c>
      <c r="G384" s="353">
        <v>1289.5019369609929</v>
      </c>
      <c r="H384" s="353">
        <v>2.3096442331369999E-2</v>
      </c>
      <c r="I384" s="353">
        <v>2.3096442331399999E-3</v>
      </c>
      <c r="J384" s="353" t="s">
        <v>523</v>
      </c>
    </row>
    <row r="385" spans="1:10" x14ac:dyDescent="0.25">
      <c r="A385" s="369" t="s">
        <v>591</v>
      </c>
      <c r="B385" s="353" t="s">
        <v>552</v>
      </c>
      <c r="C385" s="363" t="s">
        <v>581</v>
      </c>
      <c r="D385" s="363" t="s">
        <v>552</v>
      </c>
      <c r="E385" s="363" t="s">
        <v>552</v>
      </c>
      <c r="F385" s="363" t="s">
        <v>552</v>
      </c>
      <c r="G385" s="353" t="s">
        <v>552</v>
      </c>
      <c r="H385" s="353" t="s">
        <v>552</v>
      </c>
      <c r="I385" s="353" t="s">
        <v>552</v>
      </c>
      <c r="J385" s="353" t="s">
        <v>552</v>
      </c>
    </row>
    <row r="386" spans="1:10" x14ac:dyDescent="0.25">
      <c r="A386" s="369" t="s">
        <v>592</v>
      </c>
      <c r="B386" s="353" t="s">
        <v>552</v>
      </c>
      <c r="C386" s="363" t="s">
        <v>581</v>
      </c>
      <c r="D386" s="363" t="s">
        <v>552</v>
      </c>
      <c r="E386" s="363" t="s">
        <v>552</v>
      </c>
      <c r="F386" s="363" t="s">
        <v>552</v>
      </c>
      <c r="G386" s="353" t="s">
        <v>552</v>
      </c>
      <c r="H386" s="353" t="s">
        <v>552</v>
      </c>
      <c r="I386" s="353" t="s">
        <v>552</v>
      </c>
      <c r="J386" s="353" t="s">
        <v>552</v>
      </c>
    </row>
    <row r="387" spans="1:10" x14ac:dyDescent="0.25">
      <c r="A387" s="369" t="s">
        <v>93</v>
      </c>
      <c r="B387" s="353" t="s">
        <v>550</v>
      </c>
      <c r="C387" s="363" t="s">
        <v>581</v>
      </c>
      <c r="D387" s="363" t="s">
        <v>546</v>
      </c>
      <c r="E387" s="363" t="s">
        <v>550</v>
      </c>
      <c r="F387" s="363" t="s">
        <v>550</v>
      </c>
      <c r="G387" s="353" t="s">
        <v>550</v>
      </c>
      <c r="H387" s="353" t="s">
        <v>550</v>
      </c>
      <c r="I387" s="353" t="s">
        <v>550</v>
      </c>
      <c r="J387" s="353" t="s">
        <v>523</v>
      </c>
    </row>
    <row r="388" spans="1:10" x14ac:dyDescent="0.25">
      <c r="A388" s="368" t="s">
        <v>636</v>
      </c>
      <c r="B388" s="363">
        <v>5673349.6887680646</v>
      </c>
      <c r="C388" s="363" t="s">
        <v>581</v>
      </c>
      <c r="D388" s="358" t="s">
        <v>195</v>
      </c>
      <c r="E388" s="358" t="s">
        <v>195</v>
      </c>
      <c r="F388" s="358" t="s">
        <v>195</v>
      </c>
      <c r="G388" s="363">
        <v>121544.20729907868</v>
      </c>
      <c r="H388" s="363" t="s">
        <v>585</v>
      </c>
      <c r="I388" s="363" t="s">
        <v>585</v>
      </c>
      <c r="J388" s="363" t="s">
        <v>585</v>
      </c>
    </row>
    <row r="389" spans="1:10" x14ac:dyDescent="0.25">
      <c r="A389" s="369" t="s">
        <v>588</v>
      </c>
      <c r="B389" s="353">
        <v>5118151.8197841924</v>
      </c>
      <c r="C389" s="363" t="s">
        <v>581</v>
      </c>
      <c r="D389" s="363">
        <v>19.46057425074617</v>
      </c>
      <c r="E389" s="363" t="s">
        <v>523</v>
      </c>
      <c r="F389" s="363" t="s">
        <v>523</v>
      </c>
      <c r="G389" s="353">
        <v>99602.173515501912</v>
      </c>
      <c r="H389" s="353" t="s">
        <v>523</v>
      </c>
      <c r="I389" s="353" t="s">
        <v>523</v>
      </c>
      <c r="J389" s="353" t="s">
        <v>523</v>
      </c>
    </row>
    <row r="390" spans="1:10" x14ac:dyDescent="0.25">
      <c r="A390" s="369" t="s">
        <v>589</v>
      </c>
      <c r="B390" s="353">
        <v>208587.74337946158</v>
      </c>
      <c r="C390" s="363" t="s">
        <v>581</v>
      </c>
      <c r="D390" s="363">
        <v>70.948187124442754</v>
      </c>
      <c r="E390" s="363" t="s">
        <v>523</v>
      </c>
      <c r="F390" s="363" t="s">
        <v>523</v>
      </c>
      <c r="G390" s="353">
        <v>14798.922249151285</v>
      </c>
      <c r="H390" s="353" t="s">
        <v>523</v>
      </c>
      <c r="I390" s="353" t="s">
        <v>523</v>
      </c>
      <c r="J390" s="353" t="s">
        <v>523</v>
      </c>
    </row>
    <row r="391" spans="1:10" x14ac:dyDescent="0.25">
      <c r="A391" s="369" t="s">
        <v>590</v>
      </c>
      <c r="B391" s="353">
        <v>346610.12560441019</v>
      </c>
      <c r="C391" s="363" t="s">
        <v>581</v>
      </c>
      <c r="D391" s="363">
        <v>20.608490654938318</v>
      </c>
      <c r="E391" s="363" t="s">
        <v>523</v>
      </c>
      <c r="F391" s="363" t="s">
        <v>523</v>
      </c>
      <c r="G391" s="353">
        <v>7143.1115344254831</v>
      </c>
      <c r="H391" s="353" t="s">
        <v>523</v>
      </c>
      <c r="I391" s="353" t="s">
        <v>523</v>
      </c>
      <c r="J391" s="353" t="s">
        <v>523</v>
      </c>
    </row>
    <row r="392" spans="1:10" x14ac:dyDescent="0.25">
      <c r="A392" s="369" t="s">
        <v>591</v>
      </c>
      <c r="B392" s="353" t="s">
        <v>552</v>
      </c>
      <c r="C392" s="363" t="s">
        <v>581</v>
      </c>
      <c r="D392" s="363" t="s">
        <v>552</v>
      </c>
      <c r="E392" s="363" t="s">
        <v>552</v>
      </c>
      <c r="F392" s="363" t="s">
        <v>552</v>
      </c>
      <c r="G392" s="353" t="s">
        <v>552</v>
      </c>
      <c r="H392" s="353" t="s">
        <v>552</v>
      </c>
      <c r="I392" s="353" t="s">
        <v>552</v>
      </c>
      <c r="J392" s="353" t="s">
        <v>552</v>
      </c>
    </row>
    <row r="393" spans="1:10" x14ac:dyDescent="0.25">
      <c r="A393" s="369" t="s">
        <v>592</v>
      </c>
      <c r="B393" s="353" t="s">
        <v>552</v>
      </c>
      <c r="C393" s="363" t="s">
        <v>581</v>
      </c>
      <c r="D393" s="363" t="s">
        <v>552</v>
      </c>
      <c r="E393" s="363" t="s">
        <v>552</v>
      </c>
      <c r="F393" s="363" t="s">
        <v>552</v>
      </c>
      <c r="G393" s="353" t="s">
        <v>552</v>
      </c>
      <c r="H393" s="353" t="s">
        <v>552</v>
      </c>
      <c r="I393" s="353" t="s">
        <v>552</v>
      </c>
      <c r="J393" s="353" t="s">
        <v>552</v>
      </c>
    </row>
    <row r="394" spans="1:10" x14ac:dyDescent="0.25">
      <c r="A394" s="369" t="s">
        <v>93</v>
      </c>
      <c r="B394" s="353" t="s">
        <v>523</v>
      </c>
      <c r="C394" s="363" t="s">
        <v>581</v>
      </c>
      <c r="D394" s="363" t="s">
        <v>523</v>
      </c>
      <c r="E394" s="363" t="s">
        <v>523</v>
      </c>
      <c r="F394" s="363" t="s">
        <v>523</v>
      </c>
      <c r="G394" s="353" t="s">
        <v>523</v>
      </c>
      <c r="H394" s="353" t="s">
        <v>523</v>
      </c>
      <c r="I394" s="353" t="s">
        <v>523</v>
      </c>
      <c r="J394" s="353" t="s">
        <v>523</v>
      </c>
    </row>
    <row r="395" spans="1:10" x14ac:dyDescent="0.25">
      <c r="A395" s="68" t="s">
        <v>637</v>
      </c>
      <c r="B395" s="363">
        <v>382730.93585058965</v>
      </c>
      <c r="C395" s="363" t="s">
        <v>581</v>
      </c>
      <c r="D395" s="358" t="s">
        <v>195</v>
      </c>
      <c r="E395" s="358" t="s">
        <v>195</v>
      </c>
      <c r="F395" s="358" t="s">
        <v>195</v>
      </c>
      <c r="G395" s="363">
        <v>27632.752332089869</v>
      </c>
      <c r="H395" s="363">
        <v>0.48826677857</v>
      </c>
      <c r="I395" s="363">
        <v>0.78160963399831995</v>
      </c>
      <c r="J395" s="358" t="s">
        <v>195</v>
      </c>
    </row>
    <row r="396" spans="1:10" x14ac:dyDescent="0.25">
      <c r="A396" s="368" t="s">
        <v>638</v>
      </c>
      <c r="B396" s="363">
        <v>382730.93585058965</v>
      </c>
      <c r="C396" s="363" t="s">
        <v>581</v>
      </c>
      <c r="D396" s="358" t="s">
        <v>195</v>
      </c>
      <c r="E396" s="358" t="s">
        <v>195</v>
      </c>
      <c r="F396" s="358" t="s">
        <v>195</v>
      </c>
      <c r="G396" s="363">
        <v>27632.752332089869</v>
      </c>
      <c r="H396" s="363">
        <v>0.48826677857</v>
      </c>
      <c r="I396" s="363">
        <v>0.78160963399831995</v>
      </c>
      <c r="J396" s="358" t="s">
        <v>195</v>
      </c>
    </row>
    <row r="397" spans="1:10" x14ac:dyDescent="0.25">
      <c r="A397" s="369" t="s">
        <v>588</v>
      </c>
      <c r="B397" s="353">
        <v>382730.93585058965</v>
      </c>
      <c r="C397" s="363" t="s">
        <v>581</v>
      </c>
      <c r="D397" s="363">
        <v>72.198899393063783</v>
      </c>
      <c r="E397" s="363">
        <v>1.27574421828449</v>
      </c>
      <c r="F397" s="363">
        <v>2.0421908991005702</v>
      </c>
      <c r="G397" s="353">
        <v>27632.752332089869</v>
      </c>
      <c r="H397" s="353">
        <v>0.48826677857</v>
      </c>
      <c r="I397" s="353">
        <v>0.78160963399831995</v>
      </c>
      <c r="J397" s="358" t="s">
        <v>195</v>
      </c>
    </row>
    <row r="398" spans="1:10" x14ac:dyDescent="0.25">
      <c r="A398" s="369" t="s">
        <v>589</v>
      </c>
      <c r="B398" s="353" t="s">
        <v>523</v>
      </c>
      <c r="C398" s="363" t="s">
        <v>581</v>
      </c>
      <c r="D398" s="363" t="s">
        <v>523</v>
      </c>
      <c r="E398" s="363" t="s">
        <v>523</v>
      </c>
      <c r="F398" s="363" t="s">
        <v>523</v>
      </c>
      <c r="G398" s="353" t="s">
        <v>523</v>
      </c>
      <c r="H398" s="353" t="s">
        <v>523</v>
      </c>
      <c r="I398" s="353" t="s">
        <v>523</v>
      </c>
      <c r="J398" s="358" t="s">
        <v>195</v>
      </c>
    </row>
    <row r="399" spans="1:10" x14ac:dyDescent="0.25">
      <c r="A399" s="369" t="s">
        <v>590</v>
      </c>
      <c r="B399" s="353" t="s">
        <v>523</v>
      </c>
      <c r="C399" s="363" t="s">
        <v>581</v>
      </c>
      <c r="D399" s="363" t="s">
        <v>523</v>
      </c>
      <c r="E399" s="363" t="s">
        <v>523</v>
      </c>
      <c r="F399" s="363" t="s">
        <v>523</v>
      </c>
      <c r="G399" s="353" t="s">
        <v>523</v>
      </c>
      <c r="H399" s="353" t="s">
        <v>523</v>
      </c>
      <c r="I399" s="353" t="s">
        <v>523</v>
      </c>
      <c r="J399" s="358" t="s">
        <v>195</v>
      </c>
    </row>
    <row r="400" spans="1:10" x14ac:dyDescent="0.25">
      <c r="A400" s="369" t="s">
        <v>591</v>
      </c>
      <c r="B400" s="353" t="s">
        <v>523</v>
      </c>
      <c r="C400" s="363" t="s">
        <v>581</v>
      </c>
      <c r="D400" s="363" t="s">
        <v>523</v>
      </c>
      <c r="E400" s="363" t="s">
        <v>523</v>
      </c>
      <c r="F400" s="363" t="s">
        <v>523</v>
      </c>
      <c r="G400" s="353" t="s">
        <v>523</v>
      </c>
      <c r="H400" s="353" t="s">
        <v>523</v>
      </c>
      <c r="I400" s="353" t="s">
        <v>523</v>
      </c>
      <c r="J400" s="358" t="s">
        <v>195</v>
      </c>
    </row>
    <row r="401" spans="1:13" x14ac:dyDescent="0.25">
      <c r="A401" s="369" t="s">
        <v>93</v>
      </c>
      <c r="B401" s="353" t="s">
        <v>523</v>
      </c>
      <c r="C401" s="363" t="s">
        <v>581</v>
      </c>
      <c r="D401" s="363" t="s">
        <v>523</v>
      </c>
      <c r="E401" s="363" t="s">
        <v>523</v>
      </c>
      <c r="F401" s="363" t="s">
        <v>523</v>
      </c>
      <c r="G401" s="353" t="s">
        <v>523</v>
      </c>
      <c r="H401" s="353" t="s">
        <v>523</v>
      </c>
      <c r="I401" s="353" t="s">
        <v>523</v>
      </c>
      <c r="J401" s="358" t="s">
        <v>195</v>
      </c>
    </row>
    <row r="402" spans="1:13" x14ac:dyDescent="0.25">
      <c r="A402" s="69" t="s">
        <v>639</v>
      </c>
      <c r="B402" s="380"/>
      <c r="C402" s="380"/>
      <c r="D402" s="380"/>
      <c r="E402" s="380"/>
      <c r="F402" s="380"/>
      <c r="G402" s="380"/>
      <c r="H402" s="380"/>
      <c r="I402" s="380"/>
      <c r="J402" s="380"/>
    </row>
    <row r="403" spans="1:13" x14ac:dyDescent="0.25">
      <c r="A403" s="70" t="s">
        <v>640</v>
      </c>
      <c r="B403" s="358" t="s">
        <v>195</v>
      </c>
      <c r="C403" s="358" t="s">
        <v>195</v>
      </c>
      <c r="D403" s="358" t="s">
        <v>195</v>
      </c>
      <c r="E403" s="358" t="s">
        <v>195</v>
      </c>
      <c r="F403" s="358" t="s">
        <v>195</v>
      </c>
      <c r="G403" s="358" t="s">
        <v>195</v>
      </c>
      <c r="H403" s="358" t="s">
        <v>195</v>
      </c>
      <c r="I403" s="358" t="s">
        <v>195</v>
      </c>
      <c r="J403" s="358" t="s">
        <v>195</v>
      </c>
    </row>
    <row r="404" spans="1:13" x14ac:dyDescent="0.25">
      <c r="A404" s="371" t="s">
        <v>3403</v>
      </c>
      <c r="B404" s="353" t="s">
        <v>523</v>
      </c>
      <c r="C404" s="363" t="s">
        <v>581</v>
      </c>
      <c r="D404" s="363" t="s">
        <v>523</v>
      </c>
      <c r="E404" s="363" t="s">
        <v>523</v>
      </c>
      <c r="F404" s="363" t="s">
        <v>523</v>
      </c>
      <c r="G404" s="353" t="s">
        <v>523</v>
      </c>
      <c r="H404" s="353" t="s">
        <v>523</v>
      </c>
      <c r="I404" s="353" t="s">
        <v>523</v>
      </c>
      <c r="J404" s="353" t="s">
        <v>523</v>
      </c>
    </row>
    <row r="405" spans="1:13" x14ac:dyDescent="0.25">
      <c r="A405" s="371" t="s">
        <v>3423</v>
      </c>
      <c r="B405" s="353" t="s">
        <v>523</v>
      </c>
      <c r="C405" s="363" t="s">
        <v>581</v>
      </c>
      <c r="D405" s="363" t="s">
        <v>523</v>
      </c>
      <c r="E405" s="363" t="s">
        <v>523</v>
      </c>
      <c r="F405" s="363" t="s">
        <v>523</v>
      </c>
      <c r="G405" s="353" t="s">
        <v>523</v>
      </c>
      <c r="H405" s="353" t="s">
        <v>523</v>
      </c>
      <c r="I405" s="353" t="s">
        <v>523</v>
      </c>
      <c r="J405" s="353" t="s">
        <v>523</v>
      </c>
    </row>
    <row r="407" spans="1:13" x14ac:dyDescent="0.25">
      <c r="A407" s="59" t="s">
        <v>641</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75" x14ac:dyDescent="0.25">
      <c r="A409" s="618" t="s">
        <v>642</v>
      </c>
      <c r="B409" s="618"/>
      <c r="C409" s="618"/>
      <c r="D409" s="618"/>
      <c r="E409" s="618"/>
      <c r="F409" s="618"/>
      <c r="G409" s="618"/>
      <c r="H409" s="280"/>
      <c r="I409" s="280"/>
      <c r="J409" s="280"/>
      <c r="K409" s="280"/>
      <c r="L409" s="280"/>
      <c r="M409" s="410" t="s">
        <v>507</v>
      </c>
    </row>
    <row r="410" spans="1:13" ht="15.75" x14ac:dyDescent="0.25">
      <c r="A410" s="271" t="s">
        <v>752</v>
      </c>
      <c r="B410" s="277"/>
      <c r="C410" s="277"/>
      <c r="D410" s="277"/>
      <c r="E410" s="277"/>
      <c r="F410" s="277"/>
      <c r="G410" s="277"/>
      <c r="H410" s="280"/>
      <c r="I410" s="280"/>
      <c r="J410" s="280"/>
      <c r="K410" s="280"/>
      <c r="L410" s="280"/>
      <c r="M410" s="410" t="s">
        <v>3438</v>
      </c>
    </row>
    <row r="411" spans="1:13" x14ac:dyDescent="0.25">
      <c r="A411" s="282"/>
      <c r="B411" s="280"/>
      <c r="C411" s="280"/>
      <c r="D411" s="280"/>
      <c r="E411" s="280"/>
      <c r="F411" s="280"/>
      <c r="G411" s="280"/>
      <c r="H411" s="280"/>
      <c r="I411" s="280"/>
      <c r="J411" s="280"/>
      <c r="K411" s="280"/>
      <c r="L411" s="281"/>
      <c r="M411" s="410" t="s">
        <v>508</v>
      </c>
    </row>
    <row r="412" spans="1:13" x14ac:dyDescent="0.25">
      <c r="A412" s="280"/>
      <c r="B412" s="280"/>
      <c r="C412" s="280"/>
      <c r="D412" s="280"/>
      <c r="E412" s="280"/>
      <c r="F412" s="280"/>
      <c r="G412" s="280"/>
      <c r="H412" s="280"/>
      <c r="I412" s="280"/>
      <c r="J412" s="280"/>
      <c r="K412" s="280"/>
      <c r="L412" s="280"/>
      <c r="M412" s="283"/>
    </row>
    <row r="413" spans="1:13" ht="38.25" x14ac:dyDescent="0.25">
      <c r="A413" s="284" t="s">
        <v>509</v>
      </c>
      <c r="B413" s="285" t="s">
        <v>510</v>
      </c>
      <c r="C413" s="286" t="s">
        <v>511</v>
      </c>
      <c r="D413" s="286" t="s">
        <v>512</v>
      </c>
      <c r="E413" s="287" t="s">
        <v>643</v>
      </c>
      <c r="F413" s="287" t="s">
        <v>644</v>
      </c>
      <c r="G413" s="288" t="s">
        <v>645</v>
      </c>
      <c r="H413" s="286" t="s">
        <v>646</v>
      </c>
      <c r="I413" s="72" t="s">
        <v>647</v>
      </c>
      <c r="J413" s="286" t="s">
        <v>648</v>
      </c>
      <c r="K413" s="287" t="s">
        <v>514</v>
      </c>
      <c r="L413" s="287" t="s">
        <v>515</v>
      </c>
      <c r="M413" s="289" t="s">
        <v>649</v>
      </c>
    </row>
    <row r="414" spans="1:13" ht="15.75" thickBot="1" x14ac:dyDescent="0.3">
      <c r="A414" s="290"/>
      <c r="B414" s="612" t="s">
        <v>517</v>
      </c>
      <c r="C414" s="612"/>
      <c r="D414" s="613"/>
      <c r="E414" s="611" t="s">
        <v>650</v>
      </c>
      <c r="F414" s="612"/>
      <c r="G414" s="613"/>
      <c r="H414" s="611" t="s">
        <v>517</v>
      </c>
      <c r="I414" s="619"/>
      <c r="J414" s="619"/>
      <c r="K414" s="619"/>
      <c r="L414" s="619"/>
      <c r="M414" s="620"/>
    </row>
    <row r="415" spans="1:13" ht="15.75" thickTop="1" x14ac:dyDescent="0.25">
      <c r="A415" s="291" t="s">
        <v>651</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x14ac:dyDescent="0.25">
      <c r="A416" s="292" t="s">
        <v>652</v>
      </c>
      <c r="B416" s="349">
        <v>70318.070227320059</v>
      </c>
      <c r="C416" s="358" t="s">
        <v>195</v>
      </c>
      <c r="D416" s="358" t="s">
        <v>195</v>
      </c>
      <c r="E416" s="358" t="s">
        <v>195</v>
      </c>
      <c r="F416" s="358" t="s">
        <v>195</v>
      </c>
      <c r="G416" s="358" t="s">
        <v>195</v>
      </c>
      <c r="H416" s="358" t="s">
        <v>195</v>
      </c>
      <c r="I416" s="358" t="s">
        <v>195</v>
      </c>
      <c r="J416" s="349" t="s">
        <v>523</v>
      </c>
      <c r="K416" s="349" t="s">
        <v>523</v>
      </c>
      <c r="L416" s="349" t="s">
        <v>523</v>
      </c>
      <c r="M416" s="349">
        <v>134.03649648504052</v>
      </c>
    </row>
    <row r="417" spans="1:13" x14ac:dyDescent="0.25">
      <c r="A417" s="381" t="s">
        <v>653</v>
      </c>
      <c r="B417" s="349">
        <v>46194.121028708993</v>
      </c>
      <c r="C417" s="358" t="s">
        <v>195</v>
      </c>
      <c r="D417" s="358" t="s">
        <v>195</v>
      </c>
      <c r="E417" s="358" t="s">
        <v>195</v>
      </c>
      <c r="F417" s="358" t="s">
        <v>195</v>
      </c>
      <c r="G417" s="358" t="s">
        <v>195</v>
      </c>
      <c r="H417" s="358" t="s">
        <v>195</v>
      </c>
      <c r="I417" s="358" t="s">
        <v>195</v>
      </c>
      <c r="J417" s="358" t="s">
        <v>195</v>
      </c>
      <c r="K417" s="358" t="s">
        <v>195</v>
      </c>
      <c r="L417" s="358" t="s">
        <v>195</v>
      </c>
      <c r="M417" s="353">
        <v>134.03649648504052</v>
      </c>
    </row>
    <row r="418" spans="1:13" x14ac:dyDescent="0.25">
      <c r="A418" s="381" t="s">
        <v>654</v>
      </c>
      <c r="B418" s="349">
        <v>14551.955897401811</v>
      </c>
      <c r="C418" s="358" t="s">
        <v>195</v>
      </c>
      <c r="D418" s="358" t="s">
        <v>195</v>
      </c>
      <c r="E418" s="358" t="s">
        <v>195</v>
      </c>
      <c r="F418" s="358" t="s">
        <v>195</v>
      </c>
      <c r="G418" s="358" t="s">
        <v>195</v>
      </c>
      <c r="H418" s="358" t="s">
        <v>195</v>
      </c>
      <c r="I418" s="358" t="s">
        <v>195</v>
      </c>
      <c r="J418" s="358" t="s">
        <v>195</v>
      </c>
      <c r="K418" s="358" t="s">
        <v>195</v>
      </c>
      <c r="L418" s="358" t="s">
        <v>195</v>
      </c>
      <c r="M418" s="358" t="s">
        <v>195</v>
      </c>
    </row>
    <row r="419" spans="1:13" x14ac:dyDescent="0.25">
      <c r="A419" s="381" t="s">
        <v>655</v>
      </c>
      <c r="B419" s="349">
        <v>1928.2873679484251</v>
      </c>
      <c r="C419" s="358" t="s">
        <v>195</v>
      </c>
      <c r="D419" s="358" t="s">
        <v>195</v>
      </c>
      <c r="E419" s="358" t="s">
        <v>195</v>
      </c>
      <c r="F419" s="358" t="s">
        <v>195</v>
      </c>
      <c r="G419" s="358" t="s">
        <v>195</v>
      </c>
      <c r="H419" s="358" t="s">
        <v>195</v>
      </c>
      <c r="I419" s="358" t="s">
        <v>195</v>
      </c>
      <c r="J419" s="358" t="s">
        <v>195</v>
      </c>
      <c r="K419" s="358" t="s">
        <v>195</v>
      </c>
      <c r="L419" s="358" t="s">
        <v>195</v>
      </c>
      <c r="M419" s="358" t="s">
        <v>195</v>
      </c>
    </row>
    <row r="420" spans="1:13" x14ac:dyDescent="0.25">
      <c r="A420" s="381" t="s">
        <v>656</v>
      </c>
      <c r="B420" s="349">
        <v>7643.7059332608314</v>
      </c>
      <c r="C420" s="358" t="s">
        <v>195</v>
      </c>
      <c r="D420" s="358" t="s">
        <v>195</v>
      </c>
      <c r="E420" s="358" t="s">
        <v>195</v>
      </c>
      <c r="F420" s="358" t="s">
        <v>195</v>
      </c>
      <c r="G420" s="358" t="s">
        <v>195</v>
      </c>
      <c r="H420" s="358" t="s">
        <v>195</v>
      </c>
      <c r="I420" s="358" t="s">
        <v>195</v>
      </c>
      <c r="J420" s="349" t="s">
        <v>523</v>
      </c>
      <c r="K420" s="349" t="s">
        <v>523</v>
      </c>
      <c r="L420" s="349" t="s">
        <v>523</v>
      </c>
      <c r="M420" s="349" t="s">
        <v>523</v>
      </c>
    </row>
    <row r="421" spans="1:13" x14ac:dyDescent="0.25">
      <c r="A421" s="293" t="s">
        <v>657</v>
      </c>
      <c r="B421" s="349">
        <v>46553.765996456706</v>
      </c>
      <c r="C421" s="349">
        <v>3.4620000000000002</v>
      </c>
      <c r="D421" s="349">
        <v>69.090317678675007</v>
      </c>
      <c r="E421" s="349">
        <v>20040.325102040817</v>
      </c>
      <c r="F421" s="349" t="s">
        <v>523</v>
      </c>
      <c r="G421" s="349" t="s">
        <v>523</v>
      </c>
      <c r="H421" s="349" t="s">
        <v>523</v>
      </c>
      <c r="I421" s="349" t="s">
        <v>523</v>
      </c>
      <c r="J421" s="349">
        <v>55.249069497127223</v>
      </c>
      <c r="K421" s="349">
        <v>188.72091220254887</v>
      </c>
      <c r="L421" s="349">
        <v>213.37603828081271</v>
      </c>
      <c r="M421" s="349">
        <v>228.15769905799976</v>
      </c>
    </row>
    <row r="422" spans="1:13" x14ac:dyDescent="0.25">
      <c r="A422" s="382" t="s">
        <v>658</v>
      </c>
      <c r="B422" s="349">
        <v>9177.0984327999995</v>
      </c>
      <c r="C422" s="349" t="s">
        <v>523</v>
      </c>
      <c r="D422" s="349" t="s">
        <v>523</v>
      </c>
      <c r="E422" s="358" t="s">
        <v>195</v>
      </c>
      <c r="F422" s="358" t="s">
        <v>195</v>
      </c>
      <c r="G422" s="358" t="s">
        <v>195</v>
      </c>
      <c r="H422" s="358" t="s">
        <v>195</v>
      </c>
      <c r="I422" s="358" t="s">
        <v>195</v>
      </c>
      <c r="J422" s="353" t="s">
        <v>525</v>
      </c>
      <c r="K422" s="353" t="s">
        <v>525</v>
      </c>
      <c r="L422" s="353" t="s">
        <v>525</v>
      </c>
      <c r="M422" s="353" t="s">
        <v>525</v>
      </c>
    </row>
    <row r="423" spans="1:13" x14ac:dyDescent="0.25">
      <c r="A423" s="381" t="s">
        <v>659</v>
      </c>
      <c r="B423" s="358" t="s">
        <v>195</v>
      </c>
      <c r="C423" s="358" t="s">
        <v>195</v>
      </c>
      <c r="D423" s="349">
        <v>37.974850892036372</v>
      </c>
      <c r="E423" s="358" t="s">
        <v>195</v>
      </c>
      <c r="F423" s="358" t="s">
        <v>195</v>
      </c>
      <c r="G423" s="358" t="s">
        <v>195</v>
      </c>
      <c r="H423" s="358" t="s">
        <v>195</v>
      </c>
      <c r="I423" s="358" t="s">
        <v>195</v>
      </c>
      <c r="J423" s="353" t="s">
        <v>525</v>
      </c>
      <c r="K423" s="358" t="s">
        <v>195</v>
      </c>
      <c r="L423" s="358" t="s">
        <v>195</v>
      </c>
      <c r="M423" s="358" t="s">
        <v>195</v>
      </c>
    </row>
    <row r="424" spans="1:13" x14ac:dyDescent="0.25">
      <c r="A424" s="381" t="s">
        <v>660</v>
      </c>
      <c r="B424" s="349" t="s">
        <v>523</v>
      </c>
      <c r="C424" s="358" t="s">
        <v>195</v>
      </c>
      <c r="D424" s="349">
        <v>23.960466786638641</v>
      </c>
      <c r="E424" s="358" t="s">
        <v>195</v>
      </c>
      <c r="F424" s="358" t="s">
        <v>195</v>
      </c>
      <c r="G424" s="358" t="s">
        <v>195</v>
      </c>
      <c r="H424" s="358" t="s">
        <v>195</v>
      </c>
      <c r="I424" s="358" t="s">
        <v>195</v>
      </c>
      <c r="J424" s="353" t="s">
        <v>525</v>
      </c>
      <c r="K424" s="353" t="s">
        <v>525</v>
      </c>
      <c r="L424" s="353" t="s">
        <v>525</v>
      </c>
      <c r="M424" s="358" t="s">
        <v>195</v>
      </c>
    </row>
    <row r="425" spans="1:13" x14ac:dyDescent="0.25">
      <c r="A425" s="381" t="s">
        <v>661</v>
      </c>
      <c r="B425" s="349" t="s">
        <v>546</v>
      </c>
      <c r="C425" s="358" t="s">
        <v>195</v>
      </c>
      <c r="D425" s="349">
        <v>7.1550000000000002</v>
      </c>
      <c r="E425" s="358" t="s">
        <v>195</v>
      </c>
      <c r="F425" s="358" t="s">
        <v>195</v>
      </c>
      <c r="G425" s="358" t="s">
        <v>195</v>
      </c>
      <c r="H425" s="358" t="s">
        <v>195</v>
      </c>
      <c r="I425" s="358" t="s">
        <v>195</v>
      </c>
      <c r="J425" s="358" t="s">
        <v>195</v>
      </c>
      <c r="K425" s="358" t="s">
        <v>195</v>
      </c>
      <c r="L425" s="353" t="s">
        <v>525</v>
      </c>
      <c r="M425" s="353" t="s">
        <v>525</v>
      </c>
    </row>
    <row r="426" spans="1:13" x14ac:dyDescent="0.25">
      <c r="A426" s="381" t="s">
        <v>662</v>
      </c>
      <c r="B426" s="349">
        <v>91.7</v>
      </c>
      <c r="C426" s="349">
        <v>0.40600000000000003</v>
      </c>
      <c r="D426" s="358" t="s">
        <v>195</v>
      </c>
      <c r="E426" s="358" t="s">
        <v>195</v>
      </c>
      <c r="F426" s="358" t="s">
        <v>195</v>
      </c>
      <c r="G426" s="358" t="s">
        <v>195</v>
      </c>
      <c r="H426" s="358" t="s">
        <v>195</v>
      </c>
      <c r="I426" s="358" t="s">
        <v>195</v>
      </c>
      <c r="J426" s="353" t="s">
        <v>525</v>
      </c>
      <c r="K426" s="353" t="s">
        <v>525</v>
      </c>
      <c r="L426" s="353" t="s">
        <v>525</v>
      </c>
      <c r="M426" s="353" t="s">
        <v>525</v>
      </c>
    </row>
    <row r="427" spans="1:13" x14ac:dyDescent="0.25">
      <c r="A427" s="381" t="s">
        <v>663</v>
      </c>
      <c r="B427" s="349">
        <v>1755.3999999999999</v>
      </c>
      <c r="C427" s="358" t="s">
        <v>195</v>
      </c>
      <c r="D427" s="358" t="s">
        <v>195</v>
      </c>
      <c r="E427" s="358" t="s">
        <v>195</v>
      </c>
      <c r="F427" s="358" t="s">
        <v>195</v>
      </c>
      <c r="G427" s="358" t="s">
        <v>195</v>
      </c>
      <c r="H427" s="358" t="s">
        <v>195</v>
      </c>
      <c r="I427" s="358" t="s">
        <v>195</v>
      </c>
      <c r="J427" s="358" t="s">
        <v>195</v>
      </c>
      <c r="K427" s="358" t="s">
        <v>195</v>
      </c>
      <c r="L427" s="358" t="s">
        <v>195</v>
      </c>
      <c r="M427" s="358" t="s">
        <v>195</v>
      </c>
    </row>
    <row r="428" spans="1:13" x14ac:dyDescent="0.25">
      <c r="A428" s="381" t="s">
        <v>664</v>
      </c>
      <c r="B428" s="349">
        <v>1655.306718597858</v>
      </c>
      <c r="C428" s="358" t="s">
        <v>195</v>
      </c>
      <c r="D428" s="358" t="s">
        <v>195</v>
      </c>
      <c r="E428" s="358" t="s">
        <v>195</v>
      </c>
      <c r="F428" s="358" t="s">
        <v>195</v>
      </c>
      <c r="G428" s="358" t="s">
        <v>195</v>
      </c>
      <c r="H428" s="358" t="s">
        <v>195</v>
      </c>
      <c r="I428" s="358" t="s">
        <v>195</v>
      </c>
      <c r="J428" s="358" t="s">
        <v>195</v>
      </c>
      <c r="K428" s="358" t="s">
        <v>195</v>
      </c>
      <c r="L428" s="358" t="s">
        <v>195</v>
      </c>
      <c r="M428" s="358" t="s">
        <v>195</v>
      </c>
    </row>
    <row r="429" spans="1:13" x14ac:dyDescent="0.25">
      <c r="A429" s="381" t="s">
        <v>665</v>
      </c>
      <c r="B429" s="349">
        <v>27383.218865213978</v>
      </c>
      <c r="C429" s="349">
        <v>3.056</v>
      </c>
      <c r="D429" s="358" t="s">
        <v>195</v>
      </c>
      <c r="E429" s="358" t="s">
        <v>195</v>
      </c>
      <c r="F429" s="358" t="s">
        <v>195</v>
      </c>
      <c r="G429" s="358" t="s">
        <v>195</v>
      </c>
      <c r="H429" s="358" t="s">
        <v>195</v>
      </c>
      <c r="I429" s="358" t="s">
        <v>195</v>
      </c>
      <c r="J429" s="353" t="s">
        <v>525</v>
      </c>
      <c r="K429" s="353" t="s">
        <v>525</v>
      </c>
      <c r="L429" s="353" t="s">
        <v>525</v>
      </c>
      <c r="M429" s="353" t="s">
        <v>525</v>
      </c>
    </row>
    <row r="430" spans="1:13" x14ac:dyDescent="0.25">
      <c r="A430" s="381" t="s">
        <v>666</v>
      </c>
      <c r="B430" s="358" t="s">
        <v>195</v>
      </c>
      <c r="C430" s="358" t="s">
        <v>195</v>
      </c>
      <c r="D430" s="358" t="s">
        <v>195</v>
      </c>
      <c r="E430" s="349">
        <v>20040.325102040817</v>
      </c>
      <c r="F430" s="349" t="s">
        <v>523</v>
      </c>
      <c r="G430" s="349" t="s">
        <v>523</v>
      </c>
      <c r="H430" s="349" t="s">
        <v>523</v>
      </c>
      <c r="I430" s="349" t="s">
        <v>523</v>
      </c>
      <c r="J430" s="358" t="s">
        <v>195</v>
      </c>
      <c r="K430" s="358" t="s">
        <v>195</v>
      </c>
      <c r="L430" s="358" t="s">
        <v>195</v>
      </c>
      <c r="M430" s="358" t="s">
        <v>195</v>
      </c>
    </row>
    <row r="431" spans="1:13" x14ac:dyDescent="0.25">
      <c r="A431" s="383" t="s">
        <v>3424</v>
      </c>
      <c r="B431" s="349">
        <v>6491.041979844872</v>
      </c>
      <c r="C431" s="349" t="s">
        <v>585</v>
      </c>
      <c r="D431" s="349" t="s">
        <v>523</v>
      </c>
      <c r="E431" s="349" t="s">
        <v>523</v>
      </c>
      <c r="F431" s="349" t="s">
        <v>523</v>
      </c>
      <c r="G431" s="349" t="s">
        <v>523</v>
      </c>
      <c r="H431" s="349" t="s">
        <v>523</v>
      </c>
      <c r="I431" s="349" t="s">
        <v>523</v>
      </c>
      <c r="J431" s="349">
        <v>55.249069497127223</v>
      </c>
      <c r="K431" s="349">
        <v>188.72091220254887</v>
      </c>
      <c r="L431" s="349">
        <v>213.37603828081271</v>
      </c>
      <c r="M431" s="349">
        <v>228.15769905799976</v>
      </c>
    </row>
    <row r="432" spans="1:13" x14ac:dyDescent="0.25">
      <c r="A432" s="292" t="s">
        <v>667</v>
      </c>
      <c r="B432" s="349">
        <v>77196.299037699835</v>
      </c>
      <c r="C432" s="349">
        <v>0.96083966399999998</v>
      </c>
      <c r="D432" s="349" t="s">
        <v>523</v>
      </c>
      <c r="E432" s="349" t="s">
        <v>585</v>
      </c>
      <c r="F432" s="349">
        <v>3439.7541856200496</v>
      </c>
      <c r="G432" s="349" t="s">
        <v>523</v>
      </c>
      <c r="H432" s="349">
        <v>0.12041830440901</v>
      </c>
      <c r="I432" s="349" t="s">
        <v>523</v>
      </c>
      <c r="J432" s="349">
        <v>60.032090854165958</v>
      </c>
      <c r="K432" s="349">
        <v>752.39490757758881</v>
      </c>
      <c r="L432" s="349">
        <v>44.874287061635293</v>
      </c>
      <c r="M432" s="349">
        <v>158.39225986800554</v>
      </c>
    </row>
    <row r="433" spans="1:13" x14ac:dyDescent="0.25">
      <c r="A433" s="381" t="s">
        <v>668</v>
      </c>
      <c r="B433" s="349">
        <v>70075.972196806615</v>
      </c>
      <c r="C433" s="349">
        <v>0.57413966400000005</v>
      </c>
      <c r="D433" s="358" t="s">
        <v>195</v>
      </c>
      <c r="E433" s="358" t="s">
        <v>195</v>
      </c>
      <c r="F433" s="358" t="s">
        <v>195</v>
      </c>
      <c r="G433" s="358" t="s">
        <v>195</v>
      </c>
      <c r="H433" s="358" t="s">
        <v>195</v>
      </c>
      <c r="I433" s="358" t="s">
        <v>195</v>
      </c>
      <c r="J433" s="353" t="s">
        <v>525</v>
      </c>
      <c r="K433" s="353" t="s">
        <v>525</v>
      </c>
      <c r="L433" s="353" t="s">
        <v>525</v>
      </c>
      <c r="M433" s="353" t="s">
        <v>525</v>
      </c>
    </row>
    <row r="434" spans="1:13" x14ac:dyDescent="0.25">
      <c r="A434" s="381" t="s">
        <v>669</v>
      </c>
      <c r="B434" s="349">
        <v>1391.9</v>
      </c>
      <c r="C434" s="349">
        <v>0.38669999999999999</v>
      </c>
      <c r="D434" s="358" t="s">
        <v>195</v>
      </c>
      <c r="E434" s="358" t="s">
        <v>195</v>
      </c>
      <c r="F434" s="358" t="s">
        <v>195</v>
      </c>
      <c r="G434" s="358" t="s">
        <v>195</v>
      </c>
      <c r="H434" s="358" t="s">
        <v>195</v>
      </c>
      <c r="I434" s="358" t="s">
        <v>195</v>
      </c>
      <c r="J434" s="353" t="s">
        <v>525</v>
      </c>
      <c r="K434" s="353" t="s">
        <v>525</v>
      </c>
      <c r="L434" s="353" t="s">
        <v>525</v>
      </c>
      <c r="M434" s="353" t="s">
        <v>525</v>
      </c>
    </row>
    <row r="435" spans="1:13" x14ac:dyDescent="0.25">
      <c r="A435" s="381" t="s">
        <v>670</v>
      </c>
      <c r="B435" s="349">
        <v>4142.0497045616085</v>
      </c>
      <c r="C435" s="358" t="s">
        <v>195</v>
      </c>
      <c r="D435" s="358" t="s">
        <v>195</v>
      </c>
      <c r="E435" s="358" t="s">
        <v>195</v>
      </c>
      <c r="F435" s="349">
        <v>3439.7541856200496</v>
      </c>
      <c r="G435" s="358" t="s">
        <v>195</v>
      </c>
      <c r="H435" s="349" t="s">
        <v>523</v>
      </c>
      <c r="I435" s="358" t="s">
        <v>195</v>
      </c>
      <c r="J435" s="353" t="s">
        <v>525</v>
      </c>
      <c r="K435" s="353" t="s">
        <v>525</v>
      </c>
      <c r="L435" s="353" t="s">
        <v>525</v>
      </c>
      <c r="M435" s="353" t="s">
        <v>525</v>
      </c>
    </row>
    <row r="436" spans="1:13" x14ac:dyDescent="0.25">
      <c r="A436" s="383" t="s">
        <v>671</v>
      </c>
      <c r="B436" s="349">
        <v>2.9424154986548698</v>
      </c>
      <c r="C436" s="358" t="s">
        <v>195</v>
      </c>
      <c r="D436" s="358" t="s">
        <v>195</v>
      </c>
      <c r="E436" s="349" t="s">
        <v>585</v>
      </c>
      <c r="F436" s="349" t="s">
        <v>523</v>
      </c>
      <c r="G436" s="349" t="s">
        <v>523</v>
      </c>
      <c r="H436" s="349">
        <v>0.12041830440901</v>
      </c>
      <c r="I436" s="358" t="s">
        <v>195</v>
      </c>
      <c r="J436" s="353" t="s">
        <v>525</v>
      </c>
      <c r="K436" s="353" t="s">
        <v>525</v>
      </c>
      <c r="L436" s="353" t="s">
        <v>525</v>
      </c>
      <c r="M436" s="353" t="s">
        <v>525</v>
      </c>
    </row>
    <row r="437" spans="1:13" x14ac:dyDescent="0.25">
      <c r="A437" s="384" t="s">
        <v>672</v>
      </c>
      <c r="B437" s="349">
        <v>553.25</v>
      </c>
      <c r="C437" s="358" t="s">
        <v>195</v>
      </c>
      <c r="D437" s="358" t="s">
        <v>195</v>
      </c>
      <c r="E437" s="358" t="s">
        <v>195</v>
      </c>
      <c r="F437" s="358" t="s">
        <v>195</v>
      </c>
      <c r="G437" s="358" t="s">
        <v>195</v>
      </c>
      <c r="H437" s="358" t="s">
        <v>195</v>
      </c>
      <c r="I437" s="358" t="s">
        <v>195</v>
      </c>
      <c r="J437" s="353" t="s">
        <v>525</v>
      </c>
      <c r="K437" s="353" t="s">
        <v>525</v>
      </c>
      <c r="L437" s="353" t="s">
        <v>525</v>
      </c>
      <c r="M437" s="353" t="s">
        <v>525</v>
      </c>
    </row>
    <row r="438" spans="1:13" x14ac:dyDescent="0.25">
      <c r="A438" s="384" t="s">
        <v>673</v>
      </c>
      <c r="B438" s="349">
        <v>1030.18472083296</v>
      </c>
      <c r="C438" s="358" t="s">
        <v>195</v>
      </c>
      <c r="D438" s="358" t="s">
        <v>195</v>
      </c>
      <c r="E438" s="358" t="s">
        <v>195</v>
      </c>
      <c r="F438" s="358" t="s">
        <v>195</v>
      </c>
      <c r="G438" s="358" t="s">
        <v>195</v>
      </c>
      <c r="H438" s="358" t="s">
        <v>195</v>
      </c>
      <c r="I438" s="358" t="s">
        <v>195</v>
      </c>
      <c r="J438" s="353" t="s">
        <v>525</v>
      </c>
      <c r="K438" s="353" t="s">
        <v>525</v>
      </c>
      <c r="L438" s="353" t="s">
        <v>525</v>
      </c>
      <c r="M438" s="353" t="s">
        <v>525</v>
      </c>
    </row>
    <row r="439" spans="1:13" x14ac:dyDescent="0.25">
      <c r="A439" s="381" t="s">
        <v>3425</v>
      </c>
      <c r="B439" s="349" t="s">
        <v>523</v>
      </c>
      <c r="C439" s="349" t="s">
        <v>523</v>
      </c>
      <c r="D439" s="349" t="s">
        <v>523</v>
      </c>
      <c r="E439" s="349" t="s">
        <v>523</v>
      </c>
      <c r="F439" s="349" t="s">
        <v>523</v>
      </c>
      <c r="G439" s="349" t="s">
        <v>523</v>
      </c>
      <c r="H439" s="349" t="s">
        <v>523</v>
      </c>
      <c r="I439" s="349" t="s">
        <v>523</v>
      </c>
      <c r="J439" s="349">
        <v>60.032090854165958</v>
      </c>
      <c r="K439" s="349">
        <v>752.39490757758881</v>
      </c>
      <c r="L439" s="349">
        <v>44.874287061635293</v>
      </c>
      <c r="M439" s="349">
        <v>158.39225986800554</v>
      </c>
    </row>
    <row r="440" spans="1:13" x14ac:dyDescent="0.25">
      <c r="A440" s="385" t="s">
        <v>674</v>
      </c>
      <c r="B440" s="349" t="s">
        <v>525</v>
      </c>
      <c r="C440" s="349" t="s">
        <v>523</v>
      </c>
      <c r="D440" s="349" t="s">
        <v>523</v>
      </c>
      <c r="E440" s="358" t="s">
        <v>195</v>
      </c>
      <c r="F440" s="358" t="s">
        <v>195</v>
      </c>
      <c r="G440" s="358" t="s">
        <v>195</v>
      </c>
      <c r="H440" s="358" t="s">
        <v>195</v>
      </c>
      <c r="I440" s="358" t="s">
        <v>195</v>
      </c>
      <c r="J440" s="349" t="s">
        <v>523</v>
      </c>
      <c r="K440" s="349" t="s">
        <v>523</v>
      </c>
      <c r="L440" s="349" t="s">
        <v>523</v>
      </c>
      <c r="M440" s="349" t="s">
        <v>523</v>
      </c>
    </row>
    <row r="441" spans="1:13" x14ac:dyDescent="0.25">
      <c r="A441" s="386" t="s">
        <v>675</v>
      </c>
      <c r="B441" s="349" t="s">
        <v>525</v>
      </c>
      <c r="C441" s="349" t="s">
        <v>523</v>
      </c>
      <c r="D441" s="349" t="s">
        <v>523</v>
      </c>
      <c r="E441" s="358" t="s">
        <v>195</v>
      </c>
      <c r="F441" s="358" t="s">
        <v>195</v>
      </c>
      <c r="G441" s="358" t="s">
        <v>195</v>
      </c>
      <c r="H441" s="358" t="s">
        <v>195</v>
      </c>
      <c r="I441" s="358" t="s">
        <v>195</v>
      </c>
      <c r="J441" s="353" t="s">
        <v>523</v>
      </c>
      <c r="K441" s="353" t="s">
        <v>523</v>
      </c>
      <c r="L441" s="353" t="s">
        <v>523</v>
      </c>
      <c r="M441" s="353" t="s">
        <v>523</v>
      </c>
    </row>
    <row r="442" spans="1:13" x14ac:dyDescent="0.25">
      <c r="A442" s="386" t="s">
        <v>676</v>
      </c>
      <c r="B442" s="349" t="s">
        <v>525</v>
      </c>
      <c r="C442" s="349" t="s">
        <v>523</v>
      </c>
      <c r="D442" s="349" t="s">
        <v>523</v>
      </c>
      <c r="E442" s="358" t="s">
        <v>195</v>
      </c>
      <c r="F442" s="358" t="s">
        <v>195</v>
      </c>
      <c r="G442" s="358" t="s">
        <v>195</v>
      </c>
      <c r="H442" s="358" t="s">
        <v>195</v>
      </c>
      <c r="I442" s="358" t="s">
        <v>195</v>
      </c>
      <c r="J442" s="353" t="s">
        <v>523</v>
      </c>
      <c r="K442" s="353" t="s">
        <v>523</v>
      </c>
      <c r="L442" s="353" t="s">
        <v>523</v>
      </c>
      <c r="M442" s="353" t="s">
        <v>523</v>
      </c>
    </row>
    <row r="443" spans="1:13" x14ac:dyDescent="0.25">
      <c r="A443" s="387" t="s">
        <v>677</v>
      </c>
      <c r="B443" s="349" t="s">
        <v>525</v>
      </c>
      <c r="C443" s="349" t="s">
        <v>523</v>
      </c>
      <c r="D443" s="349" t="s">
        <v>523</v>
      </c>
      <c r="E443" s="358" t="s">
        <v>195</v>
      </c>
      <c r="F443" s="358" t="s">
        <v>195</v>
      </c>
      <c r="G443" s="358" t="s">
        <v>195</v>
      </c>
      <c r="H443" s="358" t="s">
        <v>195</v>
      </c>
      <c r="I443" s="358" t="s">
        <v>195</v>
      </c>
      <c r="J443" s="349" t="s">
        <v>523</v>
      </c>
      <c r="K443" s="349" t="s">
        <v>523</v>
      </c>
      <c r="L443" s="349" t="s">
        <v>523</v>
      </c>
      <c r="M443" s="349" t="s">
        <v>523</v>
      </c>
    </row>
    <row r="444" spans="1:13" x14ac:dyDescent="0.25">
      <c r="A444" s="388" t="s">
        <v>678</v>
      </c>
      <c r="B444" s="358" t="s">
        <v>195</v>
      </c>
      <c r="C444" s="358" t="s">
        <v>195</v>
      </c>
      <c r="D444" s="358" t="s">
        <v>195</v>
      </c>
      <c r="E444" s="349">
        <v>204.17777113730182</v>
      </c>
      <c r="F444" s="349">
        <v>3251.9469055652708</v>
      </c>
      <c r="G444" s="349">
        <v>18.975929941198739</v>
      </c>
      <c r="H444" s="349">
        <v>3.1016287312299998E-2</v>
      </c>
      <c r="I444" s="349">
        <v>2.8530150025699998E-2</v>
      </c>
      <c r="J444" s="358" t="s">
        <v>195</v>
      </c>
      <c r="K444" s="358" t="s">
        <v>195</v>
      </c>
      <c r="L444" s="358" t="s">
        <v>195</v>
      </c>
      <c r="M444" s="358" t="s">
        <v>195</v>
      </c>
    </row>
    <row r="445" spans="1:13" x14ac:dyDescent="0.25">
      <c r="A445" s="386" t="s">
        <v>679</v>
      </c>
      <c r="B445" s="358" t="s">
        <v>195</v>
      </c>
      <c r="C445" s="358" t="s">
        <v>195</v>
      </c>
      <c r="D445" s="358" t="s">
        <v>195</v>
      </c>
      <c r="E445" s="349">
        <v>202.33771926921244</v>
      </c>
      <c r="F445" s="349">
        <v>3249.4584409982149</v>
      </c>
      <c r="G445" s="349">
        <v>0.75795702244873997</v>
      </c>
      <c r="H445" s="349">
        <v>3.0668042743200001E-2</v>
      </c>
      <c r="I445" s="349">
        <v>2.8530150025699998E-2</v>
      </c>
      <c r="J445" s="358" t="s">
        <v>195</v>
      </c>
      <c r="K445" s="358" t="s">
        <v>195</v>
      </c>
      <c r="L445" s="358" t="s">
        <v>195</v>
      </c>
      <c r="M445" s="358" t="s">
        <v>195</v>
      </c>
    </row>
    <row r="446" spans="1:13" x14ac:dyDescent="0.25">
      <c r="A446" s="386" t="s">
        <v>680</v>
      </c>
      <c r="B446" s="358" t="s">
        <v>195</v>
      </c>
      <c r="C446" s="358" t="s">
        <v>195</v>
      </c>
      <c r="D446" s="358" t="s">
        <v>195</v>
      </c>
      <c r="E446" s="349" t="s">
        <v>550</v>
      </c>
      <c r="F446" s="349" t="s">
        <v>550</v>
      </c>
      <c r="G446" s="349" t="s">
        <v>550</v>
      </c>
      <c r="H446" s="349" t="s">
        <v>550</v>
      </c>
      <c r="I446" s="349" t="s">
        <v>550</v>
      </c>
      <c r="J446" s="358" t="s">
        <v>195</v>
      </c>
      <c r="K446" s="358" t="s">
        <v>195</v>
      </c>
      <c r="L446" s="358" t="s">
        <v>195</v>
      </c>
      <c r="M446" s="358" t="s">
        <v>195</v>
      </c>
    </row>
    <row r="447" spans="1:13" x14ac:dyDescent="0.25">
      <c r="A447" s="386" t="s">
        <v>681</v>
      </c>
      <c r="B447" s="358" t="s">
        <v>195</v>
      </c>
      <c r="C447" s="358" t="s">
        <v>195</v>
      </c>
      <c r="D447" s="358" t="s">
        <v>195</v>
      </c>
      <c r="E447" s="349" t="s">
        <v>621</v>
      </c>
      <c r="F447" s="349" t="s">
        <v>621</v>
      </c>
      <c r="G447" s="349">
        <v>4.9702035437500003</v>
      </c>
      <c r="H447" s="349" t="s">
        <v>550</v>
      </c>
      <c r="I447" s="349" t="s">
        <v>550</v>
      </c>
      <c r="J447" s="358" t="s">
        <v>195</v>
      </c>
      <c r="K447" s="358" t="s">
        <v>195</v>
      </c>
      <c r="L447" s="358" t="s">
        <v>195</v>
      </c>
      <c r="M447" s="358" t="s">
        <v>195</v>
      </c>
    </row>
    <row r="448" spans="1:13" x14ac:dyDescent="0.25">
      <c r="A448" s="386" t="s">
        <v>682</v>
      </c>
      <c r="B448" s="358" t="s">
        <v>195</v>
      </c>
      <c r="C448" s="358" t="s">
        <v>195</v>
      </c>
      <c r="D448" s="358" t="s">
        <v>195</v>
      </c>
      <c r="E448" s="349">
        <v>1.84005186808937</v>
      </c>
      <c r="F448" s="349">
        <v>2.4884645670558498</v>
      </c>
      <c r="G448" s="349" t="s">
        <v>552</v>
      </c>
      <c r="H448" s="349">
        <v>3.4824456909999998E-4</v>
      </c>
      <c r="I448" s="349" t="s">
        <v>552</v>
      </c>
      <c r="J448" s="358" t="s">
        <v>195</v>
      </c>
      <c r="K448" s="358" t="s">
        <v>195</v>
      </c>
      <c r="L448" s="358" t="s">
        <v>195</v>
      </c>
      <c r="M448" s="358" t="s">
        <v>195</v>
      </c>
    </row>
    <row r="449" spans="1:13" x14ac:dyDescent="0.25">
      <c r="A449" s="386" t="s">
        <v>3426</v>
      </c>
      <c r="B449" s="358" t="s">
        <v>195</v>
      </c>
      <c r="C449" s="358" t="s">
        <v>195</v>
      </c>
      <c r="D449" s="358" t="s">
        <v>195</v>
      </c>
      <c r="E449" s="349" t="s">
        <v>550</v>
      </c>
      <c r="F449" s="349" t="s">
        <v>621</v>
      </c>
      <c r="G449" s="349">
        <v>13.247769375000001</v>
      </c>
      <c r="H449" s="349" t="s">
        <v>525</v>
      </c>
      <c r="I449" s="349" t="s">
        <v>525</v>
      </c>
      <c r="J449" s="358" t="s">
        <v>195</v>
      </c>
      <c r="K449" s="358" t="s">
        <v>195</v>
      </c>
      <c r="L449" s="358" t="s">
        <v>195</v>
      </c>
      <c r="M449" s="358" t="s">
        <v>195</v>
      </c>
    </row>
    <row r="450" spans="1:13" x14ac:dyDescent="0.25">
      <c r="A450" s="389" t="s">
        <v>683</v>
      </c>
      <c r="B450" s="358" t="s">
        <v>195</v>
      </c>
      <c r="C450" s="358" t="s">
        <v>195</v>
      </c>
      <c r="D450" s="358" t="s">
        <v>195</v>
      </c>
      <c r="E450" s="349">
        <v>99978.817182500003</v>
      </c>
      <c r="F450" s="349">
        <v>15.660888</v>
      </c>
      <c r="G450" s="349">
        <v>7313.5339055999993</v>
      </c>
      <c r="H450" s="349" t="s">
        <v>523</v>
      </c>
      <c r="I450" s="349" t="s">
        <v>523</v>
      </c>
      <c r="J450" s="358" t="s">
        <v>195</v>
      </c>
      <c r="K450" s="358" t="s">
        <v>195</v>
      </c>
      <c r="L450" s="358" t="s">
        <v>195</v>
      </c>
      <c r="M450" s="358" t="s">
        <v>195</v>
      </c>
    </row>
    <row r="451" spans="1:13" x14ac:dyDescent="0.25">
      <c r="A451" s="386" t="s">
        <v>684</v>
      </c>
      <c r="B451" s="358" t="s">
        <v>195</v>
      </c>
      <c r="C451" s="358" t="s">
        <v>195</v>
      </c>
      <c r="D451" s="358" t="s">
        <v>195</v>
      </c>
      <c r="E451" s="349">
        <v>89653.230582500008</v>
      </c>
      <c r="F451" s="349" t="s">
        <v>523</v>
      </c>
      <c r="G451" s="349" t="s">
        <v>3283</v>
      </c>
      <c r="H451" s="349" t="s">
        <v>523</v>
      </c>
      <c r="I451" s="349" t="s">
        <v>523</v>
      </c>
      <c r="J451" s="358" t="s">
        <v>195</v>
      </c>
      <c r="K451" s="358" t="s">
        <v>195</v>
      </c>
      <c r="L451" s="358" t="s">
        <v>195</v>
      </c>
      <c r="M451" s="358" t="s">
        <v>195</v>
      </c>
    </row>
    <row r="452" spans="1:13" x14ac:dyDescent="0.25">
      <c r="A452" s="386" t="s">
        <v>685</v>
      </c>
      <c r="B452" s="358" t="s">
        <v>195</v>
      </c>
      <c r="C452" s="358" t="s">
        <v>195</v>
      </c>
      <c r="D452" s="358" t="s">
        <v>195</v>
      </c>
      <c r="E452" s="349">
        <v>1490.8036</v>
      </c>
      <c r="F452" s="349" t="s">
        <v>523</v>
      </c>
      <c r="G452" s="349" t="s">
        <v>525</v>
      </c>
      <c r="H452" s="349" t="s">
        <v>523</v>
      </c>
      <c r="I452" s="349" t="s">
        <v>523</v>
      </c>
      <c r="J452" s="358" t="s">
        <v>195</v>
      </c>
      <c r="K452" s="358" t="s">
        <v>195</v>
      </c>
      <c r="L452" s="358" t="s">
        <v>195</v>
      </c>
      <c r="M452" s="358" t="s">
        <v>195</v>
      </c>
    </row>
    <row r="453" spans="1:13" x14ac:dyDescent="0.25">
      <c r="A453" s="386" t="s">
        <v>686</v>
      </c>
      <c r="B453" s="358" t="s">
        <v>195</v>
      </c>
      <c r="C453" s="358" t="s">
        <v>195</v>
      </c>
      <c r="D453" s="358" t="s">
        <v>195</v>
      </c>
      <c r="E453" s="349">
        <v>301.25799999999998</v>
      </c>
      <c r="F453" s="349">
        <v>15.660888</v>
      </c>
      <c r="G453" s="349" t="s">
        <v>525</v>
      </c>
      <c r="H453" s="349" t="s">
        <v>523</v>
      </c>
      <c r="I453" s="349" t="s">
        <v>523</v>
      </c>
      <c r="J453" s="358" t="s">
        <v>195</v>
      </c>
      <c r="K453" s="358" t="s">
        <v>195</v>
      </c>
      <c r="L453" s="358" t="s">
        <v>195</v>
      </c>
      <c r="M453" s="358" t="s">
        <v>195</v>
      </c>
    </row>
    <row r="454" spans="1:13" x14ac:dyDescent="0.25">
      <c r="A454" s="386" t="s">
        <v>687</v>
      </c>
      <c r="B454" s="358" t="s">
        <v>195</v>
      </c>
      <c r="C454" s="358" t="s">
        <v>195</v>
      </c>
      <c r="D454" s="358" t="s">
        <v>195</v>
      </c>
      <c r="E454" s="349">
        <v>8533.5249999999996</v>
      </c>
      <c r="F454" s="349" t="s">
        <v>523</v>
      </c>
      <c r="G454" s="349" t="s">
        <v>597</v>
      </c>
      <c r="H454" s="349" t="s">
        <v>523</v>
      </c>
      <c r="I454" s="349" t="s">
        <v>523</v>
      </c>
      <c r="J454" s="358" t="s">
        <v>195</v>
      </c>
      <c r="K454" s="358" t="s">
        <v>195</v>
      </c>
      <c r="L454" s="358" t="s">
        <v>195</v>
      </c>
      <c r="M454" s="358" t="s">
        <v>195</v>
      </c>
    </row>
    <row r="455" spans="1:13" x14ac:dyDescent="0.25">
      <c r="A455" s="386" t="s">
        <v>688</v>
      </c>
      <c r="B455" s="358" t="s">
        <v>195</v>
      </c>
      <c r="C455" s="358" t="s">
        <v>195</v>
      </c>
      <c r="D455" s="358" t="s">
        <v>195</v>
      </c>
      <c r="E455" s="349" t="s">
        <v>523</v>
      </c>
      <c r="F455" s="349" t="s">
        <v>523</v>
      </c>
      <c r="G455" s="349" t="s">
        <v>525</v>
      </c>
      <c r="H455" s="349" t="s">
        <v>523</v>
      </c>
      <c r="I455" s="349" t="s">
        <v>523</v>
      </c>
      <c r="J455" s="358" t="s">
        <v>195</v>
      </c>
      <c r="K455" s="358" t="s">
        <v>195</v>
      </c>
      <c r="L455" s="358" t="s">
        <v>195</v>
      </c>
      <c r="M455" s="358" t="s">
        <v>195</v>
      </c>
    </row>
    <row r="456" spans="1:13" x14ac:dyDescent="0.25">
      <c r="A456" s="387" t="s">
        <v>689</v>
      </c>
      <c r="B456" s="358" t="s">
        <v>195</v>
      </c>
      <c r="C456" s="358" t="s">
        <v>195</v>
      </c>
      <c r="D456" s="358" t="s">
        <v>195</v>
      </c>
      <c r="E456" s="349" t="s">
        <v>523</v>
      </c>
      <c r="F456" s="349" t="s">
        <v>523</v>
      </c>
      <c r="G456" s="349">
        <v>7313.5339055999993</v>
      </c>
      <c r="H456" s="349" t="s">
        <v>523</v>
      </c>
      <c r="I456" s="349" t="s">
        <v>523</v>
      </c>
      <c r="J456" s="358" t="s">
        <v>195</v>
      </c>
      <c r="K456" s="358" t="s">
        <v>195</v>
      </c>
      <c r="L456" s="358" t="s">
        <v>195</v>
      </c>
      <c r="M456" s="358" t="s">
        <v>195</v>
      </c>
    </row>
    <row r="457" spans="1:13" x14ac:dyDescent="0.25">
      <c r="A457" s="388" t="s">
        <v>690</v>
      </c>
      <c r="B457" s="349" t="s">
        <v>546</v>
      </c>
      <c r="C457" s="349" t="s">
        <v>523</v>
      </c>
      <c r="D457" s="349">
        <v>14.15208194400004</v>
      </c>
      <c r="E457" s="349" t="s">
        <v>523</v>
      </c>
      <c r="F457" s="349" t="s">
        <v>523</v>
      </c>
      <c r="G457" s="349" t="s">
        <v>523</v>
      </c>
      <c r="H457" s="349">
        <v>0.36624329245062998</v>
      </c>
      <c r="I457" s="349" t="s">
        <v>523</v>
      </c>
      <c r="J457" s="349">
        <v>3.0595650574289701</v>
      </c>
      <c r="K457" s="349">
        <v>2.2218459027463999</v>
      </c>
      <c r="L457" s="349">
        <v>3851.2231308671667</v>
      </c>
      <c r="M457" s="349">
        <v>0.17191986356898001</v>
      </c>
    </row>
    <row r="458" spans="1:13" x14ac:dyDescent="0.25">
      <c r="A458" s="386" t="s">
        <v>691</v>
      </c>
      <c r="B458" s="358" t="s">
        <v>195</v>
      </c>
      <c r="C458" s="358" t="s">
        <v>195</v>
      </c>
      <c r="D458" s="358" t="s">
        <v>195</v>
      </c>
      <c r="E458" s="349" t="s">
        <v>523</v>
      </c>
      <c r="F458" s="349" t="s">
        <v>523</v>
      </c>
      <c r="G458" s="349" t="s">
        <v>523</v>
      </c>
      <c r="H458" s="349">
        <v>0.36624329245062998</v>
      </c>
      <c r="I458" s="349" t="s">
        <v>523</v>
      </c>
      <c r="J458" s="358" t="s">
        <v>195</v>
      </c>
      <c r="K458" s="358" t="s">
        <v>195</v>
      </c>
      <c r="L458" s="358" t="s">
        <v>195</v>
      </c>
      <c r="M458" s="358" t="s">
        <v>195</v>
      </c>
    </row>
    <row r="459" spans="1:13" x14ac:dyDescent="0.25">
      <c r="A459" s="386" t="s">
        <v>3427</v>
      </c>
      <c r="B459" s="358" t="s">
        <v>195</v>
      </c>
      <c r="C459" s="358" t="s">
        <v>195</v>
      </c>
      <c r="D459" s="358" t="s">
        <v>195</v>
      </c>
      <c r="E459" s="358" t="s">
        <v>195</v>
      </c>
      <c r="F459" s="349" t="s">
        <v>523</v>
      </c>
      <c r="G459" s="349" t="s">
        <v>195</v>
      </c>
      <c r="H459" s="349" t="s">
        <v>550</v>
      </c>
      <c r="I459" s="358" t="s">
        <v>195</v>
      </c>
      <c r="J459" s="358" t="s">
        <v>195</v>
      </c>
      <c r="K459" s="358" t="s">
        <v>195</v>
      </c>
      <c r="L459" s="358" t="s">
        <v>195</v>
      </c>
      <c r="M459" s="358" t="s">
        <v>195</v>
      </c>
    </row>
    <row r="460" spans="1:13" x14ac:dyDescent="0.25">
      <c r="A460" s="386" t="s">
        <v>3428</v>
      </c>
      <c r="B460" s="358" t="s">
        <v>195</v>
      </c>
      <c r="C460" s="358" t="s">
        <v>195</v>
      </c>
      <c r="D460" s="349">
        <v>14.15208194400004</v>
      </c>
      <c r="E460" s="358" t="s">
        <v>195</v>
      </c>
      <c r="F460" s="358" t="s">
        <v>195</v>
      </c>
      <c r="G460" s="358" t="s">
        <v>195</v>
      </c>
      <c r="H460" s="358" t="s">
        <v>195</v>
      </c>
      <c r="I460" s="358" t="s">
        <v>195</v>
      </c>
      <c r="J460" s="358" t="s">
        <v>195</v>
      </c>
      <c r="K460" s="358" t="s">
        <v>195</v>
      </c>
      <c r="L460" s="358" t="s">
        <v>195</v>
      </c>
      <c r="M460" s="358" t="s">
        <v>195</v>
      </c>
    </row>
    <row r="461" spans="1:13" x14ac:dyDescent="0.25">
      <c r="A461" s="386" t="s">
        <v>692</v>
      </c>
      <c r="B461" s="349" t="s">
        <v>546</v>
      </c>
      <c r="C461" s="349" t="s">
        <v>523</v>
      </c>
      <c r="D461" s="349" t="s">
        <v>523</v>
      </c>
      <c r="E461" s="349" t="s">
        <v>523</v>
      </c>
      <c r="F461" s="349" t="s">
        <v>523</v>
      </c>
      <c r="G461" s="349" t="s">
        <v>523</v>
      </c>
      <c r="H461" s="349" t="s">
        <v>523</v>
      </c>
      <c r="I461" s="349" t="s">
        <v>523</v>
      </c>
      <c r="J461" s="349">
        <v>3.0595650574289701</v>
      </c>
      <c r="K461" s="349">
        <v>2.2218459027463999</v>
      </c>
      <c r="L461" s="349">
        <v>3851.2231308671667</v>
      </c>
      <c r="M461" s="349">
        <v>0.17191986356898001</v>
      </c>
    </row>
    <row r="462" spans="1:13" x14ac:dyDescent="0.25">
      <c r="A462" s="385" t="s">
        <v>693</v>
      </c>
      <c r="B462" s="349" t="s">
        <v>523</v>
      </c>
      <c r="C462" s="349" t="s">
        <v>523</v>
      </c>
      <c r="D462" s="349">
        <v>0.41200961784130002</v>
      </c>
      <c r="E462" s="349" t="s">
        <v>557</v>
      </c>
      <c r="F462" s="349" t="s">
        <v>557</v>
      </c>
      <c r="G462" s="349" t="s">
        <v>523</v>
      </c>
      <c r="H462" s="349" t="s">
        <v>557</v>
      </c>
      <c r="I462" s="349" t="s">
        <v>557</v>
      </c>
      <c r="J462" s="349">
        <v>453.82441954455231</v>
      </c>
      <c r="K462" s="349">
        <v>613.85632533670321</v>
      </c>
      <c r="L462" s="349">
        <v>1739.7462559347221</v>
      </c>
      <c r="M462" s="349">
        <v>310.00149700742173</v>
      </c>
    </row>
    <row r="464" spans="1:13" x14ac:dyDescent="0.25">
      <c r="A464" s="59" t="s">
        <v>694</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7.25" x14ac:dyDescent="0.25">
      <c r="A466" s="615" t="s">
        <v>695</v>
      </c>
      <c r="B466" s="615"/>
      <c r="C466" s="615"/>
      <c r="D466" s="615"/>
      <c r="E466" s="615"/>
      <c r="F466" s="615"/>
      <c r="G466" s="615"/>
      <c r="H466" s="615"/>
      <c r="I466" s="615"/>
      <c r="J466" s="615"/>
      <c r="K466" s="615"/>
      <c r="L466" s="615"/>
      <c r="M466" s="615"/>
      <c r="N466" s="615"/>
      <c r="O466" s="615"/>
      <c r="P466" s="615"/>
      <c r="Q466" s="615"/>
      <c r="R466" s="283"/>
      <c r="S466" s="283"/>
      <c r="T466" s="283"/>
      <c r="U466" s="283"/>
      <c r="V466" s="283"/>
      <c r="W466" s="283"/>
      <c r="X466" s="283"/>
      <c r="Y466" s="283"/>
      <c r="Z466" s="283"/>
      <c r="AA466" s="283"/>
      <c r="AB466" s="283"/>
      <c r="AC466" s="283"/>
      <c r="AD466" s="283"/>
      <c r="AE466" s="283"/>
      <c r="AF466" s="294"/>
      <c r="AG466" s="283"/>
      <c r="AH466" s="283"/>
      <c r="AI466" s="411" t="s">
        <v>507</v>
      </c>
      <c r="AJ466" s="281"/>
    </row>
    <row r="467" spans="1:36" ht="15.75" x14ac:dyDescent="0.25">
      <c r="A467" s="295" t="s">
        <v>696</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3438</v>
      </c>
      <c r="AJ467" s="281"/>
    </row>
    <row r="468" spans="1:36" x14ac:dyDescent="0.25">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508</v>
      </c>
      <c r="AJ468" s="281"/>
    </row>
    <row r="469" spans="1:36" x14ac:dyDescent="0.25">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x14ac:dyDescent="0.25">
      <c r="A470" s="609" t="s">
        <v>509</v>
      </c>
      <c r="B470" s="297" t="s">
        <v>697</v>
      </c>
      <c r="C470" s="298" t="s">
        <v>698</v>
      </c>
      <c r="D470" s="298" t="s">
        <v>699</v>
      </c>
      <c r="E470" s="298" t="s">
        <v>700</v>
      </c>
      <c r="F470" s="298" t="s">
        <v>701</v>
      </c>
      <c r="G470" s="298" t="s">
        <v>702</v>
      </c>
      <c r="H470" s="298" t="s">
        <v>703</v>
      </c>
      <c r="I470" s="298" t="s">
        <v>704</v>
      </c>
      <c r="J470" s="298" t="s">
        <v>705</v>
      </c>
      <c r="K470" s="298" t="s">
        <v>706</v>
      </c>
      <c r="L470" s="298" t="s">
        <v>707</v>
      </c>
      <c r="M470" s="298" t="s">
        <v>708</v>
      </c>
      <c r="N470" s="298" t="s">
        <v>709</v>
      </c>
      <c r="O470" s="298" t="s">
        <v>710</v>
      </c>
      <c r="P470" s="298" t="s">
        <v>711</v>
      </c>
      <c r="Q470" s="298" t="s">
        <v>712</v>
      </c>
      <c r="R470" s="298" t="s">
        <v>713</v>
      </c>
      <c r="S470" s="299" t="s">
        <v>714</v>
      </c>
      <c r="T470" s="299" t="s">
        <v>715</v>
      </c>
      <c r="U470" s="300" t="s">
        <v>716</v>
      </c>
      <c r="V470" s="298" t="s">
        <v>717</v>
      </c>
      <c r="W470" s="301" t="s">
        <v>718</v>
      </c>
      <c r="X470" s="301" t="s">
        <v>719</v>
      </c>
      <c r="Y470" s="301" t="s">
        <v>720</v>
      </c>
      <c r="Z470" s="301" t="s">
        <v>721</v>
      </c>
      <c r="AA470" s="301" t="s">
        <v>722</v>
      </c>
      <c r="AB470" s="301" t="s">
        <v>723</v>
      </c>
      <c r="AC470" s="301" t="s">
        <v>724</v>
      </c>
      <c r="AD470" s="302" t="s">
        <v>725</v>
      </c>
      <c r="AE470" s="302" t="s">
        <v>726</v>
      </c>
      <c r="AF470" s="300" t="s">
        <v>727</v>
      </c>
      <c r="AG470" s="298" t="s">
        <v>728</v>
      </c>
      <c r="AH470" s="300" t="s">
        <v>645</v>
      </c>
      <c r="AI470" s="299" t="s">
        <v>646</v>
      </c>
      <c r="AJ470" s="75" t="s">
        <v>729</v>
      </c>
    </row>
    <row r="471" spans="1:36" ht="38.25" thickBot="1" x14ac:dyDescent="0.3">
      <c r="A471" s="610"/>
      <c r="B471" s="611" t="s">
        <v>3285</v>
      </c>
      <c r="C471" s="612"/>
      <c r="D471" s="612"/>
      <c r="E471" s="612"/>
      <c r="F471" s="612"/>
      <c r="G471" s="612"/>
      <c r="H471" s="612"/>
      <c r="I471" s="612"/>
      <c r="J471" s="612"/>
      <c r="K471" s="612"/>
      <c r="L471" s="612"/>
      <c r="M471" s="612"/>
      <c r="N471" s="612"/>
      <c r="O471" s="612"/>
      <c r="P471" s="612"/>
      <c r="Q471" s="612"/>
      <c r="R471" s="613"/>
      <c r="S471" s="344"/>
      <c r="T471" s="344"/>
      <c r="U471" s="602" t="s">
        <v>730</v>
      </c>
      <c r="V471" s="603"/>
      <c r="W471" s="611" t="s">
        <v>3285</v>
      </c>
      <c r="X471" s="612"/>
      <c r="Y471" s="612"/>
      <c r="Z471" s="612"/>
      <c r="AA471" s="612"/>
      <c r="AB471" s="612"/>
      <c r="AC471" s="613"/>
      <c r="AD471" s="344"/>
      <c r="AE471" s="344"/>
      <c r="AF471" s="602" t="s">
        <v>730</v>
      </c>
      <c r="AG471" s="603"/>
      <c r="AH471" s="303" t="s">
        <v>650</v>
      </c>
      <c r="AI471" s="345" t="s">
        <v>3285</v>
      </c>
      <c r="AJ471" s="304" t="s">
        <v>3285</v>
      </c>
    </row>
    <row r="472" spans="1:36" ht="15.75" thickTop="1" x14ac:dyDescent="0.25">
      <c r="A472" s="305" t="s">
        <v>731</v>
      </c>
      <c r="B472" s="349">
        <v>1368.6274879263533</v>
      </c>
      <c r="C472" s="349">
        <v>397.31929999999994</v>
      </c>
      <c r="D472" s="349" t="s">
        <v>828</v>
      </c>
      <c r="E472" s="349" t="s">
        <v>828</v>
      </c>
      <c r="F472" s="349">
        <v>2580.4423400000001</v>
      </c>
      <c r="G472" s="349" t="s">
        <v>548</v>
      </c>
      <c r="H472" s="349">
        <v>56052.275099999999</v>
      </c>
      <c r="I472" s="349" t="s">
        <v>548</v>
      </c>
      <c r="J472" s="349">
        <v>2093.1475999999998</v>
      </c>
      <c r="K472" s="349" t="s">
        <v>548</v>
      </c>
      <c r="L472" s="349" t="s">
        <v>828</v>
      </c>
      <c r="M472" s="349" t="s">
        <v>548</v>
      </c>
      <c r="N472" s="349" t="s">
        <v>548</v>
      </c>
      <c r="O472" s="349" t="s">
        <v>548</v>
      </c>
      <c r="P472" s="349" t="s">
        <v>548</v>
      </c>
      <c r="Q472" s="349">
        <v>117.73</v>
      </c>
      <c r="R472" s="349" t="s">
        <v>548</v>
      </c>
      <c r="S472" s="349" t="s">
        <v>828</v>
      </c>
      <c r="T472" s="349" t="s">
        <v>828</v>
      </c>
      <c r="U472" s="349">
        <v>1.84005186808937</v>
      </c>
      <c r="V472" s="358" t="s">
        <v>195</v>
      </c>
      <c r="W472" s="349">
        <v>539.28252369958398</v>
      </c>
      <c r="X472" s="349">
        <v>206.77996980802794</v>
      </c>
      <c r="Y472" s="349">
        <v>8.9719417447910903</v>
      </c>
      <c r="Z472" s="349" t="s">
        <v>548</v>
      </c>
      <c r="AA472" s="349">
        <v>11.42114438969833</v>
      </c>
      <c r="AB472" s="349" t="s">
        <v>548</v>
      </c>
      <c r="AC472" s="349" t="s">
        <v>828</v>
      </c>
      <c r="AD472" s="349" t="s">
        <v>548</v>
      </c>
      <c r="AE472" s="349" t="s">
        <v>548</v>
      </c>
      <c r="AF472" s="349">
        <v>2.4884645670558498</v>
      </c>
      <c r="AG472" s="358" t="s">
        <v>195</v>
      </c>
      <c r="AH472" s="349">
        <v>7332.5098355411983</v>
      </c>
      <c r="AI472" s="349">
        <v>517.67788417194004</v>
      </c>
      <c r="AJ472" s="349">
        <v>28.530150025699999</v>
      </c>
    </row>
    <row r="473" spans="1:36" x14ac:dyDescent="0.25">
      <c r="A473" s="305" t="s">
        <v>732</v>
      </c>
      <c r="B473" s="349">
        <v>1354.0760204081632</v>
      </c>
      <c r="C473" s="349" t="s">
        <v>523</v>
      </c>
      <c r="D473" s="349" t="s">
        <v>523</v>
      </c>
      <c r="E473" s="349" t="s">
        <v>523</v>
      </c>
      <c r="F473" s="349" t="s">
        <v>523</v>
      </c>
      <c r="G473" s="349" t="s">
        <v>523</v>
      </c>
      <c r="H473" s="349" t="s">
        <v>523</v>
      </c>
      <c r="I473" s="349" t="s">
        <v>523</v>
      </c>
      <c r="J473" s="349" t="s">
        <v>523</v>
      </c>
      <c r="K473" s="349" t="s">
        <v>523</v>
      </c>
      <c r="L473" s="349" t="s">
        <v>523</v>
      </c>
      <c r="M473" s="349" t="s">
        <v>523</v>
      </c>
      <c r="N473" s="349" t="s">
        <v>523</v>
      </c>
      <c r="O473" s="349" t="s">
        <v>523</v>
      </c>
      <c r="P473" s="349" t="s">
        <v>523</v>
      </c>
      <c r="Q473" s="349" t="s">
        <v>523</v>
      </c>
      <c r="R473" s="349" t="s">
        <v>523</v>
      </c>
      <c r="S473" s="349" t="s">
        <v>523</v>
      </c>
      <c r="T473" s="349" t="s">
        <v>523</v>
      </c>
      <c r="U473" s="349" t="s">
        <v>523</v>
      </c>
      <c r="V473" s="358" t="s">
        <v>195</v>
      </c>
      <c r="W473" s="349" t="s">
        <v>523</v>
      </c>
      <c r="X473" s="349" t="s">
        <v>523</v>
      </c>
      <c r="Y473" s="349" t="s">
        <v>523</v>
      </c>
      <c r="Z473" s="349" t="s">
        <v>523</v>
      </c>
      <c r="AA473" s="349" t="s">
        <v>523</v>
      </c>
      <c r="AB473" s="349" t="s">
        <v>523</v>
      </c>
      <c r="AC473" s="349" t="s">
        <v>523</v>
      </c>
      <c r="AD473" s="349" t="s">
        <v>523</v>
      </c>
      <c r="AE473" s="349" t="s">
        <v>523</v>
      </c>
      <c r="AF473" s="349" t="s">
        <v>523</v>
      </c>
      <c r="AG473" s="358" t="s">
        <v>195</v>
      </c>
      <c r="AH473" s="349" t="s">
        <v>523</v>
      </c>
      <c r="AI473" s="349" t="s">
        <v>523</v>
      </c>
      <c r="AJ473" s="349" t="s">
        <v>523</v>
      </c>
    </row>
    <row r="474" spans="1:36" x14ac:dyDescent="0.25">
      <c r="A474" s="386" t="s">
        <v>733</v>
      </c>
      <c r="B474" s="349">
        <v>1354.0760204081632</v>
      </c>
      <c r="C474" s="349" t="s">
        <v>523</v>
      </c>
      <c r="D474" s="349" t="s">
        <v>523</v>
      </c>
      <c r="E474" s="349" t="s">
        <v>523</v>
      </c>
      <c r="F474" s="349" t="s">
        <v>523</v>
      </c>
      <c r="G474" s="349" t="s">
        <v>523</v>
      </c>
      <c r="H474" s="349" t="s">
        <v>523</v>
      </c>
      <c r="I474" s="349" t="s">
        <v>523</v>
      </c>
      <c r="J474" s="349" t="s">
        <v>523</v>
      </c>
      <c r="K474" s="349" t="s">
        <v>523</v>
      </c>
      <c r="L474" s="349" t="s">
        <v>523</v>
      </c>
      <c r="M474" s="349" t="s">
        <v>523</v>
      </c>
      <c r="N474" s="349" t="s">
        <v>523</v>
      </c>
      <c r="O474" s="349" t="s">
        <v>523</v>
      </c>
      <c r="P474" s="349" t="s">
        <v>523</v>
      </c>
      <c r="Q474" s="349" t="s">
        <v>523</v>
      </c>
      <c r="R474" s="349" t="s">
        <v>523</v>
      </c>
      <c r="S474" s="349" t="s">
        <v>523</v>
      </c>
      <c r="T474" s="349" t="s">
        <v>523</v>
      </c>
      <c r="U474" s="349" t="s">
        <v>523</v>
      </c>
      <c r="V474" s="358" t="s">
        <v>195</v>
      </c>
      <c r="W474" s="349" t="s">
        <v>523</v>
      </c>
      <c r="X474" s="349" t="s">
        <v>523</v>
      </c>
      <c r="Y474" s="349" t="s">
        <v>523</v>
      </c>
      <c r="Z474" s="349" t="s">
        <v>523</v>
      </c>
      <c r="AA474" s="349" t="s">
        <v>523</v>
      </c>
      <c r="AB474" s="349" t="s">
        <v>523</v>
      </c>
      <c r="AC474" s="349" t="s">
        <v>523</v>
      </c>
      <c r="AD474" s="349" t="s">
        <v>523</v>
      </c>
      <c r="AE474" s="349" t="s">
        <v>523</v>
      </c>
      <c r="AF474" s="349" t="s">
        <v>523</v>
      </c>
      <c r="AG474" s="358" t="s">
        <v>195</v>
      </c>
      <c r="AH474" s="349" t="s">
        <v>523</v>
      </c>
      <c r="AI474" s="349" t="s">
        <v>523</v>
      </c>
      <c r="AJ474" s="349" t="s">
        <v>523</v>
      </c>
    </row>
    <row r="475" spans="1:36" x14ac:dyDescent="0.25">
      <c r="A475" s="390" t="s">
        <v>734</v>
      </c>
      <c r="B475" s="349">
        <v>1354.0760204081632</v>
      </c>
      <c r="C475" s="349" t="s">
        <v>523</v>
      </c>
      <c r="D475" s="349" t="s">
        <v>523</v>
      </c>
      <c r="E475" s="349" t="s">
        <v>523</v>
      </c>
      <c r="F475" s="349" t="s">
        <v>523</v>
      </c>
      <c r="G475" s="349" t="s">
        <v>523</v>
      </c>
      <c r="H475" s="349" t="s">
        <v>523</v>
      </c>
      <c r="I475" s="349" t="s">
        <v>523</v>
      </c>
      <c r="J475" s="349" t="s">
        <v>523</v>
      </c>
      <c r="K475" s="349" t="s">
        <v>523</v>
      </c>
      <c r="L475" s="349" t="s">
        <v>523</v>
      </c>
      <c r="M475" s="349" t="s">
        <v>523</v>
      </c>
      <c r="N475" s="349" t="s">
        <v>523</v>
      </c>
      <c r="O475" s="349" t="s">
        <v>523</v>
      </c>
      <c r="P475" s="349" t="s">
        <v>523</v>
      </c>
      <c r="Q475" s="349" t="s">
        <v>523</v>
      </c>
      <c r="R475" s="349" t="s">
        <v>523</v>
      </c>
      <c r="S475" s="349" t="s">
        <v>523</v>
      </c>
      <c r="T475" s="349" t="s">
        <v>523</v>
      </c>
      <c r="U475" s="349" t="s">
        <v>523</v>
      </c>
      <c r="V475" s="358" t="s">
        <v>195</v>
      </c>
      <c r="W475" s="349" t="s">
        <v>523</v>
      </c>
      <c r="X475" s="349" t="s">
        <v>523</v>
      </c>
      <c r="Y475" s="349" t="s">
        <v>523</v>
      </c>
      <c r="Z475" s="349" t="s">
        <v>523</v>
      </c>
      <c r="AA475" s="349" t="s">
        <v>523</v>
      </c>
      <c r="AB475" s="349" t="s">
        <v>523</v>
      </c>
      <c r="AC475" s="349" t="s">
        <v>523</v>
      </c>
      <c r="AD475" s="349" t="s">
        <v>523</v>
      </c>
      <c r="AE475" s="349" t="s">
        <v>523</v>
      </c>
      <c r="AF475" s="349" t="s">
        <v>523</v>
      </c>
      <c r="AG475" s="358" t="s">
        <v>195</v>
      </c>
      <c r="AH475" s="349" t="s">
        <v>523</v>
      </c>
      <c r="AI475" s="349" t="s">
        <v>523</v>
      </c>
      <c r="AJ475" s="349" t="s">
        <v>523</v>
      </c>
    </row>
    <row r="476" spans="1:36" x14ac:dyDescent="0.25">
      <c r="A476" s="390" t="s">
        <v>735</v>
      </c>
      <c r="B476" s="349" t="s">
        <v>523</v>
      </c>
      <c r="C476" s="349" t="s">
        <v>523</v>
      </c>
      <c r="D476" s="349" t="s">
        <v>523</v>
      </c>
      <c r="E476" s="349" t="s">
        <v>523</v>
      </c>
      <c r="F476" s="349" t="s">
        <v>523</v>
      </c>
      <c r="G476" s="349" t="s">
        <v>523</v>
      </c>
      <c r="H476" s="349" t="s">
        <v>523</v>
      </c>
      <c r="I476" s="349" t="s">
        <v>523</v>
      </c>
      <c r="J476" s="349" t="s">
        <v>523</v>
      </c>
      <c r="K476" s="349" t="s">
        <v>523</v>
      </c>
      <c r="L476" s="349" t="s">
        <v>523</v>
      </c>
      <c r="M476" s="349" t="s">
        <v>523</v>
      </c>
      <c r="N476" s="349" t="s">
        <v>523</v>
      </c>
      <c r="O476" s="349" t="s">
        <v>523</v>
      </c>
      <c r="P476" s="349" t="s">
        <v>523</v>
      </c>
      <c r="Q476" s="349" t="s">
        <v>523</v>
      </c>
      <c r="R476" s="349" t="s">
        <v>523</v>
      </c>
      <c r="S476" s="349" t="s">
        <v>523</v>
      </c>
      <c r="T476" s="349" t="s">
        <v>523</v>
      </c>
      <c r="U476" s="349" t="s">
        <v>523</v>
      </c>
      <c r="V476" s="358" t="s">
        <v>195</v>
      </c>
      <c r="W476" s="349" t="s">
        <v>523</v>
      </c>
      <c r="X476" s="349" t="s">
        <v>523</v>
      </c>
      <c r="Y476" s="349" t="s">
        <v>523</v>
      </c>
      <c r="Z476" s="349" t="s">
        <v>523</v>
      </c>
      <c r="AA476" s="349" t="s">
        <v>523</v>
      </c>
      <c r="AB476" s="349" t="s">
        <v>523</v>
      </c>
      <c r="AC476" s="349" t="s">
        <v>523</v>
      </c>
      <c r="AD476" s="349" t="s">
        <v>523</v>
      </c>
      <c r="AE476" s="349" t="s">
        <v>523</v>
      </c>
      <c r="AF476" s="349" t="s">
        <v>523</v>
      </c>
      <c r="AG476" s="358" t="s">
        <v>195</v>
      </c>
      <c r="AH476" s="349" t="s">
        <v>523</v>
      </c>
      <c r="AI476" s="349" t="s">
        <v>523</v>
      </c>
      <c r="AJ476" s="349" t="s">
        <v>523</v>
      </c>
    </row>
    <row r="477" spans="1:36" x14ac:dyDescent="0.25">
      <c r="A477" s="386" t="s">
        <v>736</v>
      </c>
      <c r="B477" s="349" t="s">
        <v>523</v>
      </c>
      <c r="C477" s="349" t="s">
        <v>523</v>
      </c>
      <c r="D477" s="349" t="s">
        <v>523</v>
      </c>
      <c r="E477" s="349" t="s">
        <v>523</v>
      </c>
      <c r="F477" s="349" t="s">
        <v>523</v>
      </c>
      <c r="G477" s="349" t="s">
        <v>523</v>
      </c>
      <c r="H477" s="349" t="s">
        <v>523</v>
      </c>
      <c r="I477" s="349" t="s">
        <v>523</v>
      </c>
      <c r="J477" s="349" t="s">
        <v>523</v>
      </c>
      <c r="K477" s="349" t="s">
        <v>523</v>
      </c>
      <c r="L477" s="349" t="s">
        <v>523</v>
      </c>
      <c r="M477" s="349" t="s">
        <v>523</v>
      </c>
      <c r="N477" s="349" t="s">
        <v>523</v>
      </c>
      <c r="O477" s="349" t="s">
        <v>523</v>
      </c>
      <c r="P477" s="349" t="s">
        <v>523</v>
      </c>
      <c r="Q477" s="349" t="s">
        <v>523</v>
      </c>
      <c r="R477" s="349" t="s">
        <v>523</v>
      </c>
      <c r="S477" s="349" t="s">
        <v>523</v>
      </c>
      <c r="T477" s="349" t="s">
        <v>523</v>
      </c>
      <c r="U477" s="349" t="s">
        <v>523</v>
      </c>
      <c r="V477" s="358" t="s">
        <v>195</v>
      </c>
      <c r="W477" s="349" t="s">
        <v>523</v>
      </c>
      <c r="X477" s="349" t="s">
        <v>523</v>
      </c>
      <c r="Y477" s="349" t="s">
        <v>523</v>
      </c>
      <c r="Z477" s="349" t="s">
        <v>523</v>
      </c>
      <c r="AA477" s="349" t="s">
        <v>523</v>
      </c>
      <c r="AB477" s="349" t="s">
        <v>523</v>
      </c>
      <c r="AC477" s="349" t="s">
        <v>523</v>
      </c>
      <c r="AD477" s="349" t="s">
        <v>523</v>
      </c>
      <c r="AE477" s="349" t="s">
        <v>523</v>
      </c>
      <c r="AF477" s="349" t="s">
        <v>523</v>
      </c>
      <c r="AG477" s="358" t="s">
        <v>195</v>
      </c>
      <c r="AH477" s="349" t="s">
        <v>523</v>
      </c>
      <c r="AI477" s="349" t="s">
        <v>523</v>
      </c>
      <c r="AJ477" s="349" t="s">
        <v>523</v>
      </c>
    </row>
    <row r="478" spans="1:36" x14ac:dyDescent="0.25">
      <c r="A478" s="305" t="s">
        <v>737</v>
      </c>
      <c r="B478" s="349" t="s">
        <v>523</v>
      </c>
      <c r="C478" s="349" t="s">
        <v>523</v>
      </c>
      <c r="D478" s="349" t="s">
        <v>523</v>
      </c>
      <c r="E478" s="349" t="s">
        <v>523</v>
      </c>
      <c r="F478" s="349" t="s">
        <v>523</v>
      </c>
      <c r="G478" s="349" t="s">
        <v>523</v>
      </c>
      <c r="H478" s="349" t="s">
        <v>585</v>
      </c>
      <c r="I478" s="349" t="s">
        <v>523</v>
      </c>
      <c r="J478" s="349" t="s">
        <v>523</v>
      </c>
      <c r="K478" s="349" t="s">
        <v>523</v>
      </c>
      <c r="L478" s="349" t="s">
        <v>523</v>
      </c>
      <c r="M478" s="349" t="s">
        <v>523</v>
      </c>
      <c r="N478" s="349" t="s">
        <v>523</v>
      </c>
      <c r="O478" s="349" t="s">
        <v>523</v>
      </c>
      <c r="P478" s="349" t="s">
        <v>523</v>
      </c>
      <c r="Q478" s="349" t="s">
        <v>523</v>
      </c>
      <c r="R478" s="349" t="s">
        <v>523</v>
      </c>
      <c r="S478" s="349" t="s">
        <v>523</v>
      </c>
      <c r="T478" s="349" t="s">
        <v>523</v>
      </c>
      <c r="U478" s="349" t="s">
        <v>523</v>
      </c>
      <c r="V478" s="358" t="s">
        <v>195</v>
      </c>
      <c r="W478" s="349">
        <v>391.00292248704386</v>
      </c>
      <c r="X478" s="349">
        <v>45.101851511540602</v>
      </c>
      <c r="Y478" s="349" t="s">
        <v>523</v>
      </c>
      <c r="Z478" s="349" t="s">
        <v>523</v>
      </c>
      <c r="AA478" s="349" t="s">
        <v>523</v>
      </c>
      <c r="AB478" s="349" t="s">
        <v>523</v>
      </c>
      <c r="AC478" s="349" t="s">
        <v>523</v>
      </c>
      <c r="AD478" s="349" t="s">
        <v>523</v>
      </c>
      <c r="AE478" s="349" t="s">
        <v>523</v>
      </c>
      <c r="AF478" s="349" t="s">
        <v>523</v>
      </c>
      <c r="AG478" s="358" t="s">
        <v>195</v>
      </c>
      <c r="AH478" s="349" t="s">
        <v>523</v>
      </c>
      <c r="AI478" s="349">
        <v>120.41830440901001</v>
      </c>
      <c r="AJ478" s="349" t="s">
        <v>523</v>
      </c>
    </row>
    <row r="479" spans="1:36" x14ac:dyDescent="0.25">
      <c r="A479" s="386" t="s">
        <v>738</v>
      </c>
      <c r="B479" s="358" t="s">
        <v>195</v>
      </c>
      <c r="C479" s="358" t="s">
        <v>195</v>
      </c>
      <c r="D479" s="358" t="s">
        <v>195</v>
      </c>
      <c r="E479" s="358" t="s">
        <v>195</v>
      </c>
      <c r="F479" s="358" t="s">
        <v>195</v>
      </c>
      <c r="G479" s="358" t="s">
        <v>195</v>
      </c>
      <c r="H479" s="358" t="s">
        <v>195</v>
      </c>
      <c r="I479" s="358" t="s">
        <v>195</v>
      </c>
      <c r="J479" s="358" t="s">
        <v>195</v>
      </c>
      <c r="K479" s="358" t="s">
        <v>195</v>
      </c>
      <c r="L479" s="358" t="s">
        <v>195</v>
      </c>
      <c r="M479" s="358" t="s">
        <v>195</v>
      </c>
      <c r="N479" s="358" t="s">
        <v>195</v>
      </c>
      <c r="O479" s="358" t="s">
        <v>195</v>
      </c>
      <c r="P479" s="358" t="s">
        <v>195</v>
      </c>
      <c r="Q479" s="358" t="s">
        <v>195</v>
      </c>
      <c r="R479" s="358" t="s">
        <v>195</v>
      </c>
      <c r="S479" s="358" t="s">
        <v>195</v>
      </c>
      <c r="T479" s="358" t="s">
        <v>195</v>
      </c>
      <c r="U479" s="358" t="s">
        <v>195</v>
      </c>
      <c r="V479" s="358" t="s">
        <v>195</v>
      </c>
      <c r="W479" s="349">
        <v>391.00292248704386</v>
      </c>
      <c r="X479" s="349">
        <v>45.101851511540602</v>
      </c>
      <c r="Y479" s="349" t="s">
        <v>523</v>
      </c>
      <c r="Z479" s="349" t="s">
        <v>523</v>
      </c>
      <c r="AA479" s="349" t="s">
        <v>523</v>
      </c>
      <c r="AB479" s="349" t="s">
        <v>523</v>
      </c>
      <c r="AC479" s="349" t="s">
        <v>523</v>
      </c>
      <c r="AD479" s="349" t="s">
        <v>523</v>
      </c>
      <c r="AE479" s="349" t="s">
        <v>523</v>
      </c>
      <c r="AF479" s="349" t="s">
        <v>523</v>
      </c>
      <c r="AG479" s="358" t="s">
        <v>195</v>
      </c>
      <c r="AH479" s="358" t="s">
        <v>195</v>
      </c>
      <c r="AI479" s="349" t="s">
        <v>523</v>
      </c>
      <c r="AJ479" s="358" t="s">
        <v>195</v>
      </c>
    </row>
    <row r="480" spans="1:36" x14ac:dyDescent="0.25">
      <c r="A480" s="386" t="s">
        <v>739</v>
      </c>
      <c r="B480" s="349" t="s">
        <v>523</v>
      </c>
      <c r="C480" s="349" t="s">
        <v>523</v>
      </c>
      <c r="D480" s="349" t="s">
        <v>523</v>
      </c>
      <c r="E480" s="349" t="s">
        <v>523</v>
      </c>
      <c r="F480" s="349" t="s">
        <v>523</v>
      </c>
      <c r="G480" s="349" t="s">
        <v>523</v>
      </c>
      <c r="H480" s="349" t="s">
        <v>552</v>
      </c>
      <c r="I480" s="349" t="s">
        <v>523</v>
      </c>
      <c r="J480" s="349" t="s">
        <v>523</v>
      </c>
      <c r="K480" s="349" t="s">
        <v>523</v>
      </c>
      <c r="L480" s="349" t="s">
        <v>523</v>
      </c>
      <c r="M480" s="349" t="s">
        <v>523</v>
      </c>
      <c r="N480" s="349" t="s">
        <v>523</v>
      </c>
      <c r="O480" s="349" t="s">
        <v>523</v>
      </c>
      <c r="P480" s="349" t="s">
        <v>523</v>
      </c>
      <c r="Q480" s="349" t="s">
        <v>523</v>
      </c>
      <c r="R480" s="349" t="s">
        <v>523</v>
      </c>
      <c r="S480" s="349" t="s">
        <v>523</v>
      </c>
      <c r="T480" s="349" t="s">
        <v>523</v>
      </c>
      <c r="U480" s="349" t="s">
        <v>523</v>
      </c>
      <c r="V480" s="358" t="s">
        <v>195</v>
      </c>
      <c r="W480" s="349" t="s">
        <v>523</v>
      </c>
      <c r="X480" s="349" t="s">
        <v>523</v>
      </c>
      <c r="Y480" s="349" t="s">
        <v>523</v>
      </c>
      <c r="Z480" s="349" t="s">
        <v>523</v>
      </c>
      <c r="AA480" s="349" t="s">
        <v>523</v>
      </c>
      <c r="AB480" s="349" t="s">
        <v>523</v>
      </c>
      <c r="AC480" s="349" t="s">
        <v>523</v>
      </c>
      <c r="AD480" s="349" t="s">
        <v>523</v>
      </c>
      <c r="AE480" s="349" t="s">
        <v>523</v>
      </c>
      <c r="AF480" s="349" t="s">
        <v>523</v>
      </c>
      <c r="AG480" s="358" t="s">
        <v>195</v>
      </c>
      <c r="AH480" s="349" t="s">
        <v>523</v>
      </c>
      <c r="AI480" s="349">
        <v>120.41830440900908</v>
      </c>
      <c r="AJ480" s="358" t="s">
        <v>195</v>
      </c>
    </row>
    <row r="481" spans="1:36" x14ac:dyDescent="0.25">
      <c r="A481" s="387" t="s">
        <v>740</v>
      </c>
      <c r="B481" s="349" t="s">
        <v>523</v>
      </c>
      <c r="C481" s="349" t="s">
        <v>523</v>
      </c>
      <c r="D481" s="349" t="s">
        <v>523</v>
      </c>
      <c r="E481" s="349" t="s">
        <v>523</v>
      </c>
      <c r="F481" s="349" t="s">
        <v>523</v>
      </c>
      <c r="G481" s="349" t="s">
        <v>523</v>
      </c>
      <c r="H481" s="349" t="s">
        <v>523</v>
      </c>
      <c r="I481" s="349" t="s">
        <v>523</v>
      </c>
      <c r="J481" s="349" t="s">
        <v>523</v>
      </c>
      <c r="K481" s="349" t="s">
        <v>523</v>
      </c>
      <c r="L481" s="349" t="s">
        <v>523</v>
      </c>
      <c r="M481" s="349" t="s">
        <v>523</v>
      </c>
      <c r="N481" s="349" t="s">
        <v>523</v>
      </c>
      <c r="O481" s="349" t="s">
        <v>523</v>
      </c>
      <c r="P481" s="349" t="s">
        <v>523</v>
      </c>
      <c r="Q481" s="349" t="s">
        <v>523</v>
      </c>
      <c r="R481" s="349" t="s">
        <v>523</v>
      </c>
      <c r="S481" s="349" t="s">
        <v>523</v>
      </c>
      <c r="T481" s="349" t="s">
        <v>523</v>
      </c>
      <c r="U481" s="349" t="s">
        <v>523</v>
      </c>
      <c r="V481" s="358" t="s">
        <v>195</v>
      </c>
      <c r="W481" s="349" t="s">
        <v>523</v>
      </c>
      <c r="X481" s="349" t="s">
        <v>523</v>
      </c>
      <c r="Y481" s="349" t="s">
        <v>523</v>
      </c>
      <c r="Z481" s="349" t="s">
        <v>523</v>
      </c>
      <c r="AA481" s="349" t="s">
        <v>523</v>
      </c>
      <c r="AB481" s="349" t="s">
        <v>523</v>
      </c>
      <c r="AC481" s="349" t="s">
        <v>523</v>
      </c>
      <c r="AD481" s="349" t="s">
        <v>523</v>
      </c>
      <c r="AE481" s="349" t="s">
        <v>523</v>
      </c>
      <c r="AF481" s="349" t="s">
        <v>523</v>
      </c>
      <c r="AG481" s="358" t="s">
        <v>195</v>
      </c>
      <c r="AH481" s="349" t="s">
        <v>523</v>
      </c>
      <c r="AI481" s="349" t="s">
        <v>523</v>
      </c>
      <c r="AJ481" s="349" t="s">
        <v>523</v>
      </c>
    </row>
    <row r="482" spans="1:36" x14ac:dyDescent="0.25">
      <c r="A482" s="306" t="s">
        <v>678</v>
      </c>
      <c r="B482" s="349">
        <v>13.671467518190029</v>
      </c>
      <c r="C482" s="349" t="s">
        <v>621</v>
      </c>
      <c r="D482" s="349" t="s">
        <v>3278</v>
      </c>
      <c r="E482" s="349" t="s">
        <v>3278</v>
      </c>
      <c r="F482" s="349" t="s">
        <v>3278</v>
      </c>
      <c r="G482" s="349" t="s">
        <v>622</v>
      </c>
      <c r="H482" s="349" t="s">
        <v>621</v>
      </c>
      <c r="I482" s="349" t="s">
        <v>622</v>
      </c>
      <c r="J482" s="349" t="s">
        <v>3278</v>
      </c>
      <c r="K482" s="349" t="s">
        <v>622</v>
      </c>
      <c r="L482" s="349" t="s">
        <v>3278</v>
      </c>
      <c r="M482" s="349" t="s">
        <v>622</v>
      </c>
      <c r="N482" s="349" t="s">
        <v>622</v>
      </c>
      <c r="O482" s="349" t="s">
        <v>622</v>
      </c>
      <c r="P482" s="349" t="s">
        <v>622</v>
      </c>
      <c r="Q482" s="349" t="s">
        <v>3278</v>
      </c>
      <c r="R482" s="349" t="s">
        <v>622</v>
      </c>
      <c r="S482" s="349" t="s">
        <v>3278</v>
      </c>
      <c r="T482" s="349" t="s">
        <v>3278</v>
      </c>
      <c r="U482" s="349">
        <v>1.84005186808937</v>
      </c>
      <c r="V482" s="358" t="s">
        <v>195</v>
      </c>
      <c r="W482" s="349">
        <v>146.16040121254008</v>
      </c>
      <c r="X482" s="349">
        <v>161.67811829648733</v>
      </c>
      <c r="Y482" s="349">
        <v>8.9719417447910903</v>
      </c>
      <c r="Z482" s="349" t="s">
        <v>622</v>
      </c>
      <c r="AA482" s="349">
        <v>11.42114438969833</v>
      </c>
      <c r="AB482" s="349" t="s">
        <v>622</v>
      </c>
      <c r="AC482" s="349" t="s">
        <v>3278</v>
      </c>
      <c r="AD482" s="349" t="s">
        <v>622</v>
      </c>
      <c r="AE482" s="349" t="s">
        <v>622</v>
      </c>
      <c r="AF482" s="349">
        <v>2.4884645670558498</v>
      </c>
      <c r="AG482" s="358" t="s">
        <v>195</v>
      </c>
      <c r="AH482" s="349">
        <v>18.975929941198739</v>
      </c>
      <c r="AI482" s="349">
        <v>31.016287312304989</v>
      </c>
      <c r="AJ482" s="349">
        <v>28.530150025703989</v>
      </c>
    </row>
    <row r="483" spans="1:36" x14ac:dyDescent="0.25">
      <c r="A483" s="386" t="s">
        <v>679</v>
      </c>
      <c r="B483" s="349">
        <v>13.671467518190029</v>
      </c>
      <c r="C483" s="349" t="s">
        <v>525</v>
      </c>
      <c r="D483" s="349" t="s">
        <v>525</v>
      </c>
      <c r="E483" s="349" t="s">
        <v>552</v>
      </c>
      <c r="F483" s="349" t="s">
        <v>552</v>
      </c>
      <c r="G483" s="349" t="s">
        <v>552</v>
      </c>
      <c r="H483" s="349" t="s">
        <v>525</v>
      </c>
      <c r="I483" s="349" t="s">
        <v>552</v>
      </c>
      <c r="J483" s="349" t="s">
        <v>552</v>
      </c>
      <c r="K483" s="349" t="s">
        <v>552</v>
      </c>
      <c r="L483" s="349" t="s">
        <v>552</v>
      </c>
      <c r="M483" s="349" t="s">
        <v>552</v>
      </c>
      <c r="N483" s="349" t="s">
        <v>552</v>
      </c>
      <c r="O483" s="349" t="s">
        <v>552</v>
      </c>
      <c r="P483" s="349" t="s">
        <v>552</v>
      </c>
      <c r="Q483" s="349" t="s">
        <v>552</v>
      </c>
      <c r="R483" s="349" t="s">
        <v>552</v>
      </c>
      <c r="S483" s="349" t="s">
        <v>552</v>
      </c>
      <c r="T483" s="349" t="s">
        <v>552</v>
      </c>
      <c r="U483" s="349" t="s">
        <v>550</v>
      </c>
      <c r="V483" s="358" t="s">
        <v>195</v>
      </c>
      <c r="W483" s="349">
        <v>146.16040121254008</v>
      </c>
      <c r="X483" s="349">
        <v>161.67811829648733</v>
      </c>
      <c r="Y483" s="349">
        <v>8.9719417447910903</v>
      </c>
      <c r="Z483" s="349" t="s">
        <v>552</v>
      </c>
      <c r="AA483" s="349">
        <v>11.42114438969833</v>
      </c>
      <c r="AB483" s="349" t="s">
        <v>552</v>
      </c>
      <c r="AC483" s="349" t="s">
        <v>552</v>
      </c>
      <c r="AD483" s="349" t="s">
        <v>552</v>
      </c>
      <c r="AE483" s="349" t="s">
        <v>552</v>
      </c>
      <c r="AF483" s="349" t="s">
        <v>550</v>
      </c>
      <c r="AG483" s="358" t="s">
        <v>195</v>
      </c>
      <c r="AH483" s="349">
        <v>0.75795702244873997</v>
      </c>
      <c r="AI483" s="349">
        <v>30.668042743204541</v>
      </c>
      <c r="AJ483" s="349">
        <v>28.530150025703989</v>
      </c>
    </row>
    <row r="484" spans="1:36" x14ac:dyDescent="0.25">
      <c r="A484" s="386" t="s">
        <v>680</v>
      </c>
      <c r="B484" s="349" t="s">
        <v>550</v>
      </c>
      <c r="C484" s="349" t="s">
        <v>550</v>
      </c>
      <c r="D484" s="349" t="s">
        <v>550</v>
      </c>
      <c r="E484" s="349" t="s">
        <v>550</v>
      </c>
      <c r="F484" s="349" t="s">
        <v>550</v>
      </c>
      <c r="G484" s="349" t="s">
        <v>550</v>
      </c>
      <c r="H484" s="349" t="s">
        <v>550</v>
      </c>
      <c r="I484" s="349" t="s">
        <v>550</v>
      </c>
      <c r="J484" s="349" t="s">
        <v>550</v>
      </c>
      <c r="K484" s="349" t="s">
        <v>550</v>
      </c>
      <c r="L484" s="349" t="s">
        <v>550</v>
      </c>
      <c r="M484" s="349" t="s">
        <v>550</v>
      </c>
      <c r="N484" s="349" t="s">
        <v>550</v>
      </c>
      <c r="O484" s="349" t="s">
        <v>550</v>
      </c>
      <c r="P484" s="349" t="s">
        <v>550</v>
      </c>
      <c r="Q484" s="349" t="s">
        <v>550</v>
      </c>
      <c r="R484" s="349" t="s">
        <v>550</v>
      </c>
      <c r="S484" s="349" t="s">
        <v>550</v>
      </c>
      <c r="T484" s="349" t="s">
        <v>550</v>
      </c>
      <c r="U484" s="349" t="s">
        <v>550</v>
      </c>
      <c r="V484" s="358" t="s">
        <v>195</v>
      </c>
      <c r="W484" s="349" t="s">
        <v>550</v>
      </c>
      <c r="X484" s="349" t="s">
        <v>550</v>
      </c>
      <c r="Y484" s="349" t="s">
        <v>550</v>
      </c>
      <c r="Z484" s="349" t="s">
        <v>550</v>
      </c>
      <c r="AA484" s="349" t="s">
        <v>550</v>
      </c>
      <c r="AB484" s="349" t="s">
        <v>550</v>
      </c>
      <c r="AC484" s="349" t="s">
        <v>550</v>
      </c>
      <c r="AD484" s="349" t="s">
        <v>550</v>
      </c>
      <c r="AE484" s="349" t="s">
        <v>550</v>
      </c>
      <c r="AF484" s="349" t="s">
        <v>550</v>
      </c>
      <c r="AG484" s="358" t="s">
        <v>195</v>
      </c>
      <c r="AH484" s="349" t="s">
        <v>550</v>
      </c>
      <c r="AI484" s="349" t="s">
        <v>550</v>
      </c>
      <c r="AJ484" s="349" t="s">
        <v>550</v>
      </c>
    </row>
    <row r="485" spans="1:36" x14ac:dyDescent="0.25">
      <c r="A485" s="386" t="s">
        <v>681</v>
      </c>
      <c r="B485" s="349" t="s">
        <v>525</v>
      </c>
      <c r="C485" s="349" t="s">
        <v>550</v>
      </c>
      <c r="D485" s="349" t="s">
        <v>550</v>
      </c>
      <c r="E485" s="349" t="s">
        <v>550</v>
      </c>
      <c r="F485" s="349" t="s">
        <v>550</v>
      </c>
      <c r="G485" s="349" t="s">
        <v>550</v>
      </c>
      <c r="H485" s="349" t="s">
        <v>550</v>
      </c>
      <c r="I485" s="349" t="s">
        <v>550</v>
      </c>
      <c r="J485" s="349" t="s">
        <v>550</v>
      </c>
      <c r="K485" s="349" t="s">
        <v>550</v>
      </c>
      <c r="L485" s="349" t="s">
        <v>550</v>
      </c>
      <c r="M485" s="349" t="s">
        <v>550</v>
      </c>
      <c r="N485" s="349" t="s">
        <v>550</v>
      </c>
      <c r="O485" s="349" t="s">
        <v>550</v>
      </c>
      <c r="P485" s="349" t="s">
        <v>550</v>
      </c>
      <c r="Q485" s="349" t="s">
        <v>550</v>
      </c>
      <c r="R485" s="349" t="s">
        <v>550</v>
      </c>
      <c r="S485" s="349" t="s">
        <v>550</v>
      </c>
      <c r="T485" s="349" t="s">
        <v>550</v>
      </c>
      <c r="U485" s="349" t="s">
        <v>550</v>
      </c>
      <c r="V485" s="358" t="s">
        <v>195</v>
      </c>
      <c r="W485" s="349" t="s">
        <v>525</v>
      </c>
      <c r="X485" s="349" t="s">
        <v>525</v>
      </c>
      <c r="Y485" s="349" t="s">
        <v>550</v>
      </c>
      <c r="Z485" s="349" t="s">
        <v>550</v>
      </c>
      <c r="AA485" s="349" t="s">
        <v>525</v>
      </c>
      <c r="AB485" s="349" t="s">
        <v>550</v>
      </c>
      <c r="AC485" s="349" t="s">
        <v>550</v>
      </c>
      <c r="AD485" s="349" t="s">
        <v>550</v>
      </c>
      <c r="AE485" s="349" t="s">
        <v>550</v>
      </c>
      <c r="AF485" s="349" t="s">
        <v>550</v>
      </c>
      <c r="AG485" s="358" t="s">
        <v>195</v>
      </c>
      <c r="AH485" s="349">
        <v>4.9702035437500003</v>
      </c>
      <c r="AI485" s="349" t="s">
        <v>550</v>
      </c>
      <c r="AJ485" s="349" t="s">
        <v>550</v>
      </c>
    </row>
    <row r="486" spans="1:36" x14ac:dyDescent="0.25">
      <c r="A486" s="386" t="s">
        <v>682</v>
      </c>
      <c r="B486" s="349" t="s">
        <v>525</v>
      </c>
      <c r="C486" s="349" t="s">
        <v>525</v>
      </c>
      <c r="D486" s="349" t="s">
        <v>552</v>
      </c>
      <c r="E486" s="349" t="s">
        <v>525</v>
      </c>
      <c r="F486" s="349" t="s">
        <v>525</v>
      </c>
      <c r="G486" s="349" t="s">
        <v>552</v>
      </c>
      <c r="H486" s="349" t="s">
        <v>525</v>
      </c>
      <c r="I486" s="349" t="s">
        <v>552</v>
      </c>
      <c r="J486" s="349" t="s">
        <v>525</v>
      </c>
      <c r="K486" s="349" t="s">
        <v>552</v>
      </c>
      <c r="L486" s="349" t="s">
        <v>525</v>
      </c>
      <c r="M486" s="349" t="s">
        <v>552</v>
      </c>
      <c r="N486" s="349" t="s">
        <v>552</v>
      </c>
      <c r="O486" s="349" t="s">
        <v>552</v>
      </c>
      <c r="P486" s="349" t="s">
        <v>552</v>
      </c>
      <c r="Q486" s="349" t="s">
        <v>525</v>
      </c>
      <c r="R486" s="349" t="s">
        <v>552</v>
      </c>
      <c r="S486" s="349" t="s">
        <v>525</v>
      </c>
      <c r="T486" s="349" t="s">
        <v>525</v>
      </c>
      <c r="U486" s="349">
        <v>1.84005186808937</v>
      </c>
      <c r="V486" s="358" t="s">
        <v>195</v>
      </c>
      <c r="W486" s="349" t="s">
        <v>525</v>
      </c>
      <c r="X486" s="349" t="s">
        <v>525</v>
      </c>
      <c r="Y486" s="349" t="s">
        <v>552</v>
      </c>
      <c r="Z486" s="349" t="s">
        <v>552</v>
      </c>
      <c r="AA486" s="349" t="s">
        <v>552</v>
      </c>
      <c r="AB486" s="349" t="s">
        <v>552</v>
      </c>
      <c r="AC486" s="349" t="s">
        <v>525</v>
      </c>
      <c r="AD486" s="349" t="s">
        <v>552</v>
      </c>
      <c r="AE486" s="349" t="s">
        <v>552</v>
      </c>
      <c r="AF486" s="349">
        <v>2.4884645670558498</v>
      </c>
      <c r="AG486" s="358" t="s">
        <v>195</v>
      </c>
      <c r="AH486" s="349" t="s">
        <v>552</v>
      </c>
      <c r="AI486" s="349">
        <v>0.34824456910044999</v>
      </c>
      <c r="AJ486" s="349" t="s">
        <v>552</v>
      </c>
    </row>
    <row r="487" spans="1:36" x14ac:dyDescent="0.25">
      <c r="A487" s="386" t="s">
        <v>3426</v>
      </c>
      <c r="B487" s="349" t="s">
        <v>550</v>
      </c>
      <c r="C487" s="349" t="s">
        <v>550</v>
      </c>
      <c r="D487" s="349" t="s">
        <v>550</v>
      </c>
      <c r="E487" s="349" t="s">
        <v>550</v>
      </c>
      <c r="F487" s="349" t="s">
        <v>550</v>
      </c>
      <c r="G487" s="349" t="s">
        <v>550</v>
      </c>
      <c r="H487" s="349" t="s">
        <v>550</v>
      </c>
      <c r="I487" s="349" t="s">
        <v>550</v>
      </c>
      <c r="J487" s="349" t="s">
        <v>550</v>
      </c>
      <c r="K487" s="349" t="s">
        <v>550</v>
      </c>
      <c r="L487" s="349" t="s">
        <v>550</v>
      </c>
      <c r="M487" s="349" t="s">
        <v>550</v>
      </c>
      <c r="N487" s="349" t="s">
        <v>550</v>
      </c>
      <c r="O487" s="349" t="s">
        <v>550</v>
      </c>
      <c r="P487" s="349" t="s">
        <v>550</v>
      </c>
      <c r="Q487" s="349" t="s">
        <v>550</v>
      </c>
      <c r="R487" s="349" t="s">
        <v>550</v>
      </c>
      <c r="S487" s="349" t="s">
        <v>550</v>
      </c>
      <c r="T487" s="349" t="s">
        <v>550</v>
      </c>
      <c r="U487" s="349" t="s">
        <v>550</v>
      </c>
      <c r="V487" s="358" t="s">
        <v>195</v>
      </c>
      <c r="W487" s="349" t="s">
        <v>525</v>
      </c>
      <c r="X487" s="349" t="s">
        <v>525</v>
      </c>
      <c r="Y487" s="349" t="s">
        <v>525</v>
      </c>
      <c r="Z487" s="349" t="s">
        <v>550</v>
      </c>
      <c r="AA487" s="349" t="s">
        <v>525</v>
      </c>
      <c r="AB487" s="349" t="s">
        <v>550</v>
      </c>
      <c r="AC487" s="349" t="s">
        <v>550</v>
      </c>
      <c r="AD487" s="349" t="s">
        <v>550</v>
      </c>
      <c r="AE487" s="349" t="s">
        <v>550</v>
      </c>
      <c r="AF487" s="349" t="s">
        <v>550</v>
      </c>
      <c r="AG487" s="358" t="s">
        <v>195</v>
      </c>
      <c r="AH487" s="349">
        <v>13.247769375000001</v>
      </c>
      <c r="AI487" s="349" t="s">
        <v>525</v>
      </c>
      <c r="AJ487" s="349" t="s">
        <v>525</v>
      </c>
    </row>
    <row r="488" spans="1:36" x14ac:dyDescent="0.25">
      <c r="A488" s="389" t="s">
        <v>683</v>
      </c>
      <c r="B488" s="349">
        <v>0.88</v>
      </c>
      <c r="C488" s="349">
        <v>397.31929999999994</v>
      </c>
      <c r="D488" s="349" t="s">
        <v>523</v>
      </c>
      <c r="E488" s="349" t="s">
        <v>523</v>
      </c>
      <c r="F488" s="349">
        <v>2580.4423400000001</v>
      </c>
      <c r="G488" s="349" t="s">
        <v>523</v>
      </c>
      <c r="H488" s="349">
        <v>56052.275099999999</v>
      </c>
      <c r="I488" s="349" t="s">
        <v>523</v>
      </c>
      <c r="J488" s="349">
        <v>2093.1475999999998</v>
      </c>
      <c r="K488" s="349" t="s">
        <v>523</v>
      </c>
      <c r="L488" s="349" t="s">
        <v>523</v>
      </c>
      <c r="M488" s="349" t="s">
        <v>523</v>
      </c>
      <c r="N488" s="349" t="s">
        <v>523</v>
      </c>
      <c r="O488" s="349" t="s">
        <v>523</v>
      </c>
      <c r="P488" s="349" t="s">
        <v>523</v>
      </c>
      <c r="Q488" s="349">
        <v>117.73</v>
      </c>
      <c r="R488" s="349" t="s">
        <v>523</v>
      </c>
      <c r="S488" s="349" t="s">
        <v>523</v>
      </c>
      <c r="T488" s="349" t="s">
        <v>523</v>
      </c>
      <c r="U488" s="349" t="s">
        <v>523</v>
      </c>
      <c r="V488" s="358" t="s">
        <v>195</v>
      </c>
      <c r="W488" s="349">
        <v>2.1192000000000002</v>
      </c>
      <c r="X488" s="349" t="s">
        <v>523</v>
      </c>
      <c r="Y488" s="349" t="s">
        <v>523</v>
      </c>
      <c r="Z488" s="349" t="s">
        <v>523</v>
      </c>
      <c r="AA488" s="349" t="s">
        <v>523</v>
      </c>
      <c r="AB488" s="349" t="s">
        <v>523</v>
      </c>
      <c r="AC488" s="349" t="s">
        <v>523</v>
      </c>
      <c r="AD488" s="349" t="s">
        <v>523</v>
      </c>
      <c r="AE488" s="349" t="s">
        <v>523</v>
      </c>
      <c r="AF488" s="349" t="s">
        <v>523</v>
      </c>
      <c r="AG488" s="358" t="s">
        <v>195</v>
      </c>
      <c r="AH488" s="349">
        <v>7313.5339055999993</v>
      </c>
      <c r="AI488" s="349" t="s">
        <v>523</v>
      </c>
      <c r="AJ488" s="349" t="s">
        <v>523</v>
      </c>
    </row>
    <row r="489" spans="1:36" x14ac:dyDescent="0.25">
      <c r="A489" s="386" t="s">
        <v>684</v>
      </c>
      <c r="B489" s="349" t="s">
        <v>523</v>
      </c>
      <c r="C489" s="349">
        <v>397.31929999999994</v>
      </c>
      <c r="D489" s="349" t="s">
        <v>523</v>
      </c>
      <c r="E489" s="349" t="s">
        <v>523</v>
      </c>
      <c r="F489" s="349">
        <v>2549.6623400000003</v>
      </c>
      <c r="G489" s="349" t="s">
        <v>523</v>
      </c>
      <c r="H489" s="349">
        <v>49042.255100000002</v>
      </c>
      <c r="I489" s="349" t="s">
        <v>523</v>
      </c>
      <c r="J489" s="349">
        <v>2093.1475999999998</v>
      </c>
      <c r="K489" s="349" t="s">
        <v>523</v>
      </c>
      <c r="L489" s="349" t="s">
        <v>523</v>
      </c>
      <c r="M489" s="349" t="s">
        <v>523</v>
      </c>
      <c r="N489" s="349" t="s">
        <v>523</v>
      </c>
      <c r="O489" s="349" t="s">
        <v>523</v>
      </c>
      <c r="P489" s="349" t="s">
        <v>523</v>
      </c>
      <c r="Q489" s="349">
        <v>99.33</v>
      </c>
      <c r="R489" s="349" t="s">
        <v>523</v>
      </c>
      <c r="S489" s="349" t="s">
        <v>523</v>
      </c>
      <c r="T489" s="349" t="s">
        <v>523</v>
      </c>
      <c r="U489" s="349" t="s">
        <v>523</v>
      </c>
      <c r="V489" s="358" t="s">
        <v>195</v>
      </c>
      <c r="W489" s="349" t="s">
        <v>523</v>
      </c>
      <c r="X489" s="349" t="s">
        <v>523</v>
      </c>
      <c r="Y489" s="349" t="s">
        <v>523</v>
      </c>
      <c r="Z489" s="349" t="s">
        <v>523</v>
      </c>
      <c r="AA489" s="349" t="s">
        <v>523</v>
      </c>
      <c r="AB489" s="349" t="s">
        <v>523</v>
      </c>
      <c r="AC489" s="349" t="s">
        <v>523</v>
      </c>
      <c r="AD489" s="349" t="s">
        <v>523</v>
      </c>
      <c r="AE489" s="349" t="s">
        <v>523</v>
      </c>
      <c r="AF489" s="349" t="s">
        <v>523</v>
      </c>
      <c r="AG489" s="358" t="s">
        <v>195</v>
      </c>
      <c r="AH489" s="349" t="s">
        <v>3283</v>
      </c>
      <c r="AI489" s="349" t="s">
        <v>523</v>
      </c>
      <c r="AJ489" s="349" t="s">
        <v>523</v>
      </c>
    </row>
    <row r="490" spans="1:36" x14ac:dyDescent="0.25">
      <c r="A490" s="386" t="s">
        <v>685</v>
      </c>
      <c r="B490" s="349" t="s">
        <v>523</v>
      </c>
      <c r="C490" s="349" t="s">
        <v>523</v>
      </c>
      <c r="D490" s="349" t="s">
        <v>523</v>
      </c>
      <c r="E490" s="349" t="s">
        <v>523</v>
      </c>
      <c r="F490" s="349" t="s">
        <v>523</v>
      </c>
      <c r="G490" s="349" t="s">
        <v>523</v>
      </c>
      <c r="H490" s="349">
        <v>1042.52</v>
      </c>
      <c r="I490" s="349" t="s">
        <v>523</v>
      </c>
      <c r="J490" s="349" t="s">
        <v>523</v>
      </c>
      <c r="K490" s="349" t="s">
        <v>523</v>
      </c>
      <c r="L490" s="349" t="s">
        <v>523</v>
      </c>
      <c r="M490" s="349" t="s">
        <v>523</v>
      </c>
      <c r="N490" s="349" t="s">
        <v>523</v>
      </c>
      <c r="O490" s="349" t="s">
        <v>523</v>
      </c>
      <c r="P490" s="349" t="s">
        <v>523</v>
      </c>
      <c r="Q490" s="349" t="s">
        <v>523</v>
      </c>
      <c r="R490" s="349" t="s">
        <v>523</v>
      </c>
      <c r="S490" s="349" t="s">
        <v>523</v>
      </c>
      <c r="T490" s="349" t="s">
        <v>523</v>
      </c>
      <c r="U490" s="349" t="s">
        <v>523</v>
      </c>
      <c r="V490" s="358" t="s">
        <v>195</v>
      </c>
      <c r="W490" s="349" t="s">
        <v>523</v>
      </c>
      <c r="X490" s="349" t="s">
        <v>523</v>
      </c>
      <c r="Y490" s="349" t="s">
        <v>523</v>
      </c>
      <c r="Z490" s="349" t="s">
        <v>523</v>
      </c>
      <c r="AA490" s="349" t="s">
        <v>523</v>
      </c>
      <c r="AB490" s="349" t="s">
        <v>523</v>
      </c>
      <c r="AC490" s="349" t="s">
        <v>523</v>
      </c>
      <c r="AD490" s="349" t="s">
        <v>523</v>
      </c>
      <c r="AE490" s="349" t="s">
        <v>523</v>
      </c>
      <c r="AF490" s="349" t="s">
        <v>523</v>
      </c>
      <c r="AG490" s="358" t="s">
        <v>195</v>
      </c>
      <c r="AH490" s="349" t="s">
        <v>525</v>
      </c>
      <c r="AI490" s="349" t="s">
        <v>523</v>
      </c>
      <c r="AJ490" s="349" t="s">
        <v>523</v>
      </c>
    </row>
    <row r="491" spans="1:36" x14ac:dyDescent="0.25">
      <c r="A491" s="386" t="s">
        <v>686</v>
      </c>
      <c r="B491" s="349">
        <v>0.88</v>
      </c>
      <c r="C491" s="349" t="s">
        <v>523</v>
      </c>
      <c r="D491" s="349" t="s">
        <v>523</v>
      </c>
      <c r="E491" s="349" t="s">
        <v>523</v>
      </c>
      <c r="F491" s="349">
        <v>30.78</v>
      </c>
      <c r="G491" s="349" t="s">
        <v>523</v>
      </c>
      <c r="H491" s="349" t="s">
        <v>523</v>
      </c>
      <c r="I491" s="349" t="s">
        <v>523</v>
      </c>
      <c r="J491" s="349" t="s">
        <v>523</v>
      </c>
      <c r="K491" s="349" t="s">
        <v>523</v>
      </c>
      <c r="L491" s="349" t="s">
        <v>523</v>
      </c>
      <c r="M491" s="349" t="s">
        <v>523</v>
      </c>
      <c r="N491" s="349" t="s">
        <v>523</v>
      </c>
      <c r="O491" s="349" t="s">
        <v>523</v>
      </c>
      <c r="P491" s="349" t="s">
        <v>523</v>
      </c>
      <c r="Q491" s="349">
        <v>18.399999999999999</v>
      </c>
      <c r="R491" s="349" t="s">
        <v>523</v>
      </c>
      <c r="S491" s="349" t="s">
        <v>523</v>
      </c>
      <c r="T491" s="349" t="s">
        <v>523</v>
      </c>
      <c r="U491" s="349" t="s">
        <v>523</v>
      </c>
      <c r="V491" s="358" t="s">
        <v>195</v>
      </c>
      <c r="W491" s="349">
        <v>2.1192000000000002</v>
      </c>
      <c r="X491" s="349" t="s">
        <v>523</v>
      </c>
      <c r="Y491" s="349" t="s">
        <v>523</v>
      </c>
      <c r="Z491" s="349" t="s">
        <v>523</v>
      </c>
      <c r="AA491" s="349" t="s">
        <v>523</v>
      </c>
      <c r="AB491" s="349" t="s">
        <v>523</v>
      </c>
      <c r="AC491" s="349" t="s">
        <v>523</v>
      </c>
      <c r="AD491" s="349" t="s">
        <v>523</v>
      </c>
      <c r="AE491" s="349" t="s">
        <v>523</v>
      </c>
      <c r="AF491" s="349" t="s">
        <v>523</v>
      </c>
      <c r="AG491" s="358" t="s">
        <v>195</v>
      </c>
      <c r="AH491" s="349" t="s">
        <v>525</v>
      </c>
      <c r="AI491" s="349" t="s">
        <v>523</v>
      </c>
      <c r="AJ491" s="349" t="s">
        <v>523</v>
      </c>
    </row>
    <row r="492" spans="1:36" x14ac:dyDescent="0.25">
      <c r="A492" s="386" t="s">
        <v>687</v>
      </c>
      <c r="B492" s="349" t="s">
        <v>523</v>
      </c>
      <c r="C492" s="349" t="s">
        <v>523</v>
      </c>
      <c r="D492" s="349" t="s">
        <v>523</v>
      </c>
      <c r="E492" s="349" t="s">
        <v>523</v>
      </c>
      <c r="F492" s="349" t="s">
        <v>523</v>
      </c>
      <c r="G492" s="349" t="s">
        <v>523</v>
      </c>
      <c r="H492" s="349">
        <v>5967.5</v>
      </c>
      <c r="I492" s="349" t="s">
        <v>523</v>
      </c>
      <c r="J492" s="349" t="s">
        <v>523</v>
      </c>
      <c r="K492" s="349" t="s">
        <v>523</v>
      </c>
      <c r="L492" s="349" t="s">
        <v>523</v>
      </c>
      <c r="M492" s="349" t="s">
        <v>523</v>
      </c>
      <c r="N492" s="349" t="s">
        <v>523</v>
      </c>
      <c r="O492" s="349" t="s">
        <v>523</v>
      </c>
      <c r="P492" s="349" t="s">
        <v>523</v>
      </c>
      <c r="Q492" s="349" t="s">
        <v>523</v>
      </c>
      <c r="R492" s="349" t="s">
        <v>523</v>
      </c>
      <c r="S492" s="349" t="s">
        <v>523</v>
      </c>
      <c r="T492" s="349" t="s">
        <v>523</v>
      </c>
      <c r="U492" s="349" t="s">
        <v>523</v>
      </c>
      <c r="V492" s="358" t="s">
        <v>195</v>
      </c>
      <c r="W492" s="349" t="s">
        <v>523</v>
      </c>
      <c r="X492" s="349" t="s">
        <v>523</v>
      </c>
      <c r="Y492" s="349" t="s">
        <v>523</v>
      </c>
      <c r="Z492" s="349" t="s">
        <v>523</v>
      </c>
      <c r="AA492" s="349" t="s">
        <v>523</v>
      </c>
      <c r="AB492" s="349" t="s">
        <v>523</v>
      </c>
      <c r="AC492" s="349" t="s">
        <v>523</v>
      </c>
      <c r="AD492" s="349" t="s">
        <v>523</v>
      </c>
      <c r="AE492" s="349" t="s">
        <v>523</v>
      </c>
      <c r="AF492" s="349" t="s">
        <v>523</v>
      </c>
      <c r="AG492" s="358" t="s">
        <v>195</v>
      </c>
      <c r="AH492" s="349" t="s">
        <v>597</v>
      </c>
      <c r="AI492" s="349" t="s">
        <v>523</v>
      </c>
      <c r="AJ492" s="349" t="s">
        <v>523</v>
      </c>
    </row>
    <row r="493" spans="1:36" x14ac:dyDescent="0.25">
      <c r="A493" s="386" t="s">
        <v>688</v>
      </c>
      <c r="B493" s="349" t="s">
        <v>523</v>
      </c>
      <c r="C493" s="349" t="s">
        <v>523</v>
      </c>
      <c r="D493" s="349" t="s">
        <v>523</v>
      </c>
      <c r="E493" s="349" t="s">
        <v>523</v>
      </c>
      <c r="F493" s="349" t="s">
        <v>523</v>
      </c>
      <c r="G493" s="349" t="s">
        <v>523</v>
      </c>
      <c r="H493" s="349" t="s">
        <v>523</v>
      </c>
      <c r="I493" s="349" t="s">
        <v>523</v>
      </c>
      <c r="J493" s="349" t="s">
        <v>523</v>
      </c>
      <c r="K493" s="349" t="s">
        <v>523</v>
      </c>
      <c r="L493" s="349" t="s">
        <v>523</v>
      </c>
      <c r="M493" s="349" t="s">
        <v>523</v>
      </c>
      <c r="N493" s="349" t="s">
        <v>523</v>
      </c>
      <c r="O493" s="349" t="s">
        <v>523</v>
      </c>
      <c r="P493" s="349" t="s">
        <v>523</v>
      </c>
      <c r="Q493" s="349" t="s">
        <v>523</v>
      </c>
      <c r="R493" s="349" t="s">
        <v>523</v>
      </c>
      <c r="S493" s="349" t="s">
        <v>523</v>
      </c>
      <c r="T493" s="349" t="s">
        <v>523</v>
      </c>
      <c r="U493" s="349" t="s">
        <v>523</v>
      </c>
      <c r="V493" s="358" t="s">
        <v>195</v>
      </c>
      <c r="W493" s="349" t="s">
        <v>523</v>
      </c>
      <c r="X493" s="349" t="s">
        <v>523</v>
      </c>
      <c r="Y493" s="349" t="s">
        <v>523</v>
      </c>
      <c r="Z493" s="349" t="s">
        <v>523</v>
      </c>
      <c r="AA493" s="349" t="s">
        <v>523</v>
      </c>
      <c r="AB493" s="349" t="s">
        <v>523</v>
      </c>
      <c r="AC493" s="349" t="s">
        <v>523</v>
      </c>
      <c r="AD493" s="349" t="s">
        <v>523</v>
      </c>
      <c r="AE493" s="349" t="s">
        <v>523</v>
      </c>
      <c r="AF493" s="349" t="s">
        <v>523</v>
      </c>
      <c r="AG493" s="358" t="s">
        <v>195</v>
      </c>
      <c r="AH493" s="349" t="s">
        <v>525</v>
      </c>
      <c r="AI493" s="349" t="s">
        <v>523</v>
      </c>
      <c r="AJ493" s="349" t="s">
        <v>523</v>
      </c>
    </row>
    <row r="494" spans="1:36" x14ac:dyDescent="0.25">
      <c r="A494" s="387" t="s">
        <v>689</v>
      </c>
      <c r="B494" s="349" t="s">
        <v>523</v>
      </c>
      <c r="C494" s="349" t="s">
        <v>523</v>
      </c>
      <c r="D494" s="349" t="s">
        <v>523</v>
      </c>
      <c r="E494" s="349" t="s">
        <v>523</v>
      </c>
      <c r="F494" s="349" t="s">
        <v>523</v>
      </c>
      <c r="G494" s="349" t="s">
        <v>523</v>
      </c>
      <c r="H494" s="349" t="s">
        <v>523</v>
      </c>
      <c r="I494" s="349" t="s">
        <v>523</v>
      </c>
      <c r="J494" s="349" t="s">
        <v>523</v>
      </c>
      <c r="K494" s="349" t="s">
        <v>523</v>
      </c>
      <c r="L494" s="349" t="s">
        <v>523</v>
      </c>
      <c r="M494" s="349" t="s">
        <v>523</v>
      </c>
      <c r="N494" s="349" t="s">
        <v>523</v>
      </c>
      <c r="O494" s="349" t="s">
        <v>523</v>
      </c>
      <c r="P494" s="349" t="s">
        <v>523</v>
      </c>
      <c r="Q494" s="349" t="s">
        <v>523</v>
      </c>
      <c r="R494" s="349" t="s">
        <v>523</v>
      </c>
      <c r="S494" s="349" t="s">
        <v>523</v>
      </c>
      <c r="T494" s="349" t="s">
        <v>523</v>
      </c>
      <c r="U494" s="349" t="s">
        <v>523</v>
      </c>
      <c r="V494" s="358" t="s">
        <v>195</v>
      </c>
      <c r="W494" s="349" t="s">
        <v>523</v>
      </c>
      <c r="X494" s="349" t="s">
        <v>523</v>
      </c>
      <c r="Y494" s="349" t="s">
        <v>523</v>
      </c>
      <c r="Z494" s="349" t="s">
        <v>523</v>
      </c>
      <c r="AA494" s="349" t="s">
        <v>523</v>
      </c>
      <c r="AB494" s="349" t="s">
        <v>523</v>
      </c>
      <c r="AC494" s="349" t="s">
        <v>523</v>
      </c>
      <c r="AD494" s="349" t="s">
        <v>523</v>
      </c>
      <c r="AE494" s="349" t="s">
        <v>523</v>
      </c>
      <c r="AF494" s="349" t="s">
        <v>523</v>
      </c>
      <c r="AG494" s="358" t="s">
        <v>195</v>
      </c>
      <c r="AH494" s="349">
        <v>7313.5339055999993</v>
      </c>
      <c r="AI494" s="349" t="s">
        <v>523</v>
      </c>
      <c r="AJ494" s="349" t="s">
        <v>523</v>
      </c>
    </row>
    <row r="495" spans="1:36" x14ac:dyDescent="0.25">
      <c r="A495" s="388" t="s">
        <v>690</v>
      </c>
      <c r="B495" s="349" t="s">
        <v>523</v>
      </c>
      <c r="C495" s="349" t="s">
        <v>523</v>
      </c>
      <c r="D495" s="349" t="s">
        <v>523</v>
      </c>
      <c r="E495" s="349" t="s">
        <v>523</v>
      </c>
      <c r="F495" s="349" t="s">
        <v>523</v>
      </c>
      <c r="G495" s="349" t="s">
        <v>523</v>
      </c>
      <c r="H495" s="349" t="s">
        <v>523</v>
      </c>
      <c r="I495" s="349" t="s">
        <v>523</v>
      </c>
      <c r="J495" s="349" t="s">
        <v>523</v>
      </c>
      <c r="K495" s="349" t="s">
        <v>523</v>
      </c>
      <c r="L495" s="349" t="s">
        <v>523</v>
      </c>
      <c r="M495" s="349" t="s">
        <v>523</v>
      </c>
      <c r="N495" s="349" t="s">
        <v>523</v>
      </c>
      <c r="O495" s="349" t="s">
        <v>523</v>
      </c>
      <c r="P495" s="349" t="s">
        <v>523</v>
      </c>
      <c r="Q495" s="349" t="s">
        <v>523</v>
      </c>
      <c r="R495" s="349" t="s">
        <v>523</v>
      </c>
      <c r="S495" s="349" t="s">
        <v>523</v>
      </c>
      <c r="T495" s="349" t="s">
        <v>523</v>
      </c>
      <c r="U495" s="349" t="s">
        <v>523</v>
      </c>
      <c r="V495" s="358" t="s">
        <v>195</v>
      </c>
      <c r="W495" s="349" t="s">
        <v>523</v>
      </c>
      <c r="X495" s="349" t="s">
        <v>523</v>
      </c>
      <c r="Y495" s="349" t="s">
        <v>523</v>
      </c>
      <c r="Z495" s="349" t="s">
        <v>523</v>
      </c>
      <c r="AA495" s="349" t="s">
        <v>523</v>
      </c>
      <c r="AB495" s="349" t="s">
        <v>523</v>
      </c>
      <c r="AC495" s="349" t="s">
        <v>523</v>
      </c>
      <c r="AD495" s="349" t="s">
        <v>523</v>
      </c>
      <c r="AE495" s="349" t="s">
        <v>523</v>
      </c>
      <c r="AF495" s="349" t="s">
        <v>523</v>
      </c>
      <c r="AG495" s="358" t="s">
        <v>195</v>
      </c>
      <c r="AH495" s="349" t="s">
        <v>523</v>
      </c>
      <c r="AI495" s="349">
        <v>366.24329245063001</v>
      </c>
      <c r="AJ495" s="349" t="s">
        <v>523</v>
      </c>
    </row>
    <row r="496" spans="1:36" x14ac:dyDescent="0.25">
      <c r="A496" s="386" t="s">
        <v>691</v>
      </c>
      <c r="B496" s="349" t="s">
        <v>523</v>
      </c>
      <c r="C496" s="349" t="s">
        <v>523</v>
      </c>
      <c r="D496" s="349" t="s">
        <v>523</v>
      </c>
      <c r="E496" s="349" t="s">
        <v>523</v>
      </c>
      <c r="F496" s="349" t="s">
        <v>523</v>
      </c>
      <c r="G496" s="349" t="s">
        <v>523</v>
      </c>
      <c r="H496" s="349" t="s">
        <v>523</v>
      </c>
      <c r="I496" s="349" t="s">
        <v>523</v>
      </c>
      <c r="J496" s="349" t="s">
        <v>523</v>
      </c>
      <c r="K496" s="349" t="s">
        <v>523</v>
      </c>
      <c r="L496" s="349" t="s">
        <v>523</v>
      </c>
      <c r="M496" s="349" t="s">
        <v>523</v>
      </c>
      <c r="N496" s="349" t="s">
        <v>523</v>
      </c>
      <c r="O496" s="349" t="s">
        <v>523</v>
      </c>
      <c r="P496" s="349" t="s">
        <v>523</v>
      </c>
      <c r="Q496" s="349" t="s">
        <v>523</v>
      </c>
      <c r="R496" s="349" t="s">
        <v>523</v>
      </c>
      <c r="S496" s="349" t="s">
        <v>523</v>
      </c>
      <c r="T496" s="349" t="s">
        <v>523</v>
      </c>
      <c r="U496" s="349" t="s">
        <v>523</v>
      </c>
      <c r="V496" s="358" t="s">
        <v>195</v>
      </c>
      <c r="W496" s="349" t="s">
        <v>523</v>
      </c>
      <c r="X496" s="349" t="s">
        <v>523</v>
      </c>
      <c r="Y496" s="349" t="s">
        <v>523</v>
      </c>
      <c r="Z496" s="349" t="s">
        <v>523</v>
      </c>
      <c r="AA496" s="349" t="s">
        <v>523</v>
      </c>
      <c r="AB496" s="349" t="s">
        <v>523</v>
      </c>
      <c r="AC496" s="349" t="s">
        <v>523</v>
      </c>
      <c r="AD496" s="349" t="s">
        <v>523</v>
      </c>
      <c r="AE496" s="349" t="s">
        <v>523</v>
      </c>
      <c r="AF496" s="349" t="s">
        <v>523</v>
      </c>
      <c r="AG496" s="358" t="s">
        <v>195</v>
      </c>
      <c r="AH496" s="349" t="s">
        <v>523</v>
      </c>
      <c r="AI496" s="349">
        <v>366.24329245062688</v>
      </c>
      <c r="AJ496" s="349" t="s">
        <v>523</v>
      </c>
    </row>
    <row r="497" spans="1:36" x14ac:dyDescent="0.25">
      <c r="A497" s="386" t="s">
        <v>3427</v>
      </c>
      <c r="B497" s="358" t="s">
        <v>195</v>
      </c>
      <c r="C497" s="358" t="s">
        <v>195</v>
      </c>
      <c r="D497" s="358" t="s">
        <v>195</v>
      </c>
      <c r="E497" s="358" t="s">
        <v>195</v>
      </c>
      <c r="F497" s="358" t="s">
        <v>195</v>
      </c>
      <c r="G497" s="358" t="s">
        <v>195</v>
      </c>
      <c r="H497" s="358" t="s">
        <v>195</v>
      </c>
      <c r="I497" s="358" t="s">
        <v>195</v>
      </c>
      <c r="J497" s="358" t="s">
        <v>195</v>
      </c>
      <c r="K497" s="358" t="s">
        <v>195</v>
      </c>
      <c r="L497" s="358" t="s">
        <v>195</v>
      </c>
      <c r="M497" s="358" t="s">
        <v>195</v>
      </c>
      <c r="N497" s="358" t="s">
        <v>195</v>
      </c>
      <c r="O497" s="358" t="s">
        <v>195</v>
      </c>
      <c r="P497" s="358" t="s">
        <v>195</v>
      </c>
      <c r="Q497" s="358" t="s">
        <v>195</v>
      </c>
      <c r="R497" s="358" t="s">
        <v>195</v>
      </c>
      <c r="S497" s="358" t="s">
        <v>195</v>
      </c>
      <c r="T497" s="358" t="s">
        <v>195</v>
      </c>
      <c r="U497" s="358" t="s">
        <v>195</v>
      </c>
      <c r="V497" s="358" t="s">
        <v>195</v>
      </c>
      <c r="W497" s="349" t="s">
        <v>523</v>
      </c>
      <c r="X497" s="349" t="s">
        <v>523</v>
      </c>
      <c r="Y497" s="349" t="s">
        <v>523</v>
      </c>
      <c r="Z497" s="349" t="s">
        <v>523</v>
      </c>
      <c r="AA497" s="349" t="s">
        <v>523</v>
      </c>
      <c r="AB497" s="349" t="s">
        <v>523</v>
      </c>
      <c r="AC497" s="349" t="s">
        <v>523</v>
      </c>
      <c r="AD497" s="349" t="s">
        <v>523</v>
      </c>
      <c r="AE497" s="349" t="s">
        <v>523</v>
      </c>
      <c r="AF497" s="349" t="s">
        <v>523</v>
      </c>
      <c r="AG497" s="358" t="s">
        <v>195</v>
      </c>
      <c r="AH497" s="358" t="s">
        <v>195</v>
      </c>
      <c r="AI497" s="349" t="s">
        <v>550</v>
      </c>
      <c r="AJ497" s="358" t="s">
        <v>195</v>
      </c>
    </row>
    <row r="498" spans="1:36" x14ac:dyDescent="0.25">
      <c r="A498" s="386" t="s">
        <v>692</v>
      </c>
      <c r="B498" s="349" t="s">
        <v>523</v>
      </c>
      <c r="C498" s="349" t="s">
        <v>523</v>
      </c>
      <c r="D498" s="349" t="s">
        <v>523</v>
      </c>
      <c r="E498" s="349" t="s">
        <v>523</v>
      </c>
      <c r="F498" s="349" t="s">
        <v>523</v>
      </c>
      <c r="G498" s="349" t="s">
        <v>523</v>
      </c>
      <c r="H498" s="349" t="s">
        <v>523</v>
      </c>
      <c r="I498" s="349" t="s">
        <v>523</v>
      </c>
      <c r="J498" s="349" t="s">
        <v>523</v>
      </c>
      <c r="K498" s="349" t="s">
        <v>523</v>
      </c>
      <c r="L498" s="349" t="s">
        <v>523</v>
      </c>
      <c r="M498" s="349" t="s">
        <v>523</v>
      </c>
      <c r="N498" s="349" t="s">
        <v>523</v>
      </c>
      <c r="O498" s="349" t="s">
        <v>523</v>
      </c>
      <c r="P498" s="349" t="s">
        <v>523</v>
      </c>
      <c r="Q498" s="349" t="s">
        <v>523</v>
      </c>
      <c r="R498" s="349" t="s">
        <v>523</v>
      </c>
      <c r="S498" s="349" t="s">
        <v>523</v>
      </c>
      <c r="T498" s="349" t="s">
        <v>523</v>
      </c>
      <c r="U498" s="349" t="s">
        <v>523</v>
      </c>
      <c r="V498" s="358" t="s">
        <v>195</v>
      </c>
      <c r="W498" s="349" t="s">
        <v>523</v>
      </c>
      <c r="X498" s="349" t="s">
        <v>523</v>
      </c>
      <c r="Y498" s="349" t="s">
        <v>523</v>
      </c>
      <c r="Z498" s="349" t="s">
        <v>523</v>
      </c>
      <c r="AA498" s="349" t="s">
        <v>523</v>
      </c>
      <c r="AB498" s="349" t="s">
        <v>523</v>
      </c>
      <c r="AC498" s="349" t="s">
        <v>523</v>
      </c>
      <c r="AD498" s="349" t="s">
        <v>523</v>
      </c>
      <c r="AE498" s="349" t="s">
        <v>523</v>
      </c>
      <c r="AF498" s="349" t="s">
        <v>523</v>
      </c>
      <c r="AG498" s="358" t="s">
        <v>195</v>
      </c>
      <c r="AH498" s="349" t="s">
        <v>523</v>
      </c>
      <c r="AI498" s="349" t="s">
        <v>523</v>
      </c>
      <c r="AJ498" s="349" t="s">
        <v>523</v>
      </c>
    </row>
    <row r="499" spans="1:36" x14ac:dyDescent="0.25">
      <c r="A499" s="307" t="s">
        <v>741</v>
      </c>
      <c r="B499" s="349" t="s">
        <v>557</v>
      </c>
      <c r="C499" s="349" t="s">
        <v>523</v>
      </c>
      <c r="D499" s="349" t="s">
        <v>523</v>
      </c>
      <c r="E499" s="349" t="s">
        <v>523</v>
      </c>
      <c r="F499" s="349" t="s">
        <v>523</v>
      </c>
      <c r="G499" s="349" t="s">
        <v>523</v>
      </c>
      <c r="H499" s="349" t="s">
        <v>523</v>
      </c>
      <c r="I499" s="349" t="s">
        <v>523</v>
      </c>
      <c r="J499" s="349" t="s">
        <v>523</v>
      </c>
      <c r="K499" s="349" t="s">
        <v>523</v>
      </c>
      <c r="L499" s="349" t="s">
        <v>523</v>
      </c>
      <c r="M499" s="349" t="s">
        <v>523</v>
      </c>
      <c r="N499" s="349" t="s">
        <v>523</v>
      </c>
      <c r="O499" s="349" t="s">
        <v>523</v>
      </c>
      <c r="P499" s="349" t="s">
        <v>523</v>
      </c>
      <c r="Q499" s="349" t="s">
        <v>523</v>
      </c>
      <c r="R499" s="349" t="s">
        <v>523</v>
      </c>
      <c r="S499" s="349" t="s">
        <v>523</v>
      </c>
      <c r="T499" s="349" t="s">
        <v>523</v>
      </c>
      <c r="U499" s="349" t="s">
        <v>523</v>
      </c>
      <c r="V499" s="358" t="s">
        <v>195</v>
      </c>
      <c r="W499" s="349" t="s">
        <v>557</v>
      </c>
      <c r="X499" s="349" t="s">
        <v>557</v>
      </c>
      <c r="Y499" s="349" t="s">
        <v>557</v>
      </c>
      <c r="Z499" s="349" t="s">
        <v>523</v>
      </c>
      <c r="AA499" s="349" t="s">
        <v>557</v>
      </c>
      <c r="AB499" s="349" t="s">
        <v>523</v>
      </c>
      <c r="AC499" s="349" t="s">
        <v>523</v>
      </c>
      <c r="AD499" s="349" t="s">
        <v>523</v>
      </c>
      <c r="AE499" s="349" t="s">
        <v>523</v>
      </c>
      <c r="AF499" s="349" t="s">
        <v>523</v>
      </c>
      <c r="AG499" s="358" t="s">
        <v>195</v>
      </c>
      <c r="AH499" s="349" t="s">
        <v>523</v>
      </c>
      <c r="AI499" s="349" t="s">
        <v>557</v>
      </c>
      <c r="AJ499" s="349" t="s">
        <v>557</v>
      </c>
    </row>
    <row r="500" spans="1:36" x14ac:dyDescent="0.25">
      <c r="A500" s="391" t="s">
        <v>742</v>
      </c>
      <c r="B500" s="349" t="s">
        <v>557</v>
      </c>
      <c r="C500" s="349" t="s">
        <v>523</v>
      </c>
      <c r="D500" s="349" t="s">
        <v>523</v>
      </c>
      <c r="E500" s="349" t="s">
        <v>523</v>
      </c>
      <c r="F500" s="349" t="s">
        <v>523</v>
      </c>
      <c r="G500" s="349" t="s">
        <v>523</v>
      </c>
      <c r="H500" s="349" t="s">
        <v>523</v>
      </c>
      <c r="I500" s="349" t="s">
        <v>523</v>
      </c>
      <c r="J500" s="349" t="s">
        <v>523</v>
      </c>
      <c r="K500" s="349" t="s">
        <v>523</v>
      </c>
      <c r="L500" s="349" t="s">
        <v>523</v>
      </c>
      <c r="M500" s="349" t="s">
        <v>523</v>
      </c>
      <c r="N500" s="349" t="s">
        <v>523</v>
      </c>
      <c r="O500" s="349" t="s">
        <v>523</v>
      </c>
      <c r="P500" s="349" t="s">
        <v>523</v>
      </c>
      <c r="Q500" s="349" t="s">
        <v>523</v>
      </c>
      <c r="R500" s="349" t="s">
        <v>523</v>
      </c>
      <c r="S500" s="349" t="s">
        <v>523</v>
      </c>
      <c r="T500" s="349" t="s">
        <v>523</v>
      </c>
      <c r="U500" s="349" t="s">
        <v>523</v>
      </c>
      <c r="V500" s="358" t="s">
        <v>195</v>
      </c>
      <c r="W500" s="349" t="s">
        <v>557</v>
      </c>
      <c r="X500" s="349" t="s">
        <v>557</v>
      </c>
      <c r="Y500" s="349" t="s">
        <v>557</v>
      </c>
      <c r="Z500" s="349" t="s">
        <v>523</v>
      </c>
      <c r="AA500" s="349" t="s">
        <v>557</v>
      </c>
      <c r="AB500" s="349" t="s">
        <v>523</v>
      </c>
      <c r="AC500" s="349" t="s">
        <v>523</v>
      </c>
      <c r="AD500" s="349" t="s">
        <v>523</v>
      </c>
      <c r="AE500" s="349" t="s">
        <v>523</v>
      </c>
      <c r="AF500" s="349" t="s">
        <v>523</v>
      </c>
      <c r="AG500" s="358" t="s">
        <v>195</v>
      </c>
      <c r="AH500" s="349" t="s">
        <v>523</v>
      </c>
      <c r="AI500" s="349" t="s">
        <v>557</v>
      </c>
      <c r="AJ500" s="349" t="s">
        <v>557</v>
      </c>
    </row>
    <row r="501" spans="1:36" ht="15.75" customHeight="1" thickBot="1" x14ac:dyDescent="0.3">
      <c r="A501" s="308" t="s">
        <v>743</v>
      </c>
      <c r="B501" s="602" t="s">
        <v>730</v>
      </c>
      <c r="C501" s="616"/>
      <c r="D501" s="616"/>
      <c r="E501" s="616"/>
      <c r="F501" s="616"/>
      <c r="G501" s="616"/>
      <c r="H501" s="616"/>
      <c r="I501" s="616"/>
      <c r="J501" s="616"/>
      <c r="K501" s="616"/>
      <c r="L501" s="616"/>
      <c r="M501" s="616"/>
      <c r="N501" s="616"/>
      <c r="O501" s="616"/>
      <c r="P501" s="616"/>
      <c r="Q501" s="616"/>
      <c r="R501" s="616"/>
      <c r="S501" s="616"/>
      <c r="T501" s="616"/>
      <c r="U501" s="616"/>
      <c r="V501" s="616"/>
      <c r="W501" s="616"/>
      <c r="X501" s="616"/>
      <c r="Y501" s="616"/>
      <c r="Z501" s="616"/>
      <c r="AA501" s="616"/>
      <c r="AB501" s="616"/>
      <c r="AC501" s="616"/>
      <c r="AD501" s="616"/>
      <c r="AE501" s="616"/>
      <c r="AF501" s="616"/>
      <c r="AG501" s="616"/>
      <c r="AH501" s="616"/>
      <c r="AI501" s="616"/>
      <c r="AJ501" s="617"/>
    </row>
    <row r="502" spans="1:36" ht="15.75" thickTop="1" x14ac:dyDescent="0.25">
      <c r="A502" s="305" t="s">
        <v>744</v>
      </c>
      <c r="B502" s="349">
        <v>20255.686821310028</v>
      </c>
      <c r="C502" s="349">
        <v>268.19052749999997</v>
      </c>
      <c r="D502" s="349" t="s">
        <v>828</v>
      </c>
      <c r="E502" s="349" t="s">
        <v>828</v>
      </c>
      <c r="F502" s="349">
        <v>9031.5481900000013</v>
      </c>
      <c r="G502" s="349" t="s">
        <v>548</v>
      </c>
      <c r="H502" s="349">
        <v>80154.753393000006</v>
      </c>
      <c r="I502" s="349" t="s">
        <v>548</v>
      </c>
      <c r="J502" s="349">
        <v>9356.369772</v>
      </c>
      <c r="K502" s="349" t="s">
        <v>548</v>
      </c>
      <c r="L502" s="349" t="s">
        <v>828</v>
      </c>
      <c r="M502" s="349" t="s">
        <v>548</v>
      </c>
      <c r="N502" s="349" t="s">
        <v>548</v>
      </c>
      <c r="O502" s="349" t="s">
        <v>548</v>
      </c>
      <c r="P502" s="349" t="s">
        <v>548</v>
      </c>
      <c r="Q502" s="349">
        <v>1154.9313</v>
      </c>
      <c r="R502" s="349" t="s">
        <v>548</v>
      </c>
      <c r="S502" s="349" t="s">
        <v>828</v>
      </c>
      <c r="T502" s="349" t="s">
        <v>828</v>
      </c>
      <c r="U502" s="349">
        <v>1.84005186808937</v>
      </c>
      <c r="V502" s="358" t="s">
        <v>195</v>
      </c>
      <c r="W502" s="349">
        <v>3985.2978501399257</v>
      </c>
      <c r="X502" s="349">
        <v>2522.7156316579408</v>
      </c>
      <c r="Y502" s="349">
        <v>79.222245606505325</v>
      </c>
      <c r="Z502" s="349" t="s">
        <v>548</v>
      </c>
      <c r="AA502" s="349">
        <v>117.63778721389281</v>
      </c>
      <c r="AB502" s="349" t="s">
        <v>548</v>
      </c>
      <c r="AC502" s="349" t="s">
        <v>828</v>
      </c>
      <c r="AD502" s="349" t="s">
        <v>548</v>
      </c>
      <c r="AE502" s="349" t="s">
        <v>548</v>
      </c>
      <c r="AF502" s="349">
        <v>2.4884645670558498</v>
      </c>
      <c r="AG502" s="358" t="s">
        <v>195</v>
      </c>
      <c r="AH502" s="349">
        <v>7332.5098355411983</v>
      </c>
      <c r="AI502" s="349">
        <v>11803.055759120232</v>
      </c>
      <c r="AJ502" s="349">
        <v>490.71858044203998</v>
      </c>
    </row>
    <row r="503" spans="1:36" x14ac:dyDescent="0.25">
      <c r="A503" s="306" t="s">
        <v>745</v>
      </c>
      <c r="B503" s="349">
        <v>20040.325102040817</v>
      </c>
      <c r="C503" s="349" t="s">
        <v>523</v>
      </c>
      <c r="D503" s="349" t="s">
        <v>523</v>
      </c>
      <c r="E503" s="349" t="s">
        <v>523</v>
      </c>
      <c r="F503" s="349" t="s">
        <v>523</v>
      </c>
      <c r="G503" s="349" t="s">
        <v>523</v>
      </c>
      <c r="H503" s="349" t="s">
        <v>523</v>
      </c>
      <c r="I503" s="349" t="s">
        <v>523</v>
      </c>
      <c r="J503" s="349" t="s">
        <v>523</v>
      </c>
      <c r="K503" s="349" t="s">
        <v>523</v>
      </c>
      <c r="L503" s="349" t="s">
        <v>523</v>
      </c>
      <c r="M503" s="349" t="s">
        <v>523</v>
      </c>
      <c r="N503" s="349" t="s">
        <v>523</v>
      </c>
      <c r="O503" s="349" t="s">
        <v>523</v>
      </c>
      <c r="P503" s="349" t="s">
        <v>523</v>
      </c>
      <c r="Q503" s="349" t="s">
        <v>523</v>
      </c>
      <c r="R503" s="349" t="s">
        <v>523</v>
      </c>
      <c r="S503" s="349" t="s">
        <v>523</v>
      </c>
      <c r="T503" s="349" t="s">
        <v>523</v>
      </c>
      <c r="U503" s="349" t="s">
        <v>523</v>
      </c>
      <c r="V503" s="358" t="s">
        <v>195</v>
      </c>
      <c r="W503" s="349" t="s">
        <v>523</v>
      </c>
      <c r="X503" s="349" t="s">
        <v>523</v>
      </c>
      <c r="Y503" s="349" t="s">
        <v>523</v>
      </c>
      <c r="Z503" s="349" t="s">
        <v>523</v>
      </c>
      <c r="AA503" s="349" t="s">
        <v>523</v>
      </c>
      <c r="AB503" s="349" t="s">
        <v>523</v>
      </c>
      <c r="AC503" s="349" t="s">
        <v>523</v>
      </c>
      <c r="AD503" s="349" t="s">
        <v>523</v>
      </c>
      <c r="AE503" s="349" t="s">
        <v>523</v>
      </c>
      <c r="AF503" s="349" t="s">
        <v>523</v>
      </c>
      <c r="AG503" s="358" t="s">
        <v>195</v>
      </c>
      <c r="AH503" s="349" t="s">
        <v>523</v>
      </c>
      <c r="AI503" s="349" t="s">
        <v>523</v>
      </c>
      <c r="AJ503" s="349" t="s">
        <v>523</v>
      </c>
    </row>
    <row r="504" spans="1:36" x14ac:dyDescent="0.25">
      <c r="A504" s="392" t="s">
        <v>746</v>
      </c>
      <c r="B504" s="349" t="s">
        <v>523</v>
      </c>
      <c r="C504" s="349" t="s">
        <v>523</v>
      </c>
      <c r="D504" s="349" t="s">
        <v>523</v>
      </c>
      <c r="E504" s="349" t="s">
        <v>523</v>
      </c>
      <c r="F504" s="349" t="s">
        <v>523</v>
      </c>
      <c r="G504" s="349" t="s">
        <v>523</v>
      </c>
      <c r="H504" s="349" t="s">
        <v>585</v>
      </c>
      <c r="I504" s="349" t="s">
        <v>523</v>
      </c>
      <c r="J504" s="349" t="s">
        <v>523</v>
      </c>
      <c r="K504" s="349" t="s">
        <v>523</v>
      </c>
      <c r="L504" s="349" t="s">
        <v>523</v>
      </c>
      <c r="M504" s="349" t="s">
        <v>523</v>
      </c>
      <c r="N504" s="349" t="s">
        <v>523</v>
      </c>
      <c r="O504" s="349" t="s">
        <v>523</v>
      </c>
      <c r="P504" s="349" t="s">
        <v>523</v>
      </c>
      <c r="Q504" s="349" t="s">
        <v>523</v>
      </c>
      <c r="R504" s="349" t="s">
        <v>523</v>
      </c>
      <c r="S504" s="349" t="s">
        <v>523</v>
      </c>
      <c r="T504" s="349" t="s">
        <v>523</v>
      </c>
      <c r="U504" s="349" t="s">
        <v>523</v>
      </c>
      <c r="V504" s="358" t="s">
        <v>195</v>
      </c>
      <c r="W504" s="349">
        <v>2889.5115971792543</v>
      </c>
      <c r="X504" s="349">
        <v>550.24258844079532</v>
      </c>
      <c r="Y504" s="349" t="s">
        <v>523</v>
      </c>
      <c r="Z504" s="349" t="s">
        <v>523</v>
      </c>
      <c r="AA504" s="349" t="s">
        <v>523</v>
      </c>
      <c r="AB504" s="349" t="s">
        <v>523</v>
      </c>
      <c r="AC504" s="349" t="s">
        <v>523</v>
      </c>
      <c r="AD504" s="349" t="s">
        <v>523</v>
      </c>
      <c r="AE504" s="349" t="s">
        <v>523</v>
      </c>
      <c r="AF504" s="349" t="s">
        <v>523</v>
      </c>
      <c r="AG504" s="358" t="s">
        <v>195</v>
      </c>
      <c r="AH504" s="349" t="s">
        <v>523</v>
      </c>
      <c r="AI504" s="349">
        <v>2745.5373405254281</v>
      </c>
      <c r="AJ504" s="349" t="s">
        <v>523</v>
      </c>
    </row>
    <row r="505" spans="1:36" x14ac:dyDescent="0.25">
      <c r="A505" s="388" t="s">
        <v>747</v>
      </c>
      <c r="B505" s="349">
        <v>202.33771926921244</v>
      </c>
      <c r="C505" s="349" t="s">
        <v>621</v>
      </c>
      <c r="D505" s="349" t="s">
        <v>3278</v>
      </c>
      <c r="E505" s="349" t="s">
        <v>3278</v>
      </c>
      <c r="F505" s="349" t="s">
        <v>3278</v>
      </c>
      <c r="G505" s="349" t="s">
        <v>622</v>
      </c>
      <c r="H505" s="349" t="s">
        <v>621</v>
      </c>
      <c r="I505" s="349" t="s">
        <v>622</v>
      </c>
      <c r="J505" s="349" t="s">
        <v>3278</v>
      </c>
      <c r="K505" s="349" t="s">
        <v>622</v>
      </c>
      <c r="L505" s="349" t="s">
        <v>3278</v>
      </c>
      <c r="M505" s="349" t="s">
        <v>622</v>
      </c>
      <c r="N505" s="349" t="s">
        <v>622</v>
      </c>
      <c r="O505" s="349" t="s">
        <v>622</v>
      </c>
      <c r="P505" s="349" t="s">
        <v>622</v>
      </c>
      <c r="Q505" s="349" t="s">
        <v>3278</v>
      </c>
      <c r="R505" s="349" t="s">
        <v>622</v>
      </c>
      <c r="S505" s="349" t="s">
        <v>3278</v>
      </c>
      <c r="T505" s="349" t="s">
        <v>3278</v>
      </c>
      <c r="U505" s="349">
        <v>1.84005186808937</v>
      </c>
      <c r="V505" s="358" t="s">
        <v>195</v>
      </c>
      <c r="W505" s="349">
        <v>1080.1253649606713</v>
      </c>
      <c r="X505" s="349">
        <v>1972.4730432171457</v>
      </c>
      <c r="Y505" s="349">
        <v>79.222245606505325</v>
      </c>
      <c r="Z505" s="349" t="s">
        <v>622</v>
      </c>
      <c r="AA505" s="349">
        <v>117.63778721389281</v>
      </c>
      <c r="AB505" s="349" t="s">
        <v>622</v>
      </c>
      <c r="AC505" s="349" t="s">
        <v>3278</v>
      </c>
      <c r="AD505" s="349" t="s">
        <v>622</v>
      </c>
      <c r="AE505" s="349" t="s">
        <v>622</v>
      </c>
      <c r="AF505" s="349">
        <v>2.4884645670558498</v>
      </c>
      <c r="AG505" s="358" t="s">
        <v>195</v>
      </c>
      <c r="AH505" s="349">
        <v>18.975929941198739</v>
      </c>
      <c r="AI505" s="349">
        <v>707.17135072055373</v>
      </c>
      <c r="AJ505" s="349">
        <v>490.71858044210865</v>
      </c>
    </row>
    <row r="506" spans="1:36" x14ac:dyDescent="0.25">
      <c r="A506" s="393" t="s">
        <v>3429</v>
      </c>
      <c r="B506" s="349">
        <v>13.023999999999999</v>
      </c>
      <c r="C506" s="349">
        <v>268.19052749999997</v>
      </c>
      <c r="D506" s="349" t="s">
        <v>523</v>
      </c>
      <c r="E506" s="349" t="s">
        <v>523</v>
      </c>
      <c r="F506" s="349">
        <v>9031.5481900000013</v>
      </c>
      <c r="G506" s="349" t="s">
        <v>523</v>
      </c>
      <c r="H506" s="349">
        <v>80154.753393000006</v>
      </c>
      <c r="I506" s="349" t="s">
        <v>523</v>
      </c>
      <c r="J506" s="349">
        <v>9356.369772</v>
      </c>
      <c r="K506" s="349" t="s">
        <v>523</v>
      </c>
      <c r="L506" s="349" t="s">
        <v>523</v>
      </c>
      <c r="M506" s="349" t="s">
        <v>523</v>
      </c>
      <c r="N506" s="349" t="s">
        <v>523</v>
      </c>
      <c r="O506" s="349" t="s">
        <v>523</v>
      </c>
      <c r="P506" s="349" t="s">
        <v>523</v>
      </c>
      <c r="Q506" s="349">
        <v>1154.9313</v>
      </c>
      <c r="R506" s="349" t="s">
        <v>523</v>
      </c>
      <c r="S506" s="349" t="s">
        <v>523</v>
      </c>
      <c r="T506" s="349" t="s">
        <v>523</v>
      </c>
      <c r="U506" s="349" t="s">
        <v>523</v>
      </c>
      <c r="V506" s="358" t="s">
        <v>195</v>
      </c>
      <c r="W506" s="349">
        <v>15.660888</v>
      </c>
      <c r="X506" s="349" t="s">
        <v>523</v>
      </c>
      <c r="Y506" s="349" t="s">
        <v>523</v>
      </c>
      <c r="Z506" s="349" t="s">
        <v>523</v>
      </c>
      <c r="AA506" s="349" t="s">
        <v>523</v>
      </c>
      <c r="AB506" s="349" t="s">
        <v>523</v>
      </c>
      <c r="AC506" s="349" t="s">
        <v>523</v>
      </c>
      <c r="AD506" s="349" t="s">
        <v>523</v>
      </c>
      <c r="AE506" s="349" t="s">
        <v>523</v>
      </c>
      <c r="AF506" s="349" t="s">
        <v>523</v>
      </c>
      <c r="AG506" s="358" t="s">
        <v>195</v>
      </c>
      <c r="AH506" s="349">
        <v>7313.5339055999993</v>
      </c>
      <c r="AI506" s="349" t="s">
        <v>523</v>
      </c>
      <c r="AJ506" s="349" t="s">
        <v>523</v>
      </c>
    </row>
    <row r="507" spans="1:36" x14ac:dyDescent="0.25">
      <c r="A507" s="388" t="s">
        <v>748</v>
      </c>
      <c r="B507" s="349" t="s">
        <v>523</v>
      </c>
      <c r="C507" s="349" t="s">
        <v>523</v>
      </c>
      <c r="D507" s="349" t="s">
        <v>523</v>
      </c>
      <c r="E507" s="349" t="s">
        <v>523</v>
      </c>
      <c r="F507" s="349" t="s">
        <v>523</v>
      </c>
      <c r="G507" s="349" t="s">
        <v>523</v>
      </c>
      <c r="H507" s="349" t="s">
        <v>523</v>
      </c>
      <c r="I507" s="349" t="s">
        <v>523</v>
      </c>
      <c r="J507" s="349" t="s">
        <v>523</v>
      </c>
      <c r="K507" s="349" t="s">
        <v>523</v>
      </c>
      <c r="L507" s="349" t="s">
        <v>523</v>
      </c>
      <c r="M507" s="349" t="s">
        <v>523</v>
      </c>
      <c r="N507" s="349" t="s">
        <v>523</v>
      </c>
      <c r="O507" s="349" t="s">
        <v>523</v>
      </c>
      <c r="P507" s="349" t="s">
        <v>523</v>
      </c>
      <c r="Q507" s="349" t="s">
        <v>523</v>
      </c>
      <c r="R507" s="349" t="s">
        <v>523</v>
      </c>
      <c r="S507" s="349" t="s">
        <v>523</v>
      </c>
      <c r="T507" s="349" t="s">
        <v>523</v>
      </c>
      <c r="U507" s="349" t="s">
        <v>523</v>
      </c>
      <c r="V507" s="358" t="s">
        <v>195</v>
      </c>
      <c r="W507" s="349" t="s">
        <v>523</v>
      </c>
      <c r="X507" s="349" t="s">
        <v>523</v>
      </c>
      <c r="Y507" s="349" t="s">
        <v>523</v>
      </c>
      <c r="Z507" s="349" t="s">
        <v>523</v>
      </c>
      <c r="AA507" s="349" t="s">
        <v>523</v>
      </c>
      <c r="AB507" s="349" t="s">
        <v>523</v>
      </c>
      <c r="AC507" s="349" t="s">
        <v>523</v>
      </c>
      <c r="AD507" s="349" t="s">
        <v>523</v>
      </c>
      <c r="AE507" s="349" t="s">
        <v>523</v>
      </c>
      <c r="AF507" s="349" t="s">
        <v>523</v>
      </c>
      <c r="AG507" s="358" t="s">
        <v>195</v>
      </c>
      <c r="AH507" s="349" t="s">
        <v>523</v>
      </c>
      <c r="AI507" s="349">
        <v>8350.3470678743633</v>
      </c>
      <c r="AJ507" s="349" t="s">
        <v>523</v>
      </c>
    </row>
    <row r="508" spans="1:36" x14ac:dyDescent="0.25">
      <c r="A508" s="292" t="s">
        <v>749</v>
      </c>
      <c r="B508" s="349" t="s">
        <v>557</v>
      </c>
      <c r="C508" s="349" t="s">
        <v>523</v>
      </c>
      <c r="D508" s="349" t="s">
        <v>523</v>
      </c>
      <c r="E508" s="349" t="s">
        <v>523</v>
      </c>
      <c r="F508" s="349" t="s">
        <v>523</v>
      </c>
      <c r="G508" s="349" t="s">
        <v>523</v>
      </c>
      <c r="H508" s="349" t="s">
        <v>523</v>
      </c>
      <c r="I508" s="349" t="s">
        <v>523</v>
      </c>
      <c r="J508" s="349" t="s">
        <v>523</v>
      </c>
      <c r="K508" s="349" t="s">
        <v>523</v>
      </c>
      <c r="L508" s="349" t="s">
        <v>523</v>
      </c>
      <c r="M508" s="349" t="s">
        <v>523</v>
      </c>
      <c r="N508" s="349" t="s">
        <v>523</v>
      </c>
      <c r="O508" s="349" t="s">
        <v>523</v>
      </c>
      <c r="P508" s="349" t="s">
        <v>523</v>
      </c>
      <c r="Q508" s="349" t="s">
        <v>523</v>
      </c>
      <c r="R508" s="349" t="s">
        <v>523</v>
      </c>
      <c r="S508" s="349" t="s">
        <v>523</v>
      </c>
      <c r="T508" s="349" t="s">
        <v>523</v>
      </c>
      <c r="U508" s="349" t="s">
        <v>523</v>
      </c>
      <c r="V508" s="358" t="s">
        <v>195</v>
      </c>
      <c r="W508" s="349" t="s">
        <v>557</v>
      </c>
      <c r="X508" s="349" t="s">
        <v>557</v>
      </c>
      <c r="Y508" s="349" t="s">
        <v>557</v>
      </c>
      <c r="Z508" s="349" t="s">
        <v>523</v>
      </c>
      <c r="AA508" s="349" t="s">
        <v>557</v>
      </c>
      <c r="AB508" s="349" t="s">
        <v>523</v>
      </c>
      <c r="AC508" s="349" t="s">
        <v>523</v>
      </c>
      <c r="AD508" s="349" t="s">
        <v>523</v>
      </c>
      <c r="AE508" s="349" t="s">
        <v>523</v>
      </c>
      <c r="AF508" s="349" t="s">
        <v>523</v>
      </c>
      <c r="AG508" s="358" t="s">
        <v>195</v>
      </c>
      <c r="AH508" s="349" t="s">
        <v>523</v>
      </c>
      <c r="AI508" s="349" t="s">
        <v>557</v>
      </c>
      <c r="AJ508" s="349" t="s">
        <v>557</v>
      </c>
    </row>
    <row r="510" spans="1:36" ht="30" x14ac:dyDescent="0.25">
      <c r="A510" s="59" t="s">
        <v>750</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75" x14ac:dyDescent="0.25">
      <c r="A513" s="295" t="s">
        <v>751</v>
      </c>
      <c r="B513" s="280"/>
      <c r="C513" s="280"/>
      <c r="D513" s="280"/>
      <c r="E513" s="280"/>
      <c r="F513" s="281"/>
      <c r="G513" s="412" t="s">
        <v>507</v>
      </c>
    </row>
    <row r="514" spans="1:7" ht="15.75" x14ac:dyDescent="0.25">
      <c r="A514" s="295" t="s">
        <v>752</v>
      </c>
      <c r="B514" s="280"/>
      <c r="C514" s="280"/>
      <c r="D514" s="280"/>
      <c r="E514" s="280"/>
      <c r="F514" s="281"/>
      <c r="G514" s="412" t="s">
        <v>3438</v>
      </c>
    </row>
    <row r="515" spans="1:7" x14ac:dyDescent="0.25">
      <c r="A515" s="280"/>
      <c r="B515" s="280"/>
      <c r="C515" s="280"/>
      <c r="D515" s="280"/>
      <c r="E515" s="280"/>
      <c r="F515" s="281"/>
      <c r="G515" s="412" t="s">
        <v>508</v>
      </c>
    </row>
    <row r="516" spans="1:7" x14ac:dyDescent="0.25">
      <c r="A516" s="280"/>
      <c r="B516" s="280"/>
      <c r="C516" s="280"/>
      <c r="D516" s="280"/>
      <c r="E516" s="280"/>
      <c r="F516" s="294"/>
      <c r="G516" s="280"/>
    </row>
    <row r="517" spans="1:7" x14ac:dyDescent="0.25">
      <c r="A517" s="394" t="s">
        <v>753</v>
      </c>
      <c r="B517" s="395" t="s">
        <v>510</v>
      </c>
      <c r="C517" s="289" t="s">
        <v>511</v>
      </c>
      <c r="D517" s="289" t="s">
        <v>512</v>
      </c>
      <c r="E517" s="289" t="s">
        <v>648</v>
      </c>
      <c r="F517" s="309" t="s">
        <v>514</v>
      </c>
      <c r="G517" s="309" t="s">
        <v>515</v>
      </c>
    </row>
    <row r="518" spans="1:7" ht="15.75" thickBot="1" x14ac:dyDescent="0.3">
      <c r="A518" s="396" t="s">
        <v>754</v>
      </c>
      <c r="B518" s="612" t="s">
        <v>517</v>
      </c>
      <c r="C518" s="612"/>
      <c r="D518" s="612"/>
      <c r="E518" s="612"/>
      <c r="F518" s="612"/>
      <c r="G518" s="613"/>
    </row>
    <row r="519" spans="1:7" ht="15.75" thickTop="1" x14ac:dyDescent="0.25">
      <c r="A519" s="397" t="s">
        <v>755</v>
      </c>
      <c r="B519" s="349">
        <v>7853.7090592547993</v>
      </c>
      <c r="C519" s="349">
        <v>9571.8991649314175</v>
      </c>
      <c r="D519" s="349">
        <v>1107.1877988953377</v>
      </c>
      <c r="E519" s="349">
        <v>14.91067980114685</v>
      </c>
      <c r="F519" s="349">
        <v>363.40666610922074</v>
      </c>
      <c r="G519" s="349" t="s">
        <v>523</v>
      </c>
    </row>
    <row r="520" spans="1:7" x14ac:dyDescent="0.25">
      <c r="A520" s="388" t="s">
        <v>756</v>
      </c>
      <c r="B520" s="358" t="s">
        <v>195</v>
      </c>
      <c r="C520" s="349">
        <v>8834.6962615396096</v>
      </c>
      <c r="D520" s="349">
        <v>54.911513816245709</v>
      </c>
      <c r="E520" s="358" t="s">
        <v>195</v>
      </c>
      <c r="F520" s="358" t="s">
        <v>195</v>
      </c>
      <c r="G520" s="349" t="s">
        <v>523</v>
      </c>
    </row>
    <row r="521" spans="1:7" x14ac:dyDescent="0.25">
      <c r="A521" s="388" t="s">
        <v>757</v>
      </c>
      <c r="B521" s="358" t="s">
        <v>195</v>
      </c>
      <c r="C521" s="349">
        <v>6772.4822920982415</v>
      </c>
      <c r="D521" s="358" t="s">
        <v>195</v>
      </c>
      <c r="E521" s="358" t="s">
        <v>195</v>
      </c>
      <c r="F521" s="358" t="s">
        <v>195</v>
      </c>
      <c r="G521" s="358" t="s">
        <v>195</v>
      </c>
    </row>
    <row r="522" spans="1:7" x14ac:dyDescent="0.25">
      <c r="A522" s="381" t="s">
        <v>3430</v>
      </c>
      <c r="B522" s="358" t="s">
        <v>195</v>
      </c>
      <c r="C522" s="349">
        <v>6510.3132861119175</v>
      </c>
      <c r="D522" s="358" t="s">
        <v>195</v>
      </c>
      <c r="E522" s="358" t="s">
        <v>195</v>
      </c>
      <c r="F522" s="358" t="s">
        <v>195</v>
      </c>
      <c r="G522" s="358" t="s">
        <v>195</v>
      </c>
    </row>
    <row r="523" spans="1:7" x14ac:dyDescent="0.25">
      <c r="A523" s="76" t="s">
        <v>758</v>
      </c>
      <c r="B523" s="358" t="s">
        <v>195</v>
      </c>
      <c r="C523" s="358" t="s">
        <v>195</v>
      </c>
      <c r="D523" s="358" t="s">
        <v>195</v>
      </c>
      <c r="E523" s="358" t="s">
        <v>195</v>
      </c>
      <c r="F523" s="358" t="s">
        <v>195</v>
      </c>
      <c r="G523" s="358" t="s">
        <v>195</v>
      </c>
    </row>
    <row r="524" spans="1:7" x14ac:dyDescent="0.25">
      <c r="A524" s="398" t="s">
        <v>759</v>
      </c>
      <c r="B524" s="358" t="s">
        <v>195</v>
      </c>
      <c r="C524" s="349" t="s">
        <v>195</v>
      </c>
      <c r="D524" s="358" t="s">
        <v>195</v>
      </c>
      <c r="E524" s="358" t="s">
        <v>195</v>
      </c>
      <c r="F524" s="358" t="s">
        <v>195</v>
      </c>
      <c r="G524" s="358" t="s">
        <v>195</v>
      </c>
    </row>
    <row r="525" spans="1:7" x14ac:dyDescent="0.25">
      <c r="A525" s="398" t="s">
        <v>760</v>
      </c>
      <c r="B525" s="358" t="s">
        <v>195</v>
      </c>
      <c r="C525" s="349" t="s">
        <v>195</v>
      </c>
      <c r="D525" s="358" t="s">
        <v>195</v>
      </c>
      <c r="E525" s="358" t="s">
        <v>195</v>
      </c>
      <c r="F525" s="358" t="s">
        <v>195</v>
      </c>
      <c r="G525" s="358" t="s">
        <v>195</v>
      </c>
    </row>
    <row r="526" spans="1:7" x14ac:dyDescent="0.25">
      <c r="A526" s="76" t="s">
        <v>761</v>
      </c>
      <c r="B526" s="358" t="s">
        <v>195</v>
      </c>
      <c r="C526" s="358" t="s">
        <v>195</v>
      </c>
      <c r="D526" s="358" t="s">
        <v>195</v>
      </c>
      <c r="E526" s="358" t="s">
        <v>195</v>
      </c>
      <c r="F526" s="358" t="s">
        <v>195</v>
      </c>
      <c r="G526" s="358" t="s">
        <v>195</v>
      </c>
    </row>
    <row r="527" spans="1:7" x14ac:dyDescent="0.25">
      <c r="A527" s="398" t="s">
        <v>762</v>
      </c>
      <c r="B527" s="358" t="s">
        <v>195</v>
      </c>
      <c r="C527" s="349" t="s">
        <v>195</v>
      </c>
      <c r="D527" s="358" t="s">
        <v>195</v>
      </c>
      <c r="E527" s="358" t="s">
        <v>195</v>
      </c>
      <c r="F527" s="358" t="s">
        <v>195</v>
      </c>
      <c r="G527" s="358" t="s">
        <v>195</v>
      </c>
    </row>
    <row r="528" spans="1:7" x14ac:dyDescent="0.25">
      <c r="A528" s="398" t="s">
        <v>763</v>
      </c>
      <c r="B528" s="358" t="s">
        <v>195</v>
      </c>
      <c r="C528" s="349" t="s">
        <v>195</v>
      </c>
      <c r="D528" s="358" t="s">
        <v>195</v>
      </c>
      <c r="E528" s="358" t="s">
        <v>195</v>
      </c>
      <c r="F528" s="358" t="s">
        <v>195</v>
      </c>
      <c r="G528" s="358" t="s">
        <v>195</v>
      </c>
    </row>
    <row r="529" spans="1:7" x14ac:dyDescent="0.25">
      <c r="A529" s="398" t="s">
        <v>764</v>
      </c>
      <c r="B529" s="358" t="s">
        <v>195</v>
      </c>
      <c r="C529" s="349" t="s">
        <v>195</v>
      </c>
      <c r="D529" s="358" t="s">
        <v>195</v>
      </c>
      <c r="E529" s="358" t="s">
        <v>195</v>
      </c>
      <c r="F529" s="358" t="s">
        <v>195</v>
      </c>
      <c r="G529" s="358" t="s">
        <v>195</v>
      </c>
    </row>
    <row r="530" spans="1:7" x14ac:dyDescent="0.25">
      <c r="A530" s="76" t="s">
        <v>765</v>
      </c>
      <c r="B530" s="358" t="s">
        <v>195</v>
      </c>
      <c r="C530" s="358" t="s">
        <v>195</v>
      </c>
      <c r="D530" s="358" t="s">
        <v>195</v>
      </c>
      <c r="E530" s="358" t="s">
        <v>195</v>
      </c>
      <c r="F530" s="358" t="s">
        <v>195</v>
      </c>
      <c r="G530" s="358" t="s">
        <v>195</v>
      </c>
    </row>
    <row r="531" spans="1:7" x14ac:dyDescent="0.25">
      <c r="A531" s="398" t="s">
        <v>3431</v>
      </c>
      <c r="B531" s="358" t="s">
        <v>195</v>
      </c>
      <c r="C531" s="349">
        <v>6510.3132861119175</v>
      </c>
      <c r="D531" s="358" t="s">
        <v>195</v>
      </c>
      <c r="E531" s="358" t="s">
        <v>195</v>
      </c>
      <c r="F531" s="358" t="s">
        <v>195</v>
      </c>
      <c r="G531" s="358" t="s">
        <v>195</v>
      </c>
    </row>
    <row r="532" spans="1:7" x14ac:dyDescent="0.25">
      <c r="A532" s="399" t="s">
        <v>768</v>
      </c>
      <c r="B532" s="358" t="s">
        <v>195</v>
      </c>
      <c r="C532" s="349">
        <v>473.19623090020355</v>
      </c>
      <c r="D532" s="358"/>
      <c r="E532" s="358" t="s">
        <v>195</v>
      </c>
      <c r="F532" s="358" t="s">
        <v>195</v>
      </c>
      <c r="G532" s="358"/>
    </row>
    <row r="533" spans="1:7" x14ac:dyDescent="0.25">
      <c r="A533" s="399" t="s">
        <v>769</v>
      </c>
      <c r="B533" s="358" t="s">
        <v>195</v>
      </c>
      <c r="C533" s="349">
        <v>299.39799460361405</v>
      </c>
      <c r="D533" s="358"/>
      <c r="E533" s="358" t="s">
        <v>195</v>
      </c>
      <c r="F533" s="358" t="s">
        <v>195</v>
      </c>
      <c r="G533" s="358"/>
    </row>
    <row r="534" spans="1:7" x14ac:dyDescent="0.25">
      <c r="A534" s="399" t="s">
        <v>770</v>
      </c>
      <c r="B534" s="358" t="s">
        <v>195</v>
      </c>
      <c r="C534" s="349">
        <v>3056.1321125619293</v>
      </c>
      <c r="D534" s="358"/>
      <c r="E534" s="358" t="s">
        <v>195</v>
      </c>
      <c r="F534" s="358" t="s">
        <v>195</v>
      </c>
      <c r="G534" s="358"/>
    </row>
    <row r="535" spans="1:7" x14ac:dyDescent="0.25">
      <c r="A535" s="399" t="s">
        <v>771</v>
      </c>
      <c r="B535" s="358" t="s">
        <v>195</v>
      </c>
      <c r="C535" s="349">
        <v>251.93525163617798</v>
      </c>
      <c r="D535" s="358"/>
      <c r="E535" s="358" t="s">
        <v>195</v>
      </c>
      <c r="F535" s="358" t="s">
        <v>195</v>
      </c>
      <c r="G535" s="358"/>
    </row>
    <row r="536" spans="1:7" x14ac:dyDescent="0.25">
      <c r="A536" s="399" t="s">
        <v>772</v>
      </c>
      <c r="B536" s="358" t="s">
        <v>195</v>
      </c>
      <c r="C536" s="349">
        <v>297.36246326322032</v>
      </c>
      <c r="D536" s="358"/>
      <c r="E536" s="358" t="s">
        <v>195</v>
      </c>
      <c r="F536" s="358" t="s">
        <v>195</v>
      </c>
      <c r="G536" s="358"/>
    </row>
    <row r="537" spans="1:7" x14ac:dyDescent="0.25">
      <c r="A537" s="399" t="s">
        <v>773</v>
      </c>
      <c r="B537" s="358" t="s">
        <v>195</v>
      </c>
      <c r="C537" s="349">
        <v>309.95636595734669</v>
      </c>
      <c r="D537" s="358"/>
      <c r="E537" s="358" t="s">
        <v>195</v>
      </c>
      <c r="F537" s="358" t="s">
        <v>195</v>
      </c>
      <c r="G537" s="358"/>
    </row>
    <row r="538" spans="1:7" x14ac:dyDescent="0.25">
      <c r="A538" s="399" t="s">
        <v>774</v>
      </c>
      <c r="B538" s="358" t="s">
        <v>195</v>
      </c>
      <c r="C538" s="349">
        <v>178.40438707912745</v>
      </c>
      <c r="D538" s="358"/>
      <c r="E538" s="358" t="s">
        <v>195</v>
      </c>
      <c r="F538" s="358" t="s">
        <v>195</v>
      </c>
      <c r="G538" s="358"/>
    </row>
    <row r="539" spans="1:7" x14ac:dyDescent="0.25">
      <c r="A539" s="399" t="s">
        <v>775</v>
      </c>
      <c r="B539" s="358" t="s">
        <v>195</v>
      </c>
      <c r="C539" s="349">
        <v>214.11005793654462</v>
      </c>
      <c r="D539" s="358"/>
      <c r="E539" s="358" t="s">
        <v>195</v>
      </c>
      <c r="F539" s="358" t="s">
        <v>195</v>
      </c>
      <c r="G539" s="358"/>
    </row>
    <row r="540" spans="1:7" x14ac:dyDescent="0.25">
      <c r="A540" s="399" t="s">
        <v>776</v>
      </c>
      <c r="B540" s="358" t="s">
        <v>195</v>
      </c>
      <c r="C540" s="349">
        <v>1196.7876680440343</v>
      </c>
      <c r="D540" s="358"/>
      <c r="E540" s="358" t="s">
        <v>195</v>
      </c>
      <c r="F540" s="358" t="s">
        <v>195</v>
      </c>
      <c r="G540" s="358"/>
    </row>
    <row r="541" spans="1:7" x14ac:dyDescent="0.25">
      <c r="A541" s="399" t="s">
        <v>3286</v>
      </c>
      <c r="B541" s="358" t="s">
        <v>195</v>
      </c>
      <c r="C541" s="349">
        <v>178.70274178817721</v>
      </c>
      <c r="D541" s="358"/>
      <c r="E541" s="358" t="s">
        <v>195</v>
      </c>
      <c r="F541" s="358" t="s">
        <v>195</v>
      </c>
      <c r="G541" s="358"/>
    </row>
    <row r="542" spans="1:7" x14ac:dyDescent="0.25">
      <c r="A542" s="399" t="s">
        <v>3287</v>
      </c>
      <c r="B542" s="358" t="s">
        <v>195</v>
      </c>
      <c r="C542" s="349">
        <v>54.328012341541672</v>
      </c>
      <c r="D542" s="358"/>
      <c r="E542" s="358" t="s">
        <v>195</v>
      </c>
      <c r="F542" s="358" t="s">
        <v>195</v>
      </c>
      <c r="G542" s="358"/>
    </row>
    <row r="543" spans="1:7" x14ac:dyDescent="0.25">
      <c r="A543" s="381" t="s">
        <v>777</v>
      </c>
      <c r="B543" s="358" t="s">
        <v>195</v>
      </c>
      <c r="C543" s="349">
        <v>55.215000000000003</v>
      </c>
      <c r="D543" s="358" t="s">
        <v>195</v>
      </c>
      <c r="E543" s="358" t="s">
        <v>195</v>
      </c>
      <c r="F543" s="358" t="s">
        <v>195</v>
      </c>
      <c r="G543" s="358" t="s">
        <v>195</v>
      </c>
    </row>
    <row r="544" spans="1:7" x14ac:dyDescent="0.25">
      <c r="A544" s="381" t="s">
        <v>778</v>
      </c>
      <c r="B544" s="358" t="s">
        <v>195</v>
      </c>
      <c r="C544" s="349">
        <v>91.609200000000001</v>
      </c>
      <c r="D544" s="358" t="s">
        <v>195</v>
      </c>
      <c r="E544" s="358" t="s">
        <v>195</v>
      </c>
      <c r="F544" s="358" t="s">
        <v>195</v>
      </c>
      <c r="G544" s="358" t="s">
        <v>195</v>
      </c>
    </row>
    <row r="545" spans="1:7" x14ac:dyDescent="0.25">
      <c r="A545" s="381" t="s">
        <v>779</v>
      </c>
      <c r="B545" s="358" t="s">
        <v>195</v>
      </c>
      <c r="C545" s="349">
        <v>115.34480598632427</v>
      </c>
      <c r="D545" s="358" t="s">
        <v>195</v>
      </c>
      <c r="E545" s="358" t="s">
        <v>195</v>
      </c>
      <c r="F545" s="358" t="s">
        <v>195</v>
      </c>
      <c r="G545" s="358" t="s">
        <v>195</v>
      </c>
    </row>
    <row r="546" spans="1:7" x14ac:dyDescent="0.25">
      <c r="A546" s="400" t="s">
        <v>780</v>
      </c>
      <c r="B546" s="358" t="s">
        <v>195</v>
      </c>
      <c r="C546" s="349" t="s">
        <v>550</v>
      </c>
      <c r="D546" s="358"/>
      <c r="E546" s="358" t="s">
        <v>195</v>
      </c>
      <c r="F546" s="358" t="s">
        <v>195</v>
      </c>
      <c r="G546" s="358"/>
    </row>
    <row r="547" spans="1:7" x14ac:dyDescent="0.25">
      <c r="A547" s="400" t="s">
        <v>781</v>
      </c>
      <c r="B547" s="358" t="s">
        <v>195</v>
      </c>
      <c r="C547" s="349">
        <v>26.068534199999998</v>
      </c>
      <c r="D547" s="358"/>
      <c r="E547" s="358" t="s">
        <v>195</v>
      </c>
      <c r="F547" s="358" t="s">
        <v>195</v>
      </c>
      <c r="G547" s="358"/>
    </row>
    <row r="548" spans="1:7" x14ac:dyDescent="0.25">
      <c r="A548" s="400" t="s">
        <v>782</v>
      </c>
      <c r="B548" s="358" t="s">
        <v>195</v>
      </c>
      <c r="C548" s="349">
        <v>69.750133199999993</v>
      </c>
      <c r="D548" s="358"/>
      <c r="E548" s="358" t="s">
        <v>195</v>
      </c>
      <c r="F548" s="358" t="s">
        <v>195</v>
      </c>
      <c r="G548" s="358"/>
    </row>
    <row r="549" spans="1:7" x14ac:dyDescent="0.25">
      <c r="A549" s="400" t="s">
        <v>783</v>
      </c>
      <c r="B549" s="358" t="s">
        <v>195</v>
      </c>
      <c r="C549" s="349">
        <v>2.1242679999999998</v>
      </c>
      <c r="D549" s="358"/>
      <c r="E549" s="358" t="s">
        <v>195</v>
      </c>
      <c r="F549" s="358" t="s">
        <v>195</v>
      </c>
      <c r="G549" s="358"/>
    </row>
    <row r="550" spans="1:7" x14ac:dyDescent="0.25">
      <c r="A550" s="400" t="s">
        <v>784</v>
      </c>
      <c r="B550" s="358" t="s">
        <v>195</v>
      </c>
      <c r="C550" s="349" t="s">
        <v>550</v>
      </c>
      <c r="D550" s="358"/>
      <c r="E550" s="358" t="s">
        <v>195</v>
      </c>
      <c r="F550" s="358" t="s">
        <v>195</v>
      </c>
      <c r="G550" s="358"/>
    </row>
    <row r="551" spans="1:7" x14ac:dyDescent="0.25">
      <c r="A551" s="401" t="s">
        <v>785</v>
      </c>
      <c r="B551" s="358" t="s">
        <v>195</v>
      </c>
      <c r="C551" s="349">
        <v>17.401870586324279</v>
      </c>
      <c r="D551" s="358" t="s">
        <v>195</v>
      </c>
      <c r="E551" s="358" t="s">
        <v>195</v>
      </c>
      <c r="F551" s="358" t="s">
        <v>195</v>
      </c>
      <c r="G551" s="358" t="s">
        <v>195</v>
      </c>
    </row>
    <row r="552" spans="1:7" x14ac:dyDescent="0.25">
      <c r="A552" s="402" t="s">
        <v>786</v>
      </c>
      <c r="B552" s="358" t="s">
        <v>195</v>
      </c>
      <c r="C552" s="349">
        <v>17.401870586324279</v>
      </c>
      <c r="D552" s="358"/>
      <c r="E552" s="358" t="s">
        <v>195</v>
      </c>
      <c r="F552" s="358" t="s">
        <v>195</v>
      </c>
      <c r="G552" s="358"/>
    </row>
    <row r="553" spans="1:7" x14ac:dyDescent="0.25">
      <c r="A553" s="388" t="s">
        <v>787</v>
      </c>
      <c r="B553" s="358" t="s">
        <v>195</v>
      </c>
      <c r="C553" s="349">
        <v>2062.213969441369</v>
      </c>
      <c r="D553" s="349">
        <v>54.911513816245709</v>
      </c>
      <c r="E553" s="358" t="s">
        <v>195</v>
      </c>
      <c r="F553" s="358" t="s">
        <v>195</v>
      </c>
      <c r="G553" s="349" t="s">
        <v>523</v>
      </c>
    </row>
    <row r="554" spans="1:7" x14ac:dyDescent="0.25">
      <c r="A554" s="382" t="s">
        <v>3432</v>
      </c>
      <c r="B554" s="358" t="s">
        <v>195</v>
      </c>
      <c r="C554" s="349">
        <v>1103.3068171277257</v>
      </c>
      <c r="D554" s="349">
        <v>42.371474794155858</v>
      </c>
      <c r="E554" s="358" t="s">
        <v>195</v>
      </c>
      <c r="F554" s="358" t="s">
        <v>195</v>
      </c>
      <c r="G554" s="349" t="s">
        <v>523</v>
      </c>
    </row>
    <row r="555" spans="1:7" x14ac:dyDescent="0.25">
      <c r="A555" s="76" t="s">
        <v>758</v>
      </c>
      <c r="B555" s="358" t="s">
        <v>195</v>
      </c>
      <c r="C555" s="358" t="s">
        <v>195</v>
      </c>
      <c r="D555" s="358" t="s">
        <v>195</v>
      </c>
      <c r="E555" s="358" t="s">
        <v>195</v>
      </c>
      <c r="F555" s="358" t="s">
        <v>195</v>
      </c>
      <c r="G555" s="358" t="s">
        <v>195</v>
      </c>
    </row>
    <row r="556" spans="1:7" x14ac:dyDescent="0.25">
      <c r="A556" s="398" t="s">
        <v>759</v>
      </c>
      <c r="B556" s="358" t="s">
        <v>195</v>
      </c>
      <c r="C556" s="349" t="s">
        <v>195</v>
      </c>
      <c r="D556" s="349" t="s">
        <v>195</v>
      </c>
      <c r="E556" s="358" t="s">
        <v>195</v>
      </c>
      <c r="F556" s="358" t="s">
        <v>195</v>
      </c>
      <c r="G556" s="353" t="s">
        <v>195</v>
      </c>
    </row>
    <row r="557" spans="1:7" x14ac:dyDescent="0.25">
      <c r="A557" s="398" t="s">
        <v>760</v>
      </c>
      <c r="B557" s="358" t="s">
        <v>195</v>
      </c>
      <c r="C557" s="349" t="s">
        <v>195</v>
      </c>
      <c r="D557" s="349" t="s">
        <v>195</v>
      </c>
      <c r="E557" s="358" t="s">
        <v>195</v>
      </c>
      <c r="F557" s="358" t="s">
        <v>195</v>
      </c>
      <c r="G557" s="353" t="s">
        <v>195</v>
      </c>
    </row>
    <row r="558" spans="1:7" x14ac:dyDescent="0.25">
      <c r="A558" s="76" t="s">
        <v>761</v>
      </c>
      <c r="B558" s="358" t="s">
        <v>195</v>
      </c>
      <c r="C558" s="358" t="s">
        <v>195</v>
      </c>
      <c r="D558" s="358" t="s">
        <v>195</v>
      </c>
      <c r="E558" s="358" t="s">
        <v>195</v>
      </c>
      <c r="F558" s="358" t="s">
        <v>195</v>
      </c>
      <c r="G558" s="358" t="s">
        <v>195</v>
      </c>
    </row>
    <row r="559" spans="1:7" x14ac:dyDescent="0.25">
      <c r="A559" s="398" t="s">
        <v>762</v>
      </c>
      <c r="B559" s="358" t="s">
        <v>195</v>
      </c>
      <c r="C559" s="349" t="s">
        <v>195</v>
      </c>
      <c r="D559" s="349" t="s">
        <v>195</v>
      </c>
      <c r="E559" s="358" t="s">
        <v>195</v>
      </c>
      <c r="F559" s="358" t="s">
        <v>195</v>
      </c>
      <c r="G559" s="353" t="s">
        <v>195</v>
      </c>
    </row>
    <row r="560" spans="1:7" x14ac:dyDescent="0.25">
      <c r="A560" s="398" t="s">
        <v>763</v>
      </c>
      <c r="B560" s="358" t="s">
        <v>195</v>
      </c>
      <c r="C560" s="349" t="s">
        <v>195</v>
      </c>
      <c r="D560" s="349" t="s">
        <v>195</v>
      </c>
      <c r="E560" s="358" t="s">
        <v>195</v>
      </c>
      <c r="F560" s="358" t="s">
        <v>195</v>
      </c>
      <c r="G560" s="353" t="s">
        <v>195</v>
      </c>
    </row>
    <row r="561" spans="1:7" x14ac:dyDescent="0.25">
      <c r="A561" s="398" t="s">
        <v>764</v>
      </c>
      <c r="B561" s="358" t="s">
        <v>195</v>
      </c>
      <c r="C561" s="349" t="s">
        <v>195</v>
      </c>
      <c r="D561" s="349" t="s">
        <v>195</v>
      </c>
      <c r="E561" s="358" t="s">
        <v>195</v>
      </c>
      <c r="F561" s="358" t="s">
        <v>195</v>
      </c>
      <c r="G561" s="353" t="s">
        <v>195</v>
      </c>
    </row>
    <row r="562" spans="1:7" x14ac:dyDescent="0.25">
      <c r="A562" s="76" t="s">
        <v>765</v>
      </c>
      <c r="B562" s="358" t="s">
        <v>195</v>
      </c>
      <c r="C562" s="358" t="s">
        <v>195</v>
      </c>
      <c r="D562" s="358" t="s">
        <v>195</v>
      </c>
      <c r="E562" s="358" t="s">
        <v>195</v>
      </c>
      <c r="F562" s="358" t="s">
        <v>195</v>
      </c>
      <c r="G562" s="358" t="s">
        <v>195</v>
      </c>
    </row>
    <row r="563" spans="1:7" x14ac:dyDescent="0.25">
      <c r="A563" s="398" t="s">
        <v>3433</v>
      </c>
      <c r="B563" s="358" t="s">
        <v>195</v>
      </c>
      <c r="C563" s="349">
        <v>1103.3068171277257</v>
      </c>
      <c r="D563" s="349">
        <v>42.371474794155858</v>
      </c>
      <c r="E563" s="358" t="s">
        <v>195</v>
      </c>
      <c r="F563" s="358" t="s">
        <v>195</v>
      </c>
      <c r="G563" s="353" t="s">
        <v>523</v>
      </c>
    </row>
    <row r="564" spans="1:7" x14ac:dyDescent="0.25">
      <c r="A564" s="399" t="s">
        <v>766</v>
      </c>
      <c r="B564" s="358" t="s">
        <v>195</v>
      </c>
      <c r="C564" s="349" t="s">
        <v>525</v>
      </c>
      <c r="D564" s="349" t="s">
        <v>525</v>
      </c>
      <c r="E564" s="358" t="s">
        <v>195</v>
      </c>
      <c r="F564" s="358" t="s">
        <v>195</v>
      </c>
      <c r="G564" s="353" t="s">
        <v>523</v>
      </c>
    </row>
    <row r="565" spans="1:7" x14ac:dyDescent="0.25">
      <c r="A565" s="399" t="s">
        <v>767</v>
      </c>
      <c r="B565" s="358" t="s">
        <v>195</v>
      </c>
      <c r="C565" s="349" t="s">
        <v>525</v>
      </c>
      <c r="D565" s="349" t="s">
        <v>525</v>
      </c>
      <c r="E565" s="358" t="s">
        <v>195</v>
      </c>
      <c r="F565" s="358" t="s">
        <v>195</v>
      </c>
      <c r="G565" s="353" t="s">
        <v>523</v>
      </c>
    </row>
    <row r="566" spans="1:7" x14ac:dyDescent="0.25">
      <c r="A566" s="399" t="s">
        <v>768</v>
      </c>
      <c r="B566" s="358" t="s">
        <v>195</v>
      </c>
      <c r="C566" s="349">
        <v>10.4339141813269</v>
      </c>
      <c r="D566" s="349" t="s">
        <v>525</v>
      </c>
      <c r="E566" s="358" t="s">
        <v>195</v>
      </c>
      <c r="F566" s="358" t="s">
        <v>195</v>
      </c>
      <c r="G566" s="353" t="s">
        <v>523</v>
      </c>
    </row>
    <row r="567" spans="1:7" x14ac:dyDescent="0.25">
      <c r="A567" s="399" t="s">
        <v>769</v>
      </c>
      <c r="B567" s="358" t="s">
        <v>195</v>
      </c>
      <c r="C567" s="349">
        <v>6.8670103189230298</v>
      </c>
      <c r="D567" s="349" t="s">
        <v>525</v>
      </c>
      <c r="E567" s="358" t="s">
        <v>195</v>
      </c>
      <c r="F567" s="358" t="s">
        <v>195</v>
      </c>
      <c r="G567" s="353" t="s">
        <v>523</v>
      </c>
    </row>
    <row r="568" spans="1:7" x14ac:dyDescent="0.25">
      <c r="A568" s="399" t="s">
        <v>770</v>
      </c>
      <c r="B568" s="358" t="s">
        <v>195</v>
      </c>
      <c r="C568" s="349">
        <v>73.263053002758994</v>
      </c>
      <c r="D568" s="349" t="s">
        <v>525</v>
      </c>
      <c r="E568" s="358" t="s">
        <v>195</v>
      </c>
      <c r="F568" s="358" t="s">
        <v>195</v>
      </c>
      <c r="G568" s="353" t="s">
        <v>523</v>
      </c>
    </row>
    <row r="569" spans="1:7" x14ac:dyDescent="0.25">
      <c r="A569" s="399" t="s">
        <v>771</v>
      </c>
      <c r="B569" s="358" t="s">
        <v>195</v>
      </c>
      <c r="C569" s="349">
        <v>6.6603451261630804</v>
      </c>
      <c r="D569" s="349">
        <v>7.8425112598720803</v>
      </c>
      <c r="E569" s="358" t="s">
        <v>195</v>
      </c>
      <c r="F569" s="358" t="s">
        <v>195</v>
      </c>
      <c r="G569" s="353" t="s">
        <v>523</v>
      </c>
    </row>
    <row r="570" spans="1:7" x14ac:dyDescent="0.25">
      <c r="A570" s="399" t="s">
        <v>772</v>
      </c>
      <c r="B570" s="358" t="s">
        <v>195</v>
      </c>
      <c r="C570" s="349">
        <v>6.2083685766828101</v>
      </c>
      <c r="D570" s="349" t="s">
        <v>525</v>
      </c>
      <c r="E570" s="358" t="s">
        <v>195</v>
      </c>
      <c r="F570" s="358" t="s">
        <v>195</v>
      </c>
      <c r="G570" s="353" t="s">
        <v>523</v>
      </c>
    </row>
    <row r="571" spans="1:7" x14ac:dyDescent="0.25">
      <c r="A571" s="399" t="s">
        <v>773</v>
      </c>
      <c r="B571" s="358" t="s">
        <v>195</v>
      </c>
      <c r="C571" s="349">
        <v>15.278275422757799</v>
      </c>
      <c r="D571" s="349">
        <v>15.52463493848148</v>
      </c>
      <c r="E571" s="358" t="s">
        <v>195</v>
      </c>
      <c r="F571" s="358" t="s">
        <v>195</v>
      </c>
      <c r="G571" s="353" t="s">
        <v>523</v>
      </c>
    </row>
    <row r="572" spans="1:7" x14ac:dyDescent="0.25">
      <c r="A572" s="399" t="s">
        <v>774</v>
      </c>
      <c r="B572" s="358" t="s">
        <v>195</v>
      </c>
      <c r="C572" s="349">
        <v>8.8016924452317795</v>
      </c>
      <c r="D572" s="349">
        <v>8.48939568274767</v>
      </c>
      <c r="E572" s="358" t="s">
        <v>195</v>
      </c>
      <c r="F572" s="358" t="s">
        <v>195</v>
      </c>
      <c r="G572" s="353" t="s">
        <v>523</v>
      </c>
    </row>
    <row r="573" spans="1:7" x14ac:dyDescent="0.25">
      <c r="A573" s="399" t="s">
        <v>775</v>
      </c>
      <c r="B573" s="358" t="s">
        <v>195</v>
      </c>
      <c r="C573" s="349">
        <v>5.1525731574840696</v>
      </c>
      <c r="D573" s="349" t="s">
        <v>525</v>
      </c>
      <c r="E573" s="358" t="s">
        <v>195</v>
      </c>
      <c r="F573" s="358" t="s">
        <v>195</v>
      </c>
      <c r="G573" s="353" t="s">
        <v>523</v>
      </c>
    </row>
    <row r="574" spans="1:7" x14ac:dyDescent="0.25">
      <c r="A574" s="399" t="s">
        <v>776</v>
      </c>
      <c r="B574" s="358" t="s">
        <v>195</v>
      </c>
      <c r="C574" s="349">
        <v>961.657313045705</v>
      </c>
      <c r="D574" s="349">
        <v>10.514932913054629</v>
      </c>
      <c r="E574" s="358" t="s">
        <v>195</v>
      </c>
      <c r="F574" s="358" t="s">
        <v>195</v>
      </c>
      <c r="G574" s="353" t="s">
        <v>523</v>
      </c>
    </row>
    <row r="575" spans="1:7" x14ac:dyDescent="0.25">
      <c r="A575" s="399" t="s">
        <v>3286</v>
      </c>
      <c r="B575" s="358" t="s">
        <v>195</v>
      </c>
      <c r="C575" s="349">
        <v>7.2448214116877399</v>
      </c>
      <c r="D575" s="349" t="s">
        <v>525</v>
      </c>
      <c r="E575" s="358" t="s">
        <v>195</v>
      </c>
      <c r="F575" s="358" t="s">
        <v>195</v>
      </c>
      <c r="G575" s="353" t="s">
        <v>523</v>
      </c>
    </row>
    <row r="576" spans="1:7" x14ac:dyDescent="0.25">
      <c r="A576" s="399" t="s">
        <v>3287</v>
      </c>
      <c r="B576" s="358" t="s">
        <v>195</v>
      </c>
      <c r="C576" s="349">
        <v>1.7394504390044301</v>
      </c>
      <c r="D576" s="349" t="s">
        <v>525</v>
      </c>
      <c r="E576" s="358" t="s">
        <v>195</v>
      </c>
      <c r="F576" s="358" t="s">
        <v>195</v>
      </c>
      <c r="G576" s="353" t="s">
        <v>523</v>
      </c>
    </row>
    <row r="577" spans="1:7" x14ac:dyDescent="0.25">
      <c r="A577" s="381" t="s">
        <v>777</v>
      </c>
      <c r="B577" s="358" t="s">
        <v>195</v>
      </c>
      <c r="C577" s="349">
        <v>3.47664809845039</v>
      </c>
      <c r="D577" s="349">
        <v>1.15882913799309</v>
      </c>
      <c r="E577" s="358" t="s">
        <v>195</v>
      </c>
      <c r="F577" s="358" t="s">
        <v>195</v>
      </c>
      <c r="G577" s="353" t="s">
        <v>523</v>
      </c>
    </row>
    <row r="578" spans="1:7" x14ac:dyDescent="0.25">
      <c r="A578" s="381" t="s">
        <v>778</v>
      </c>
      <c r="B578" s="358" t="s">
        <v>195</v>
      </c>
      <c r="C578" s="349">
        <v>812.30140082016101</v>
      </c>
      <c r="D578" s="349">
        <v>5.4580785736261301</v>
      </c>
      <c r="E578" s="358" t="s">
        <v>195</v>
      </c>
      <c r="F578" s="358" t="s">
        <v>195</v>
      </c>
      <c r="G578" s="353" t="s">
        <v>523</v>
      </c>
    </row>
    <row r="579" spans="1:7" x14ac:dyDescent="0.25">
      <c r="A579" s="381" t="s">
        <v>779</v>
      </c>
      <c r="B579" s="358" t="s">
        <v>195</v>
      </c>
      <c r="C579" s="349">
        <v>143.12910339503199</v>
      </c>
      <c r="D579" s="349">
        <v>5.9231313104706302</v>
      </c>
      <c r="E579" s="358" t="s">
        <v>195</v>
      </c>
      <c r="F579" s="358" t="s">
        <v>195</v>
      </c>
      <c r="G579" s="349" t="s">
        <v>523</v>
      </c>
    </row>
    <row r="580" spans="1:7" x14ac:dyDescent="0.25">
      <c r="A580" s="400" t="s">
        <v>780</v>
      </c>
      <c r="B580" s="358" t="s">
        <v>195</v>
      </c>
      <c r="C580" s="349" t="s">
        <v>550</v>
      </c>
      <c r="D580" s="349" t="s">
        <v>550</v>
      </c>
      <c r="E580" s="358" t="s">
        <v>195</v>
      </c>
      <c r="F580" s="358" t="s">
        <v>195</v>
      </c>
      <c r="G580" s="353" t="s">
        <v>523</v>
      </c>
    </row>
    <row r="581" spans="1:7" x14ac:dyDescent="0.25">
      <c r="A581" s="400" t="s">
        <v>781</v>
      </c>
      <c r="B581" s="358" t="s">
        <v>195</v>
      </c>
      <c r="C581" s="349">
        <v>0.97110900520321997</v>
      </c>
      <c r="D581" s="349">
        <v>8.605344306328E-2</v>
      </c>
      <c r="E581" s="358" t="s">
        <v>195</v>
      </c>
      <c r="F581" s="358" t="s">
        <v>195</v>
      </c>
      <c r="G581" s="353" t="s">
        <v>523</v>
      </c>
    </row>
    <row r="582" spans="1:7" x14ac:dyDescent="0.25">
      <c r="A582" s="400" t="s">
        <v>782</v>
      </c>
      <c r="B582" s="358" t="s">
        <v>195</v>
      </c>
      <c r="C582" s="349">
        <v>12.102255140157601</v>
      </c>
      <c r="D582" s="349">
        <v>0.46691353425823001</v>
      </c>
      <c r="E582" s="358" t="s">
        <v>195</v>
      </c>
      <c r="F582" s="358" t="s">
        <v>195</v>
      </c>
      <c r="G582" s="353" t="s">
        <v>523</v>
      </c>
    </row>
    <row r="583" spans="1:7" x14ac:dyDescent="0.25">
      <c r="A583" s="400" t="s">
        <v>783</v>
      </c>
      <c r="B583" s="358" t="s">
        <v>195</v>
      </c>
      <c r="C583" s="349">
        <v>0.20352704247281</v>
      </c>
      <c r="D583" s="349">
        <v>8.4830813865599992E-3</v>
      </c>
      <c r="E583" s="358" t="s">
        <v>195</v>
      </c>
      <c r="F583" s="358" t="s">
        <v>195</v>
      </c>
      <c r="G583" s="353" t="s">
        <v>523</v>
      </c>
    </row>
    <row r="584" spans="1:7" x14ac:dyDescent="0.25">
      <c r="A584" s="400" t="s">
        <v>784</v>
      </c>
      <c r="B584" s="358" t="s">
        <v>195</v>
      </c>
      <c r="C584" s="349">
        <v>129.43079884371301</v>
      </c>
      <c r="D584" s="349">
        <v>5.3616812517625601</v>
      </c>
      <c r="E584" s="358" t="s">
        <v>195</v>
      </c>
      <c r="F584" s="358" t="s">
        <v>195</v>
      </c>
      <c r="G584" s="353" t="s">
        <v>523</v>
      </c>
    </row>
    <row r="585" spans="1:7" x14ac:dyDescent="0.25">
      <c r="A585" s="401" t="s">
        <v>785</v>
      </c>
      <c r="B585" s="358" t="s">
        <v>195</v>
      </c>
      <c r="C585" s="349">
        <v>0.42141336348535002</v>
      </c>
      <c r="D585" s="349" t="s">
        <v>525</v>
      </c>
      <c r="E585" s="358" t="s">
        <v>195</v>
      </c>
      <c r="F585" s="358" t="s">
        <v>195</v>
      </c>
      <c r="G585" s="349" t="s">
        <v>523</v>
      </c>
    </row>
    <row r="586" spans="1:7" x14ac:dyDescent="0.25">
      <c r="A586" s="402" t="s">
        <v>786</v>
      </c>
      <c r="B586" s="358" t="s">
        <v>195</v>
      </c>
      <c r="C586" s="349">
        <v>0.42141336348535002</v>
      </c>
      <c r="D586" s="349" t="s">
        <v>525</v>
      </c>
      <c r="E586" s="358" t="s">
        <v>195</v>
      </c>
      <c r="F586" s="358" t="s">
        <v>195</v>
      </c>
      <c r="G586" s="353" t="s">
        <v>523</v>
      </c>
    </row>
    <row r="587" spans="1:7" ht="15.75" thickBot="1" x14ac:dyDescent="0.3">
      <c r="A587" s="381" t="s">
        <v>3434</v>
      </c>
      <c r="B587" s="358" t="s">
        <v>195</v>
      </c>
      <c r="C587" s="358" t="s">
        <v>195</v>
      </c>
      <c r="D587" s="349" t="s">
        <v>525</v>
      </c>
      <c r="E587" s="358" t="s">
        <v>195</v>
      </c>
      <c r="F587" s="358" t="s">
        <v>195</v>
      </c>
      <c r="G587" s="358" t="s">
        <v>195</v>
      </c>
    </row>
    <row r="588" spans="1:7" s="310" customFormat="1" ht="12.75" customHeight="1" thickTop="1" x14ac:dyDescent="0.2">
      <c r="A588" s="77" t="s">
        <v>788</v>
      </c>
      <c r="B588" s="358" t="s">
        <v>195</v>
      </c>
      <c r="C588" s="349">
        <v>719.88457694084161</v>
      </c>
      <c r="D588" s="358" t="s">
        <v>195</v>
      </c>
      <c r="E588" s="358" t="s">
        <v>195</v>
      </c>
      <c r="F588" s="358" t="s">
        <v>195</v>
      </c>
      <c r="G588" s="349" t="s">
        <v>523</v>
      </c>
    </row>
    <row r="589" spans="1:7" s="310" customFormat="1" ht="12.75" customHeight="1" x14ac:dyDescent="0.2">
      <c r="A589" s="78" t="s">
        <v>789</v>
      </c>
      <c r="B589" s="358" t="s">
        <v>195</v>
      </c>
      <c r="C589" s="353" t="s">
        <v>523</v>
      </c>
      <c r="D589" s="349">
        <v>1051.644218550199</v>
      </c>
      <c r="E589" s="353" t="s">
        <v>523</v>
      </c>
      <c r="F589" s="353" t="s">
        <v>523</v>
      </c>
      <c r="G589" s="353" t="s">
        <v>523</v>
      </c>
    </row>
    <row r="590" spans="1:7" s="310" customFormat="1" ht="12.75" customHeight="1" x14ac:dyDescent="0.2">
      <c r="A590" s="78" t="s">
        <v>790</v>
      </c>
      <c r="B590" s="358" t="s">
        <v>195</v>
      </c>
      <c r="C590" s="349" t="s">
        <v>525</v>
      </c>
      <c r="D590" s="349" t="s">
        <v>525</v>
      </c>
      <c r="E590" s="353" t="s">
        <v>525</v>
      </c>
      <c r="F590" s="353" t="s">
        <v>525</v>
      </c>
      <c r="G590" s="353" t="s">
        <v>523</v>
      </c>
    </row>
    <row r="591" spans="1:7" s="310" customFormat="1" ht="12.75" customHeight="1" x14ac:dyDescent="0.2">
      <c r="A591" s="78" t="s">
        <v>791</v>
      </c>
      <c r="B591" s="358" t="s">
        <v>195</v>
      </c>
      <c r="C591" s="349">
        <v>17.318326450965749</v>
      </c>
      <c r="D591" s="349">
        <v>0.63206652889299997</v>
      </c>
      <c r="E591" s="353">
        <v>14.91067980114685</v>
      </c>
      <c r="F591" s="353">
        <v>363.40666610922074</v>
      </c>
      <c r="G591" s="353" t="s">
        <v>523</v>
      </c>
    </row>
    <row r="592" spans="1:7" s="310" customFormat="1" ht="14.25" customHeight="1" x14ac:dyDescent="0.2">
      <c r="A592" s="388" t="s">
        <v>792</v>
      </c>
      <c r="B592" s="349">
        <v>4349.248664685867</v>
      </c>
      <c r="C592" s="358" t="s">
        <v>195</v>
      </c>
      <c r="D592" s="358" t="s">
        <v>195</v>
      </c>
      <c r="E592" s="358" t="s">
        <v>195</v>
      </c>
      <c r="F592" s="358" t="s">
        <v>195</v>
      </c>
      <c r="G592" s="358" t="s">
        <v>195</v>
      </c>
    </row>
    <row r="593" spans="1:7" s="310" customFormat="1" ht="12" customHeight="1" x14ac:dyDescent="0.2">
      <c r="A593" s="388" t="s">
        <v>793</v>
      </c>
      <c r="B593" s="349">
        <v>3504.4603945689328</v>
      </c>
      <c r="C593" s="358" t="s">
        <v>195</v>
      </c>
      <c r="D593" s="358" t="s">
        <v>195</v>
      </c>
      <c r="E593" s="358" t="s">
        <v>195</v>
      </c>
      <c r="F593" s="358" t="s">
        <v>195</v>
      </c>
      <c r="G593" s="358" t="s">
        <v>195</v>
      </c>
    </row>
    <row r="594" spans="1:7" s="310" customFormat="1" ht="12" customHeight="1" x14ac:dyDescent="0.2">
      <c r="A594" s="385" t="s">
        <v>794</v>
      </c>
      <c r="B594" s="349" t="s">
        <v>523</v>
      </c>
      <c r="C594" s="358" t="s">
        <v>195</v>
      </c>
      <c r="D594" s="358" t="s">
        <v>195</v>
      </c>
      <c r="E594" s="358" t="s">
        <v>195</v>
      </c>
      <c r="F594" s="358" t="s">
        <v>195</v>
      </c>
      <c r="G594" s="358" t="s">
        <v>195</v>
      </c>
    </row>
    <row r="595" spans="1:7" s="310" customFormat="1" ht="13.5" customHeight="1" x14ac:dyDescent="0.2">
      <c r="A595" s="79" t="s">
        <v>795</v>
      </c>
      <c r="B595" s="349" t="s">
        <v>523</v>
      </c>
      <c r="C595" s="349" t="s">
        <v>523</v>
      </c>
      <c r="D595" s="349" t="s">
        <v>523</v>
      </c>
      <c r="E595" s="349" t="s">
        <v>523</v>
      </c>
      <c r="F595" s="349" t="s">
        <v>523</v>
      </c>
      <c r="G595" s="349" t="s">
        <v>523</v>
      </c>
    </row>
    <row r="596" spans="1:7" s="181" customFormat="1" x14ac:dyDescent="0.25"/>
    <row r="597" spans="1:7" customFormat="1" x14ac:dyDescent="0.25">
      <c r="A597" s="80" t="s">
        <v>796</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x14ac:dyDescent="0.25"/>
    <row r="600" spans="1:7" ht="15.75" x14ac:dyDescent="0.25">
      <c r="A600" s="271" t="s">
        <v>797</v>
      </c>
      <c r="B600" s="280"/>
      <c r="C600" s="280"/>
      <c r="D600" s="280"/>
      <c r="E600" s="280"/>
      <c r="F600" s="280"/>
      <c r="G600" s="413" t="s">
        <v>507</v>
      </c>
    </row>
    <row r="601" spans="1:7" ht="15.75" x14ac:dyDescent="0.25">
      <c r="A601" s="271" t="s">
        <v>696</v>
      </c>
      <c r="B601" s="280"/>
      <c r="C601" s="280"/>
      <c r="D601" s="280"/>
      <c r="E601" s="280"/>
      <c r="F601" s="280"/>
      <c r="G601" s="413" t="s">
        <v>3438</v>
      </c>
    </row>
    <row r="602" spans="1:7" x14ac:dyDescent="0.25">
      <c r="A602" s="280"/>
      <c r="B602" s="280"/>
      <c r="C602" s="280"/>
      <c r="D602" s="280"/>
      <c r="E602" s="280"/>
      <c r="F602" s="280"/>
      <c r="G602" s="413" t="s">
        <v>508</v>
      </c>
    </row>
    <row r="603" spans="1:7" x14ac:dyDescent="0.25">
      <c r="A603" s="280"/>
      <c r="B603" s="280"/>
      <c r="C603" s="280"/>
      <c r="D603" s="280"/>
      <c r="E603" s="280"/>
      <c r="F603" s="280"/>
      <c r="G603" s="311"/>
    </row>
    <row r="604" spans="1:7" ht="54" customHeight="1" x14ac:dyDescent="0.25">
      <c r="A604" s="604" t="s">
        <v>509</v>
      </c>
      <c r="B604" s="82" t="s">
        <v>798</v>
      </c>
      <c r="C604" s="82" t="s">
        <v>799</v>
      </c>
      <c r="D604" s="82" t="s">
        <v>800</v>
      </c>
      <c r="E604" s="82" t="s">
        <v>648</v>
      </c>
      <c r="F604" s="82" t="s">
        <v>514</v>
      </c>
      <c r="G604" s="82" t="s">
        <v>515</v>
      </c>
    </row>
    <row r="605" spans="1:7" ht="15.75" thickBot="1" x14ac:dyDescent="0.3">
      <c r="A605" s="605"/>
      <c r="B605" s="606" t="s">
        <v>517</v>
      </c>
      <c r="C605" s="607"/>
      <c r="D605" s="607"/>
      <c r="E605" s="607"/>
      <c r="F605" s="607"/>
      <c r="G605" s="608"/>
    </row>
    <row r="606" spans="1:7" ht="15.75" thickTop="1" x14ac:dyDescent="0.25">
      <c r="A606" s="83" t="s">
        <v>801</v>
      </c>
      <c r="B606" s="349">
        <v>-804822.59440781723</v>
      </c>
      <c r="C606" s="349">
        <v>372.43546381101726</v>
      </c>
      <c r="D606" s="349">
        <v>25.029760442267989</v>
      </c>
      <c r="E606" s="349">
        <v>147.8993015761074</v>
      </c>
      <c r="F606" s="349">
        <v>4868.9398569495861</v>
      </c>
      <c r="G606" s="349" t="s">
        <v>546</v>
      </c>
    </row>
    <row r="607" spans="1:7" x14ac:dyDescent="0.25">
      <c r="A607" s="84" t="s">
        <v>802</v>
      </c>
      <c r="B607" s="349">
        <v>-654156.12397938303</v>
      </c>
      <c r="C607" s="349">
        <v>198.63743168945703</v>
      </c>
      <c r="D607" s="349">
        <v>12.417582721024869</v>
      </c>
      <c r="E607" s="349">
        <v>126.4269505761074</v>
      </c>
      <c r="F607" s="349">
        <v>4511.0673989495863</v>
      </c>
      <c r="G607" s="349" t="s">
        <v>546</v>
      </c>
    </row>
    <row r="608" spans="1:7" x14ac:dyDescent="0.25">
      <c r="A608" s="85" t="s">
        <v>803</v>
      </c>
      <c r="B608" s="349">
        <v>-556239.34998271859</v>
      </c>
      <c r="C608" s="349">
        <v>198.08203006879788</v>
      </c>
      <c r="D608" s="349">
        <v>12.10683877801865</v>
      </c>
      <c r="E608" s="353">
        <v>126.4269505761074</v>
      </c>
      <c r="F608" s="353">
        <v>4511.0673989495863</v>
      </c>
      <c r="G608" s="353" t="s">
        <v>550</v>
      </c>
    </row>
    <row r="609" spans="1:7" x14ac:dyDescent="0.25">
      <c r="A609" s="403" t="s">
        <v>804</v>
      </c>
      <c r="B609" s="349">
        <v>-98672.724874388499</v>
      </c>
      <c r="C609" s="349" t="s">
        <v>525</v>
      </c>
      <c r="D609" s="349" t="s">
        <v>3278</v>
      </c>
      <c r="E609" s="353" t="s">
        <v>523</v>
      </c>
      <c r="F609" s="353" t="s">
        <v>523</v>
      </c>
      <c r="G609" s="353" t="s">
        <v>523</v>
      </c>
    </row>
    <row r="610" spans="1:7" x14ac:dyDescent="0.25">
      <c r="A610" s="85" t="s">
        <v>805</v>
      </c>
      <c r="B610" s="349">
        <v>23157.998294787925</v>
      </c>
      <c r="C610" s="349" t="s">
        <v>3288</v>
      </c>
      <c r="D610" s="349" t="s">
        <v>3288</v>
      </c>
      <c r="E610" s="349" t="s">
        <v>523</v>
      </c>
      <c r="F610" s="349" t="s">
        <v>523</v>
      </c>
      <c r="G610" s="349" t="s">
        <v>523</v>
      </c>
    </row>
    <row r="611" spans="1:7" x14ac:dyDescent="0.25">
      <c r="A611" s="85" t="s">
        <v>806</v>
      </c>
      <c r="B611" s="349">
        <v>-29001.50383515003</v>
      </c>
      <c r="C611" s="349" t="s">
        <v>621</v>
      </c>
      <c r="D611" s="349" t="s">
        <v>621</v>
      </c>
      <c r="E611" s="353" t="s">
        <v>523</v>
      </c>
      <c r="F611" s="353" t="s">
        <v>523</v>
      </c>
      <c r="G611" s="353" t="s">
        <v>523</v>
      </c>
    </row>
    <row r="612" spans="1:7" x14ac:dyDescent="0.25">
      <c r="A612" s="85" t="s">
        <v>807</v>
      </c>
      <c r="B612" s="349">
        <v>52159.502129937959</v>
      </c>
      <c r="C612" s="349" t="s">
        <v>621</v>
      </c>
      <c r="D612" s="349" t="s">
        <v>621</v>
      </c>
      <c r="E612" s="353" t="s">
        <v>523</v>
      </c>
      <c r="F612" s="353" t="s">
        <v>523</v>
      </c>
      <c r="G612" s="353" t="s">
        <v>523</v>
      </c>
    </row>
    <row r="613" spans="1:7" x14ac:dyDescent="0.25">
      <c r="A613" s="84" t="s">
        <v>808</v>
      </c>
      <c r="B613" s="349">
        <v>-30056.90270642428</v>
      </c>
      <c r="C613" s="349">
        <v>12.663181</v>
      </c>
      <c r="D613" s="349">
        <v>1.1562030000000001</v>
      </c>
      <c r="E613" s="349">
        <v>21.472351</v>
      </c>
      <c r="F613" s="349">
        <v>357.87245800000005</v>
      </c>
      <c r="G613" s="349" t="s">
        <v>523</v>
      </c>
    </row>
    <row r="614" spans="1:7" x14ac:dyDescent="0.25">
      <c r="A614" s="85" t="s">
        <v>809</v>
      </c>
      <c r="B614" s="349">
        <v>10024.42566404653</v>
      </c>
      <c r="C614" s="349">
        <v>12.663181</v>
      </c>
      <c r="D614" s="349">
        <v>1.1562030000000001</v>
      </c>
      <c r="E614" s="353">
        <v>21.472351</v>
      </c>
      <c r="F614" s="353">
        <v>357.87245800000005</v>
      </c>
      <c r="G614" s="353" t="s">
        <v>523</v>
      </c>
    </row>
    <row r="615" spans="1:7" x14ac:dyDescent="0.25">
      <c r="A615" s="403" t="s">
        <v>810</v>
      </c>
      <c r="B615" s="349">
        <v>-40081.328370470808</v>
      </c>
      <c r="C615" s="349" t="s">
        <v>525</v>
      </c>
      <c r="D615" s="349" t="s">
        <v>621</v>
      </c>
      <c r="E615" s="353" t="s">
        <v>523</v>
      </c>
      <c r="F615" s="353" t="s">
        <v>523</v>
      </c>
      <c r="G615" s="353" t="s">
        <v>523</v>
      </c>
    </row>
    <row r="616" spans="1:7" x14ac:dyDescent="0.25">
      <c r="A616" s="85" t="s">
        <v>811</v>
      </c>
      <c r="B616" s="349">
        <v>-6109.6062039457893</v>
      </c>
      <c r="C616" s="349">
        <v>161.13485112156022</v>
      </c>
      <c r="D616" s="349">
        <v>0.59525414428571</v>
      </c>
      <c r="E616" s="349" t="s">
        <v>523</v>
      </c>
      <c r="F616" s="349" t="s">
        <v>523</v>
      </c>
      <c r="G616" s="349" t="s">
        <v>523</v>
      </c>
    </row>
    <row r="617" spans="1:7" x14ac:dyDescent="0.25">
      <c r="A617" s="85" t="s">
        <v>812</v>
      </c>
      <c r="B617" s="349">
        <v>-10133.523605752287</v>
      </c>
      <c r="C617" s="349" t="s">
        <v>550</v>
      </c>
      <c r="D617" s="349">
        <v>0.59215403</v>
      </c>
      <c r="E617" s="353" t="s">
        <v>523</v>
      </c>
      <c r="F617" s="353" t="s">
        <v>523</v>
      </c>
      <c r="G617" s="353" t="s">
        <v>523</v>
      </c>
    </row>
    <row r="618" spans="1:7" x14ac:dyDescent="0.25">
      <c r="A618" s="85" t="s">
        <v>813</v>
      </c>
      <c r="B618" s="349">
        <v>439.03348336053682</v>
      </c>
      <c r="C618" s="349" t="s">
        <v>550</v>
      </c>
      <c r="D618" s="349" t="s">
        <v>546</v>
      </c>
      <c r="E618" s="353" t="s">
        <v>523</v>
      </c>
      <c r="F618" s="353" t="s">
        <v>523</v>
      </c>
      <c r="G618" s="353" t="s">
        <v>523</v>
      </c>
    </row>
    <row r="619" spans="1:7" x14ac:dyDescent="0.25">
      <c r="A619" s="84" t="s">
        <v>814</v>
      </c>
      <c r="B619" s="349">
        <v>-31610.861039128908</v>
      </c>
      <c r="C619" s="349" t="s">
        <v>550</v>
      </c>
      <c r="D619" s="349">
        <v>6.04757815668298</v>
      </c>
      <c r="E619" s="349" t="s">
        <v>550</v>
      </c>
      <c r="F619" s="349" t="s">
        <v>550</v>
      </c>
      <c r="G619" s="349" t="s">
        <v>523</v>
      </c>
    </row>
    <row r="620" spans="1:7" x14ac:dyDescent="0.25">
      <c r="A620" s="85" t="s">
        <v>815</v>
      </c>
      <c r="B620" s="349">
        <v>-116642.3750794526</v>
      </c>
      <c r="C620" s="349" t="s">
        <v>550</v>
      </c>
      <c r="D620" s="349">
        <v>6.04757815668298</v>
      </c>
      <c r="E620" s="353" t="s">
        <v>550</v>
      </c>
      <c r="F620" s="353" t="s">
        <v>550</v>
      </c>
      <c r="G620" s="353" t="s">
        <v>523</v>
      </c>
    </row>
    <row r="621" spans="1:7" x14ac:dyDescent="0.25">
      <c r="A621" s="403" t="s">
        <v>816</v>
      </c>
      <c r="B621" s="349">
        <v>85031.514040323702</v>
      </c>
      <c r="C621" s="349" t="s">
        <v>550</v>
      </c>
      <c r="D621" s="349" t="s">
        <v>621</v>
      </c>
      <c r="E621" s="353" t="s">
        <v>550</v>
      </c>
      <c r="F621" s="353" t="s">
        <v>550</v>
      </c>
      <c r="G621" s="353" t="s">
        <v>523</v>
      </c>
    </row>
    <row r="622" spans="1:7" x14ac:dyDescent="0.25">
      <c r="A622" s="85" t="s">
        <v>817</v>
      </c>
      <c r="B622" s="349" t="s">
        <v>550</v>
      </c>
      <c r="C622" s="349" t="s">
        <v>546</v>
      </c>
      <c r="D622" s="349" t="s">
        <v>546</v>
      </c>
      <c r="E622" s="349" t="s">
        <v>523</v>
      </c>
      <c r="F622" s="349" t="s">
        <v>523</v>
      </c>
      <c r="G622" s="349" t="s">
        <v>523</v>
      </c>
    </row>
    <row r="623" spans="1:7" x14ac:dyDescent="0.25">
      <c r="A623" s="85" t="s">
        <v>818</v>
      </c>
      <c r="B623" s="358" t="s">
        <v>195</v>
      </c>
      <c r="C623" s="358" t="s">
        <v>195</v>
      </c>
      <c r="D623" s="358" t="s">
        <v>195</v>
      </c>
      <c r="E623" s="358" t="s">
        <v>195</v>
      </c>
      <c r="F623" s="358" t="s">
        <v>195</v>
      </c>
      <c r="G623" s="358" t="s">
        <v>195</v>
      </c>
    </row>
    <row r="624" spans="1:7" x14ac:dyDescent="0.25">
      <c r="A624" s="85" t="s">
        <v>819</v>
      </c>
      <c r="B624" s="349" t="s">
        <v>550</v>
      </c>
      <c r="C624" s="349" t="s">
        <v>523</v>
      </c>
      <c r="D624" s="349" t="s">
        <v>523</v>
      </c>
      <c r="E624" s="353" t="s">
        <v>523</v>
      </c>
      <c r="F624" s="353" t="s">
        <v>523</v>
      </c>
      <c r="G624" s="353" t="s">
        <v>523</v>
      </c>
    </row>
    <row r="625" spans="1:8" x14ac:dyDescent="0.25">
      <c r="A625" s="84" t="s">
        <v>820</v>
      </c>
      <c r="B625" s="349">
        <v>-106047.09877372319</v>
      </c>
      <c r="C625" s="358" t="s">
        <v>195</v>
      </c>
      <c r="D625" s="358" t="s">
        <v>195</v>
      </c>
      <c r="E625" s="358" t="s">
        <v>195</v>
      </c>
      <c r="F625" s="358" t="s">
        <v>195</v>
      </c>
      <c r="G625" s="358" t="s">
        <v>195</v>
      </c>
    </row>
    <row r="626" spans="1:8" x14ac:dyDescent="0.25">
      <c r="A626" s="312" t="s">
        <v>821</v>
      </c>
      <c r="B626" s="349" t="s">
        <v>3288</v>
      </c>
      <c r="C626" s="349" t="s">
        <v>546</v>
      </c>
      <c r="D626" s="349">
        <v>2.41583792</v>
      </c>
      <c r="E626" s="349" t="s">
        <v>523</v>
      </c>
      <c r="F626" s="349" t="s">
        <v>523</v>
      </c>
      <c r="G626" s="349" t="s">
        <v>523</v>
      </c>
    </row>
    <row r="627" spans="1:8" x14ac:dyDescent="0.25">
      <c r="A627" s="391" t="s">
        <v>822</v>
      </c>
      <c r="B627" s="349" t="s">
        <v>3288</v>
      </c>
      <c r="C627" s="349" t="s">
        <v>546</v>
      </c>
      <c r="D627" s="349">
        <v>2.41583792</v>
      </c>
      <c r="E627" s="349" t="s">
        <v>523</v>
      </c>
      <c r="F627" s="349" t="s">
        <v>523</v>
      </c>
      <c r="G627" s="349" t="s">
        <v>523</v>
      </c>
    </row>
    <row r="629" spans="1:8" x14ac:dyDescent="0.25">
      <c r="A629" s="59" t="s">
        <v>823</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75" x14ac:dyDescent="0.25">
      <c r="A632" s="614" t="s">
        <v>824</v>
      </c>
      <c r="B632" s="614"/>
      <c r="C632" s="280"/>
      <c r="D632" s="280"/>
      <c r="E632" s="280"/>
      <c r="F632" s="280"/>
      <c r="G632" s="280"/>
      <c r="H632" s="414" t="s">
        <v>507</v>
      </c>
    </row>
    <row r="633" spans="1:8" ht="15.75" x14ac:dyDescent="0.25">
      <c r="A633" s="295" t="s">
        <v>696</v>
      </c>
      <c r="B633" s="277"/>
      <c r="C633" s="280"/>
      <c r="D633" s="280"/>
      <c r="E633" s="280"/>
      <c r="F633" s="280"/>
      <c r="G633" s="280"/>
      <c r="H633" s="414" t="s">
        <v>3438</v>
      </c>
    </row>
    <row r="634" spans="1:8" x14ac:dyDescent="0.25">
      <c r="A634" s="280"/>
      <c r="B634" s="280"/>
      <c r="C634" s="280"/>
      <c r="D634" s="280"/>
      <c r="E634" s="280"/>
      <c r="F634" s="280"/>
      <c r="G634" s="280"/>
      <c r="H634" s="414" t="s">
        <v>508</v>
      </c>
    </row>
    <row r="635" spans="1:8" x14ac:dyDescent="0.25">
      <c r="A635" s="280"/>
      <c r="B635" s="280"/>
      <c r="C635" s="280"/>
      <c r="D635" s="280"/>
      <c r="E635" s="280"/>
      <c r="F635" s="280"/>
      <c r="G635" s="280"/>
      <c r="H635" s="313"/>
    </row>
    <row r="636" spans="1:8" x14ac:dyDescent="0.25">
      <c r="A636" s="597" t="s">
        <v>825</v>
      </c>
      <c r="B636" s="314" t="s">
        <v>826</v>
      </c>
      <c r="C636" s="315" t="s">
        <v>511</v>
      </c>
      <c r="D636" s="315" t="s">
        <v>512</v>
      </c>
      <c r="E636" s="315" t="s">
        <v>648</v>
      </c>
      <c r="F636" s="316" t="s">
        <v>514</v>
      </c>
      <c r="G636" s="317" t="s">
        <v>515</v>
      </c>
      <c r="H636" s="316" t="s">
        <v>649</v>
      </c>
    </row>
    <row r="637" spans="1:8" ht="15.75" thickBot="1" x14ac:dyDescent="0.3">
      <c r="A637" s="598"/>
      <c r="B637" s="599" t="s">
        <v>517</v>
      </c>
      <c r="C637" s="600"/>
      <c r="D637" s="600"/>
      <c r="E637" s="600"/>
      <c r="F637" s="600"/>
      <c r="G637" s="600"/>
      <c r="H637" s="601"/>
    </row>
    <row r="638" spans="1:8" ht="15.75" thickTop="1" x14ac:dyDescent="0.25">
      <c r="A638" s="318" t="s">
        <v>827</v>
      </c>
      <c r="B638" s="349" t="s">
        <v>3283</v>
      </c>
      <c r="C638" s="349">
        <v>6134.8125898395247</v>
      </c>
      <c r="D638" s="349">
        <v>82.700895060478175</v>
      </c>
      <c r="E638" s="349">
        <v>2.3460190219567099</v>
      </c>
      <c r="F638" s="349">
        <v>6.5483463597946603</v>
      </c>
      <c r="G638" s="349">
        <v>114.39560414851302</v>
      </c>
      <c r="H638" s="349">
        <v>0.74349333311907995</v>
      </c>
    </row>
    <row r="639" spans="1:8" x14ac:dyDescent="0.25">
      <c r="A639" s="319" t="s">
        <v>829</v>
      </c>
      <c r="B639" s="349" t="s">
        <v>585</v>
      </c>
      <c r="C639" s="349">
        <v>5255.3700428550756</v>
      </c>
      <c r="D639" s="358" t="s">
        <v>195</v>
      </c>
      <c r="E639" s="349">
        <v>2.3460190219567099</v>
      </c>
      <c r="F639" s="349">
        <v>6.1117899358083498</v>
      </c>
      <c r="G639" s="349">
        <v>21.695718028166269</v>
      </c>
      <c r="H639" s="358" t="s">
        <v>195</v>
      </c>
    </row>
    <row r="640" spans="1:8" x14ac:dyDescent="0.25">
      <c r="A640" s="386" t="s">
        <v>830</v>
      </c>
      <c r="B640" s="349" t="s">
        <v>585</v>
      </c>
      <c r="C640" s="349">
        <v>5255.3700428550756</v>
      </c>
      <c r="D640" s="358" t="s">
        <v>195</v>
      </c>
      <c r="E640" s="353">
        <v>2.3460190219567099</v>
      </c>
      <c r="F640" s="353">
        <v>6.1117899358083498</v>
      </c>
      <c r="G640" s="353">
        <v>21.695718028166269</v>
      </c>
      <c r="H640" s="358" t="s">
        <v>195</v>
      </c>
    </row>
    <row r="641" spans="1:8" x14ac:dyDescent="0.25">
      <c r="A641" s="386" t="s">
        <v>831</v>
      </c>
      <c r="B641" s="349" t="s">
        <v>552</v>
      </c>
      <c r="C641" s="349" t="s">
        <v>552</v>
      </c>
      <c r="D641" s="358" t="s">
        <v>195</v>
      </c>
      <c r="E641" s="353" t="s">
        <v>552</v>
      </c>
      <c r="F641" s="353" t="s">
        <v>552</v>
      </c>
      <c r="G641" s="353" t="s">
        <v>552</v>
      </c>
      <c r="H641" s="358" t="s">
        <v>195</v>
      </c>
    </row>
    <row r="642" spans="1:8" x14ac:dyDescent="0.25">
      <c r="A642" s="404" t="s">
        <v>832</v>
      </c>
      <c r="B642" s="349" t="s">
        <v>552</v>
      </c>
      <c r="C642" s="349" t="s">
        <v>552</v>
      </c>
      <c r="D642" s="358" t="s">
        <v>195</v>
      </c>
      <c r="E642" s="349" t="s">
        <v>552</v>
      </c>
      <c r="F642" s="349" t="s">
        <v>552</v>
      </c>
      <c r="G642" s="349" t="s">
        <v>552</v>
      </c>
      <c r="H642" s="358" t="s">
        <v>195</v>
      </c>
    </row>
    <row r="643" spans="1:8" x14ac:dyDescent="0.25">
      <c r="A643" s="319" t="s">
        <v>833</v>
      </c>
      <c r="B643" s="358" t="s">
        <v>195</v>
      </c>
      <c r="C643" s="349">
        <v>76.87968402665453</v>
      </c>
      <c r="D643" s="349">
        <v>5.5928880000000003</v>
      </c>
      <c r="E643" s="349" t="s">
        <v>550</v>
      </c>
      <c r="F643" s="349" t="s">
        <v>550</v>
      </c>
      <c r="G643" s="349" t="s">
        <v>550</v>
      </c>
      <c r="H643" s="358" t="s">
        <v>195</v>
      </c>
    </row>
    <row r="644" spans="1:8" x14ac:dyDescent="0.25">
      <c r="A644" s="405" t="s">
        <v>834</v>
      </c>
      <c r="B644" s="358" t="s">
        <v>195</v>
      </c>
      <c r="C644" s="349">
        <v>74.571839999999995</v>
      </c>
      <c r="D644" s="349">
        <v>5.5928880000000003</v>
      </c>
      <c r="E644" s="353" t="s">
        <v>550</v>
      </c>
      <c r="F644" s="353" t="s">
        <v>550</v>
      </c>
      <c r="G644" s="353" t="s">
        <v>550</v>
      </c>
      <c r="H644" s="358" t="s">
        <v>195</v>
      </c>
    </row>
    <row r="645" spans="1:8" x14ac:dyDescent="0.25">
      <c r="A645" s="405" t="s">
        <v>835</v>
      </c>
      <c r="B645" s="358" t="s">
        <v>195</v>
      </c>
      <c r="C645" s="349">
        <v>2.3078440266545299</v>
      </c>
      <c r="D645" s="349" t="s">
        <v>597</v>
      </c>
      <c r="E645" s="353" t="s">
        <v>550</v>
      </c>
      <c r="F645" s="353" t="s">
        <v>550</v>
      </c>
      <c r="G645" s="353" t="s">
        <v>550</v>
      </c>
      <c r="H645" s="358" t="s">
        <v>195</v>
      </c>
    </row>
    <row r="646" spans="1:8" x14ac:dyDescent="0.25">
      <c r="A646" s="319" t="s">
        <v>836</v>
      </c>
      <c r="B646" s="349" t="s">
        <v>557</v>
      </c>
      <c r="C646" s="349" t="s">
        <v>557</v>
      </c>
      <c r="D646" s="349" t="s">
        <v>557</v>
      </c>
      <c r="E646" s="349" t="s">
        <v>557</v>
      </c>
      <c r="F646" s="349" t="s">
        <v>557</v>
      </c>
      <c r="G646" s="349" t="s">
        <v>557</v>
      </c>
      <c r="H646" s="349" t="s">
        <v>557</v>
      </c>
    </row>
    <row r="647" spans="1:8" x14ac:dyDescent="0.25">
      <c r="A647" s="386" t="s">
        <v>837</v>
      </c>
      <c r="B647" s="349" t="s">
        <v>525</v>
      </c>
      <c r="C647" s="349" t="s">
        <v>557</v>
      </c>
      <c r="D647" s="349" t="s">
        <v>557</v>
      </c>
      <c r="E647" s="353" t="s">
        <v>525</v>
      </c>
      <c r="F647" s="353" t="s">
        <v>525</v>
      </c>
      <c r="G647" s="353" t="s">
        <v>525</v>
      </c>
      <c r="H647" s="353" t="s">
        <v>525</v>
      </c>
    </row>
    <row r="648" spans="1:8" x14ac:dyDescent="0.25">
      <c r="A648" s="386" t="s">
        <v>838</v>
      </c>
      <c r="B648" s="349" t="s">
        <v>523</v>
      </c>
      <c r="C648" s="349" t="s">
        <v>523</v>
      </c>
      <c r="D648" s="349" t="s">
        <v>523</v>
      </c>
      <c r="E648" s="353" t="s">
        <v>523</v>
      </c>
      <c r="F648" s="353" t="s">
        <v>523</v>
      </c>
      <c r="G648" s="353" t="s">
        <v>523</v>
      </c>
      <c r="H648" s="353" t="s">
        <v>523</v>
      </c>
    </row>
    <row r="649" spans="1:8" x14ac:dyDescent="0.25">
      <c r="A649" s="319" t="s">
        <v>839</v>
      </c>
      <c r="B649" s="358" t="s">
        <v>195</v>
      </c>
      <c r="C649" s="349">
        <v>802.56286295779444</v>
      </c>
      <c r="D649" s="349">
        <v>77.108007060478172</v>
      </c>
      <c r="E649" s="349" t="s">
        <v>597</v>
      </c>
      <c r="F649" s="349">
        <v>0.43655642398631</v>
      </c>
      <c r="G649" s="349">
        <v>49.308450064014231</v>
      </c>
      <c r="H649" s="358" t="s">
        <v>195</v>
      </c>
    </row>
    <row r="650" spans="1:8" x14ac:dyDescent="0.25">
      <c r="A650" s="386" t="s">
        <v>840</v>
      </c>
      <c r="B650" s="358" t="s">
        <v>195</v>
      </c>
      <c r="C650" s="349">
        <v>567.41960890297901</v>
      </c>
      <c r="D650" s="349">
        <v>75.36075521363459</v>
      </c>
      <c r="E650" s="353" t="s">
        <v>552</v>
      </c>
      <c r="F650" s="353">
        <v>0.43655642398631</v>
      </c>
      <c r="G650" s="353">
        <v>33.529746043529677</v>
      </c>
      <c r="H650" s="358" t="s">
        <v>195</v>
      </c>
    </row>
    <row r="651" spans="1:8" x14ac:dyDescent="0.25">
      <c r="A651" s="386" t="s">
        <v>841</v>
      </c>
      <c r="B651" s="358" t="s">
        <v>195</v>
      </c>
      <c r="C651" s="349">
        <v>235.14325405481537</v>
      </c>
      <c r="D651" s="349">
        <v>1.74725184684358</v>
      </c>
      <c r="E651" s="353" t="s">
        <v>552</v>
      </c>
      <c r="F651" s="353" t="s">
        <v>552</v>
      </c>
      <c r="G651" s="353">
        <v>15.77870402048455</v>
      </c>
      <c r="H651" s="358" t="s">
        <v>195</v>
      </c>
    </row>
    <row r="652" spans="1:8" x14ac:dyDescent="0.25">
      <c r="A652" s="386" t="s">
        <v>3435</v>
      </c>
      <c r="B652" s="358" t="s">
        <v>195</v>
      </c>
      <c r="C652" s="349" t="s">
        <v>525</v>
      </c>
      <c r="D652" s="349" t="s">
        <v>525</v>
      </c>
      <c r="E652" s="349" t="s">
        <v>525</v>
      </c>
      <c r="F652" s="349" t="s">
        <v>525</v>
      </c>
      <c r="G652" s="349" t="s">
        <v>525</v>
      </c>
      <c r="H652" s="358" t="s">
        <v>195</v>
      </c>
    </row>
    <row r="653" spans="1:8" x14ac:dyDescent="0.25">
      <c r="A653" s="319" t="s">
        <v>3436</v>
      </c>
      <c r="B653" s="349" t="s">
        <v>523</v>
      </c>
      <c r="C653" s="349" t="s">
        <v>523</v>
      </c>
      <c r="D653" s="349" t="s">
        <v>523</v>
      </c>
      <c r="E653" s="349" t="s">
        <v>552</v>
      </c>
      <c r="F653" s="349" t="s">
        <v>552</v>
      </c>
      <c r="G653" s="349">
        <v>43.391436056332523</v>
      </c>
      <c r="H653" s="349">
        <v>0.74349333311907995</v>
      </c>
    </row>
    <row r="654" spans="1:8" x14ac:dyDescent="0.25">
      <c r="A654" s="391" t="s">
        <v>601</v>
      </c>
      <c r="B654" s="353" t="s">
        <v>523</v>
      </c>
      <c r="C654" s="353" t="s">
        <v>523</v>
      </c>
      <c r="D654" s="353" t="s">
        <v>523</v>
      </c>
      <c r="E654" s="353" t="s">
        <v>552</v>
      </c>
      <c r="F654" s="353" t="s">
        <v>552</v>
      </c>
      <c r="G654" s="353">
        <v>43.391436056332523</v>
      </c>
      <c r="H654" s="353">
        <v>0.74349333311907995</v>
      </c>
    </row>
    <row r="655" spans="1:8" x14ac:dyDescent="0.25">
      <c r="A655" s="319" t="s">
        <v>842</v>
      </c>
      <c r="B655" s="358" t="s">
        <v>195</v>
      </c>
      <c r="C655" s="358" t="s">
        <v>195</v>
      </c>
      <c r="D655" s="358" t="s">
        <v>195</v>
      </c>
      <c r="E655" s="358" t="s">
        <v>195</v>
      </c>
      <c r="F655" s="358" t="s">
        <v>195</v>
      </c>
      <c r="G655" s="358" t="s">
        <v>195</v>
      </c>
      <c r="H655" s="358" t="s">
        <v>195</v>
      </c>
    </row>
    <row r="656" spans="1:8" x14ac:dyDescent="0.25">
      <c r="A656" s="405" t="s">
        <v>843</v>
      </c>
      <c r="B656" s="353" t="s">
        <v>523</v>
      </c>
      <c r="C656" s="358" t="s">
        <v>195</v>
      </c>
      <c r="D656" s="358" t="s">
        <v>195</v>
      </c>
      <c r="E656" s="358" t="s">
        <v>195</v>
      </c>
      <c r="F656" s="358" t="s">
        <v>195</v>
      </c>
      <c r="G656" s="358" t="s">
        <v>195</v>
      </c>
      <c r="H656" s="358" t="s">
        <v>195</v>
      </c>
    </row>
    <row r="657" spans="1:8" x14ac:dyDescent="0.25">
      <c r="A657" s="405" t="s">
        <v>844</v>
      </c>
      <c r="B657" s="353" t="s">
        <v>523</v>
      </c>
      <c r="C657" s="358" t="s">
        <v>195</v>
      </c>
      <c r="D657" s="358" t="s">
        <v>195</v>
      </c>
      <c r="E657" s="358" t="s">
        <v>195</v>
      </c>
      <c r="F657" s="358" t="s">
        <v>195</v>
      </c>
      <c r="G657" s="358" t="s">
        <v>195</v>
      </c>
      <c r="H657" s="358" t="s">
        <v>195</v>
      </c>
    </row>
    <row r="658" spans="1:8" x14ac:dyDescent="0.25">
      <c r="A658" s="406" t="s">
        <v>3437</v>
      </c>
      <c r="B658" s="353" t="s">
        <v>523</v>
      </c>
      <c r="C658" s="358" t="s">
        <v>195</v>
      </c>
      <c r="D658" s="358" t="s">
        <v>195</v>
      </c>
      <c r="E658" s="358" t="s">
        <v>195</v>
      </c>
      <c r="F658" s="358" t="s">
        <v>195</v>
      </c>
      <c r="G658" s="358" t="s">
        <v>195</v>
      </c>
      <c r="H658" s="358" t="s">
        <v>195</v>
      </c>
    </row>
    <row r="660" spans="1:8" x14ac:dyDescent="0.25">
      <c r="A660" s="59" t="s">
        <v>845</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8" x14ac:dyDescent="0.25">
      <c r="A663" s="86" t="s">
        <v>846</v>
      </c>
      <c r="B663" s="87" t="s">
        <v>847</v>
      </c>
      <c r="C663" s="87" t="s">
        <v>848</v>
      </c>
      <c r="D663" s="87" t="s">
        <v>849</v>
      </c>
      <c r="E663" s="87" t="s">
        <v>850</v>
      </c>
      <c r="F663" s="87" t="s">
        <v>514</v>
      </c>
      <c r="G663" s="87" t="s">
        <v>515</v>
      </c>
      <c r="H663" s="87" t="s">
        <v>851</v>
      </c>
    </row>
    <row r="664" spans="1:8" s="12" customFormat="1" x14ac:dyDescent="0.25">
      <c r="A664" s="269" t="s">
        <v>852</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x14ac:dyDescent="0.25">
      <c r="A665" s="268" t="s">
        <v>94</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x14ac:dyDescent="0.25">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x14ac:dyDescent="0.25">
      <c r="A667" s="268" t="s">
        <v>2485</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x14ac:dyDescent="0.25">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x14ac:dyDescent="0.25">
      <c r="A669" s="268" t="s">
        <v>136</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x14ac:dyDescent="0.25">
      <c r="A670" s="268" t="s">
        <v>3273</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x14ac:dyDescent="0.25">
      <c r="A671" s="269" t="s">
        <v>853</v>
      </c>
      <c r="B671" s="88">
        <f>G407</f>
        <v>22472.091478849856</v>
      </c>
      <c r="C671" s="88">
        <f>H407</f>
        <v>4.8078038835700004E-3</v>
      </c>
      <c r="D671" s="88">
        <f>I407</f>
        <v>5.0498744759699997E-3</v>
      </c>
      <c r="E671" s="88"/>
      <c r="F671" s="89"/>
      <c r="G671" s="89"/>
      <c r="H671" s="89"/>
    </row>
    <row r="672" spans="1:8" x14ac:dyDescent="0.25">
      <c r="A672" s="269" t="s">
        <v>854</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x14ac:dyDescent="0.25">
      <c r="A673" s="269" t="s">
        <v>855</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x14ac:dyDescent="0.25">
      <c r="A674" s="269" t="s">
        <v>856</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x14ac:dyDescent="0.25">
      <c r="A675" s="269" t="s">
        <v>857</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x14ac:dyDescent="0.25">
      <c r="A676" s="3" t="s">
        <v>858</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x14ac:dyDescent="0.25">
      <c r="A678" s="59" t="s">
        <v>859</v>
      </c>
      <c r="B678" s="59" t="s">
        <v>697</v>
      </c>
      <c r="C678" s="59" t="s">
        <v>698</v>
      </c>
      <c r="D678" s="59" t="s">
        <v>699</v>
      </c>
      <c r="E678" s="59" t="s">
        <v>700</v>
      </c>
      <c r="F678" s="92" t="s">
        <v>701</v>
      </c>
      <c r="G678" s="92" t="s">
        <v>702</v>
      </c>
      <c r="H678" s="92" t="s">
        <v>703</v>
      </c>
      <c r="I678" s="92" t="s">
        <v>704</v>
      </c>
      <c r="J678" s="92" t="s">
        <v>705</v>
      </c>
      <c r="K678" s="92" t="s">
        <v>706</v>
      </c>
      <c r="L678" s="92" t="s">
        <v>707</v>
      </c>
      <c r="M678" s="92" t="s">
        <v>708</v>
      </c>
      <c r="N678" s="92" t="s">
        <v>709</v>
      </c>
      <c r="O678" s="92" t="s">
        <v>710</v>
      </c>
      <c r="P678" s="92" t="s">
        <v>711</v>
      </c>
      <c r="Q678" s="92" t="s">
        <v>712</v>
      </c>
      <c r="R678" s="92" t="s">
        <v>713</v>
      </c>
      <c r="S678" s="92" t="s">
        <v>714</v>
      </c>
      <c r="T678" s="92" t="s">
        <v>715</v>
      </c>
      <c r="U678" s="92" t="s">
        <v>860</v>
      </c>
      <c r="V678" s="92" t="s">
        <v>717</v>
      </c>
      <c r="W678" s="92" t="s">
        <v>861</v>
      </c>
      <c r="X678" s="92" t="s">
        <v>862</v>
      </c>
      <c r="Y678" s="92" t="s">
        <v>863</v>
      </c>
      <c r="Z678" s="92" t="s">
        <v>864</v>
      </c>
      <c r="AA678" s="92" t="s">
        <v>865</v>
      </c>
      <c r="AB678" s="92" t="s">
        <v>866</v>
      </c>
      <c r="AC678" s="92" t="s">
        <v>867</v>
      </c>
      <c r="AD678" s="92" t="s">
        <v>868</v>
      </c>
      <c r="AE678" s="92" t="s">
        <v>869</v>
      </c>
      <c r="AF678" s="92" t="s">
        <v>870</v>
      </c>
      <c r="AG678" s="92" t="s">
        <v>728</v>
      </c>
      <c r="AH678" s="92" t="s">
        <v>871</v>
      </c>
      <c r="AI678" s="92" t="s">
        <v>872</v>
      </c>
      <c r="AJ678" s="92" t="s">
        <v>873</v>
      </c>
    </row>
    <row r="679" spans="1:36" x14ac:dyDescent="0.25">
      <c r="A679" s="4" t="s">
        <v>874</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x14ac:dyDescent="0.25">
      <c r="A680" s="4" t="s">
        <v>875</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858</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59" t="s">
        <v>3439</v>
      </c>
      <c r="B684" s="87" t="s">
        <v>847</v>
      </c>
      <c r="C684" s="87" t="s">
        <v>848</v>
      </c>
      <c r="D684" s="87" t="s">
        <v>849</v>
      </c>
      <c r="E684" s="87" t="s">
        <v>850</v>
      </c>
      <c r="F684" s="87" t="s">
        <v>514</v>
      </c>
      <c r="G684" s="87" t="s">
        <v>515</v>
      </c>
      <c r="H684" s="87" t="s">
        <v>851</v>
      </c>
      <c r="I684" s="87" t="s">
        <v>876</v>
      </c>
      <c r="J684" s="87" t="s">
        <v>2657</v>
      </c>
      <c r="K684" s="4"/>
      <c r="L684" s="4"/>
      <c r="M684" s="4"/>
      <c r="N684" s="4"/>
      <c r="O684" s="4"/>
      <c r="P684" s="4"/>
      <c r="Q684" s="4"/>
      <c r="R684" s="4"/>
      <c r="S684" s="4"/>
      <c r="T684" s="4"/>
      <c r="U684" s="4"/>
      <c r="V684" s="4"/>
      <c r="W684" s="4"/>
      <c r="X684" s="4"/>
      <c r="Y684" s="4"/>
      <c r="Z684" s="4"/>
      <c r="AA684" s="4"/>
      <c r="AB684" s="4"/>
    </row>
    <row r="685" spans="1:36" x14ac:dyDescent="0.25">
      <c r="A685" s="4" t="s">
        <v>877</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96"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96" t="s">
        <v>2485</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96"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96" t="s">
        <v>2495</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96" t="s">
        <v>3272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94" t="s">
        <v>878</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96"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96" t="s">
        <v>2485</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96"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96" t="s">
        <v>2495</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96" t="s">
        <v>3272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97" t="s">
        <v>879</v>
      </c>
      <c r="B707" s="98"/>
      <c r="C707" s="98"/>
      <c r="D707" s="98"/>
      <c r="E707" s="98"/>
      <c r="F707" s="98"/>
      <c r="G707" s="98"/>
      <c r="H707" s="98"/>
      <c r="I707" s="98"/>
      <c r="J707" s="98"/>
      <c r="K707" s="98"/>
      <c r="L707" s="98"/>
      <c r="M707" s="98"/>
      <c r="N707" s="98"/>
    </row>
    <row r="708" spans="1:28" x14ac:dyDescent="0.25">
      <c r="A708" s="98" t="s">
        <v>880</v>
      </c>
      <c r="B708" s="98"/>
      <c r="C708" s="98"/>
      <c r="D708" s="98"/>
      <c r="E708" s="98"/>
      <c r="F708" s="98"/>
      <c r="G708" s="98"/>
      <c r="H708" s="98"/>
      <c r="I708" s="98"/>
      <c r="J708" s="98"/>
      <c r="K708" s="98"/>
      <c r="L708" s="98"/>
      <c r="M708" s="98"/>
      <c r="N708" s="98"/>
    </row>
    <row r="709" spans="1:28" x14ac:dyDescent="0.25">
      <c r="A709" s="98" t="s">
        <v>881</v>
      </c>
      <c r="B709" s="98"/>
      <c r="C709" s="98"/>
      <c r="D709" s="98"/>
      <c r="E709" s="98"/>
      <c r="F709" s="98"/>
      <c r="G709" s="98"/>
      <c r="H709" s="98"/>
      <c r="I709" s="98"/>
      <c r="J709" s="98"/>
      <c r="K709" s="98"/>
      <c r="L709" s="98"/>
      <c r="M709" s="98"/>
      <c r="N709" s="98"/>
    </row>
    <row r="710" spans="1:28" ht="33.75" x14ac:dyDescent="0.25">
      <c r="A710" s="99" t="s">
        <v>882</v>
      </c>
      <c r="B710" s="100" t="s">
        <v>883</v>
      </c>
      <c r="C710" s="101" t="s">
        <v>884</v>
      </c>
      <c r="D710" s="102" t="s">
        <v>885</v>
      </c>
      <c r="E710" s="102" t="s">
        <v>886</v>
      </c>
      <c r="F710" s="103" t="s">
        <v>887</v>
      </c>
      <c r="G710" s="102" t="s">
        <v>888</v>
      </c>
      <c r="H710" s="103" t="s">
        <v>889</v>
      </c>
      <c r="I710" s="102" t="s">
        <v>890</v>
      </c>
      <c r="J710" s="103" t="s">
        <v>891</v>
      </c>
      <c r="K710" s="102" t="s">
        <v>892</v>
      </c>
      <c r="L710" s="103" t="s">
        <v>893</v>
      </c>
      <c r="M710" s="103" t="s">
        <v>894</v>
      </c>
      <c r="N710" s="103" t="s">
        <v>895</v>
      </c>
    </row>
    <row r="711" spans="1:28" x14ac:dyDescent="0.25">
      <c r="A711" s="104" t="s">
        <v>896</v>
      </c>
      <c r="B711" s="105" t="s">
        <v>897</v>
      </c>
      <c r="C711" s="106" t="s">
        <v>898</v>
      </c>
      <c r="D711" s="104" t="s">
        <v>899</v>
      </c>
      <c r="E711" s="104" t="s">
        <v>900</v>
      </c>
      <c r="F711" s="107">
        <v>1</v>
      </c>
      <c r="G711" s="104" t="s">
        <v>901</v>
      </c>
      <c r="H711" s="107">
        <v>1</v>
      </c>
      <c r="I711" s="104" t="s">
        <v>902</v>
      </c>
      <c r="J711" s="107">
        <v>1</v>
      </c>
      <c r="K711" s="104" t="s">
        <v>903</v>
      </c>
      <c r="L711" s="107">
        <v>1</v>
      </c>
      <c r="M711" s="104" t="s">
        <v>904</v>
      </c>
      <c r="N711" s="107">
        <v>1</v>
      </c>
    </row>
    <row r="712" spans="1:28" x14ac:dyDescent="0.25">
      <c r="A712" s="108" t="s">
        <v>905</v>
      </c>
      <c r="B712" s="109" t="s">
        <v>906</v>
      </c>
      <c r="C712" s="109" t="s">
        <v>907</v>
      </c>
      <c r="D712" s="108" t="s">
        <v>908</v>
      </c>
      <c r="E712" s="108" t="s">
        <v>909</v>
      </c>
      <c r="F712" s="110">
        <v>84</v>
      </c>
      <c r="G712" s="108" t="s">
        <v>910</v>
      </c>
      <c r="H712" s="110">
        <v>28</v>
      </c>
      <c r="I712" s="108" t="s">
        <v>911</v>
      </c>
      <c r="J712" s="110">
        <v>67</v>
      </c>
      <c r="K712" s="108" t="s">
        <v>912</v>
      </c>
      <c r="L712" s="110">
        <v>14</v>
      </c>
      <c r="M712" s="108" t="s">
        <v>913</v>
      </c>
      <c r="N712" s="110">
        <v>4</v>
      </c>
    </row>
    <row r="713" spans="1:28" x14ac:dyDescent="0.25">
      <c r="A713" s="111" t="s">
        <v>914</v>
      </c>
      <c r="B713" s="112" t="s">
        <v>906</v>
      </c>
      <c r="C713" s="112" t="s">
        <v>907</v>
      </c>
      <c r="D713" s="111" t="s">
        <v>908</v>
      </c>
      <c r="E713" s="111" t="s">
        <v>915</v>
      </c>
      <c r="F713" s="113">
        <v>85</v>
      </c>
      <c r="G713" s="111" t="s">
        <v>916</v>
      </c>
      <c r="H713" s="113">
        <v>30</v>
      </c>
      <c r="I713" s="111" t="s">
        <v>917</v>
      </c>
      <c r="J713" s="113">
        <v>68</v>
      </c>
      <c r="K713" s="111" t="s">
        <v>918</v>
      </c>
      <c r="L713" s="113">
        <v>15</v>
      </c>
      <c r="M713" s="111" t="s">
        <v>919</v>
      </c>
      <c r="N713" s="113">
        <v>6</v>
      </c>
    </row>
    <row r="714" spans="1:28" x14ac:dyDescent="0.25">
      <c r="A714" s="114" t="s">
        <v>920</v>
      </c>
      <c r="B714" s="115" t="s">
        <v>921</v>
      </c>
      <c r="C714" s="115" t="s">
        <v>922</v>
      </c>
      <c r="D714" s="114" t="s">
        <v>923</v>
      </c>
      <c r="E714" s="114" t="s">
        <v>924</v>
      </c>
      <c r="F714" s="116">
        <v>264</v>
      </c>
      <c r="G714" s="114" t="s">
        <v>925</v>
      </c>
      <c r="H714" s="116">
        <v>265</v>
      </c>
      <c r="I714" s="114" t="s">
        <v>926</v>
      </c>
      <c r="J714" s="116">
        <v>277</v>
      </c>
      <c r="K714" s="114" t="s">
        <v>927</v>
      </c>
      <c r="L714" s="116">
        <v>282</v>
      </c>
      <c r="M714" s="114" t="s">
        <v>928</v>
      </c>
      <c r="N714" s="116">
        <v>234</v>
      </c>
    </row>
    <row r="715" spans="1:28" x14ac:dyDescent="0.25">
      <c r="A715" s="104" t="s">
        <v>929</v>
      </c>
      <c r="B715" s="105" t="s">
        <v>930</v>
      </c>
      <c r="C715" s="117">
        <v>45</v>
      </c>
      <c r="D715" s="118">
        <v>0.26</v>
      </c>
      <c r="E715" s="104" t="s">
        <v>931</v>
      </c>
      <c r="F715" s="107">
        <v>6900</v>
      </c>
      <c r="G715" s="104" t="s">
        <v>932</v>
      </c>
      <c r="H715" s="107">
        <v>4660</v>
      </c>
      <c r="I715" s="104" t="s">
        <v>933</v>
      </c>
      <c r="J715" s="107">
        <v>6890</v>
      </c>
      <c r="K715" s="104" t="s">
        <v>934</v>
      </c>
      <c r="L715" s="107">
        <v>4890</v>
      </c>
      <c r="M715" s="104" t="s">
        <v>935</v>
      </c>
      <c r="N715" s="107">
        <v>2340</v>
      </c>
    </row>
    <row r="716" spans="1:28" x14ac:dyDescent="0.25">
      <c r="A716" s="108" t="s">
        <v>936</v>
      </c>
      <c r="B716" s="109" t="s">
        <v>937</v>
      </c>
      <c r="C716" s="119">
        <v>100</v>
      </c>
      <c r="D716" s="120">
        <v>0.32</v>
      </c>
      <c r="E716" s="108" t="s">
        <v>938</v>
      </c>
      <c r="F716" s="121">
        <v>10800</v>
      </c>
      <c r="G716" s="108" t="s">
        <v>939</v>
      </c>
      <c r="H716" s="121">
        <v>10200</v>
      </c>
      <c r="I716" s="108" t="s">
        <v>940</v>
      </c>
      <c r="J716" s="121">
        <v>11300</v>
      </c>
      <c r="K716" s="108" t="s">
        <v>941</v>
      </c>
      <c r="L716" s="121">
        <v>11000</v>
      </c>
      <c r="M716" s="108" t="s">
        <v>942</v>
      </c>
      <c r="N716" s="110">
        <v>8450</v>
      </c>
    </row>
    <row r="717" spans="1:28" x14ac:dyDescent="0.25">
      <c r="A717" s="111" t="s">
        <v>943</v>
      </c>
      <c r="B717" s="112" t="s">
        <v>944</v>
      </c>
      <c r="C717" s="122">
        <v>640</v>
      </c>
      <c r="D717" s="123">
        <v>0.25</v>
      </c>
      <c r="E717" s="111" t="s">
        <v>945</v>
      </c>
      <c r="F717" s="124">
        <v>10900</v>
      </c>
      <c r="G717" s="111" t="s">
        <v>946</v>
      </c>
      <c r="H717" s="124">
        <v>13900</v>
      </c>
      <c r="I717" s="111" t="s">
        <v>947</v>
      </c>
      <c r="J717" s="124">
        <v>11700</v>
      </c>
      <c r="K717" s="111" t="s">
        <v>948</v>
      </c>
      <c r="L717" s="124">
        <v>14200</v>
      </c>
      <c r="M717" s="111" t="s">
        <v>949</v>
      </c>
      <c r="N717" s="124">
        <v>15900</v>
      </c>
    </row>
    <row r="718" spans="1:28" x14ac:dyDescent="0.25">
      <c r="A718" s="108" t="s">
        <v>950</v>
      </c>
      <c r="B718" s="125" t="s">
        <v>951</v>
      </c>
      <c r="C718" s="126">
        <v>85</v>
      </c>
      <c r="D718" s="120">
        <v>0.3</v>
      </c>
      <c r="E718" s="108" t="s">
        <v>952</v>
      </c>
      <c r="F718" s="110">
        <v>6490</v>
      </c>
      <c r="G718" s="108" t="s">
        <v>953</v>
      </c>
      <c r="H718" s="110">
        <v>5820</v>
      </c>
      <c r="I718" s="108" t="s">
        <v>954</v>
      </c>
      <c r="J718" s="110">
        <v>6730</v>
      </c>
      <c r="K718" s="108" t="s">
        <v>955</v>
      </c>
      <c r="L718" s="110">
        <v>6250</v>
      </c>
      <c r="M718" s="108" t="s">
        <v>956</v>
      </c>
      <c r="N718" s="110">
        <v>4470</v>
      </c>
    </row>
    <row r="719" spans="1:28" x14ac:dyDescent="0.25">
      <c r="A719" s="111" t="s">
        <v>957</v>
      </c>
      <c r="B719" s="127" t="s">
        <v>958</v>
      </c>
      <c r="C719" s="122">
        <v>190</v>
      </c>
      <c r="D719" s="123">
        <v>0.31</v>
      </c>
      <c r="E719" s="111" t="s">
        <v>959</v>
      </c>
      <c r="F719" s="113">
        <v>7710</v>
      </c>
      <c r="G719" s="111" t="s">
        <v>960</v>
      </c>
      <c r="H719" s="113">
        <v>8590</v>
      </c>
      <c r="I719" s="111" t="s">
        <v>961</v>
      </c>
      <c r="J719" s="113">
        <v>8190</v>
      </c>
      <c r="K719" s="111" t="s">
        <v>962</v>
      </c>
      <c r="L719" s="113">
        <v>9020</v>
      </c>
      <c r="M719" s="111" t="s">
        <v>963</v>
      </c>
      <c r="N719" s="113">
        <v>8550</v>
      </c>
    </row>
    <row r="720" spans="1:28" x14ac:dyDescent="0.25">
      <c r="A720" s="114" t="s">
        <v>964</v>
      </c>
      <c r="B720" s="128" t="s">
        <v>965</v>
      </c>
      <c r="C720" s="129">
        <v>1020</v>
      </c>
      <c r="D720" s="130">
        <v>0.2</v>
      </c>
      <c r="E720" s="114" t="s">
        <v>966</v>
      </c>
      <c r="F720" s="116">
        <v>5860</v>
      </c>
      <c r="G720" s="114" t="s">
        <v>967</v>
      </c>
      <c r="H720" s="116">
        <v>7670</v>
      </c>
      <c r="I720" s="114" t="s">
        <v>968</v>
      </c>
      <c r="J720" s="116">
        <v>6310</v>
      </c>
      <c r="K720" s="114" t="s">
        <v>969</v>
      </c>
      <c r="L720" s="116">
        <v>7810</v>
      </c>
      <c r="M720" s="114" t="s">
        <v>970</v>
      </c>
      <c r="N720" s="116">
        <v>8980</v>
      </c>
    </row>
    <row r="721" spans="1:14" x14ac:dyDescent="0.25">
      <c r="A721" s="104" t="s">
        <v>971</v>
      </c>
      <c r="B721" s="105" t="s">
        <v>972</v>
      </c>
      <c r="C721" s="117">
        <v>1.7</v>
      </c>
      <c r="D721" s="118">
        <v>0.15</v>
      </c>
      <c r="E721" s="104" t="s">
        <v>973</v>
      </c>
      <c r="F721" s="107">
        <v>543</v>
      </c>
      <c r="G721" s="104" t="s">
        <v>973</v>
      </c>
      <c r="H721" s="107">
        <v>148</v>
      </c>
      <c r="I721" s="104" t="s">
        <v>974</v>
      </c>
      <c r="J721" s="107">
        <v>192</v>
      </c>
      <c r="K721" s="104" t="s">
        <v>975</v>
      </c>
      <c r="L721" s="107">
        <v>26</v>
      </c>
      <c r="M721" s="104" t="s">
        <v>976</v>
      </c>
      <c r="N721" s="107">
        <v>20</v>
      </c>
    </row>
    <row r="722" spans="1:14" x14ac:dyDescent="0.25">
      <c r="A722" s="108" t="s">
        <v>977</v>
      </c>
      <c r="B722" s="109" t="s">
        <v>978</v>
      </c>
      <c r="C722" s="126">
        <v>11.9</v>
      </c>
      <c r="D722" s="120">
        <v>0.21</v>
      </c>
      <c r="E722" s="108" t="s">
        <v>979</v>
      </c>
      <c r="F722" s="110">
        <v>5280</v>
      </c>
      <c r="G722" s="108" t="s">
        <v>952</v>
      </c>
      <c r="H722" s="110">
        <v>1760</v>
      </c>
      <c r="I722" s="108" t="s">
        <v>980</v>
      </c>
      <c r="J722" s="110">
        <v>4200</v>
      </c>
      <c r="K722" s="108" t="s">
        <v>981</v>
      </c>
      <c r="L722" s="110">
        <v>832</v>
      </c>
      <c r="M722" s="108" t="s">
        <v>982</v>
      </c>
      <c r="N722" s="110">
        <v>262</v>
      </c>
    </row>
    <row r="723" spans="1:14" x14ac:dyDescent="0.25">
      <c r="A723" s="111" t="s">
        <v>983</v>
      </c>
      <c r="B723" s="127" t="s">
        <v>984</v>
      </c>
      <c r="C723" s="131">
        <v>1</v>
      </c>
      <c r="D723" s="123">
        <v>0.17</v>
      </c>
      <c r="E723" s="111" t="s">
        <v>985</v>
      </c>
      <c r="F723" s="113">
        <v>218</v>
      </c>
      <c r="G723" s="111" t="s">
        <v>985</v>
      </c>
      <c r="H723" s="113">
        <v>59</v>
      </c>
      <c r="I723" s="111" t="s">
        <v>986</v>
      </c>
      <c r="J723" s="113">
        <v>70</v>
      </c>
      <c r="K723" s="111" t="s">
        <v>987</v>
      </c>
      <c r="L723" s="113">
        <v>10</v>
      </c>
      <c r="M723" s="111" t="s">
        <v>988</v>
      </c>
      <c r="N723" s="113">
        <v>8</v>
      </c>
    </row>
    <row r="724" spans="1:14" x14ac:dyDescent="0.25">
      <c r="A724" s="108" t="s">
        <v>989</v>
      </c>
      <c r="B724" s="125" t="s">
        <v>990</v>
      </c>
      <c r="C724" s="126">
        <v>3.4</v>
      </c>
      <c r="D724" s="120">
        <v>0.21</v>
      </c>
      <c r="E724" s="108" t="s">
        <v>991</v>
      </c>
      <c r="F724" s="110">
        <v>945</v>
      </c>
      <c r="G724" s="108" t="s">
        <v>992</v>
      </c>
      <c r="H724" s="110">
        <v>258</v>
      </c>
      <c r="I724" s="108" t="s">
        <v>993</v>
      </c>
      <c r="J724" s="110">
        <v>426</v>
      </c>
      <c r="K724" s="108" t="s">
        <v>994</v>
      </c>
      <c r="L724" s="110">
        <v>48</v>
      </c>
      <c r="M724" s="108" t="s">
        <v>995</v>
      </c>
      <c r="N724" s="110">
        <v>36</v>
      </c>
    </row>
    <row r="725" spans="1:14" x14ac:dyDescent="0.25">
      <c r="A725" s="111" t="s">
        <v>996</v>
      </c>
      <c r="B725" s="127" t="s">
        <v>997</v>
      </c>
      <c r="C725" s="131">
        <v>1.3</v>
      </c>
      <c r="D725" s="123">
        <v>0.15</v>
      </c>
      <c r="E725" s="111" t="s">
        <v>998</v>
      </c>
      <c r="F725" s="113">
        <v>292</v>
      </c>
      <c r="G725" s="111" t="s">
        <v>998</v>
      </c>
      <c r="H725" s="113">
        <v>79</v>
      </c>
      <c r="I725" s="111" t="s">
        <v>999</v>
      </c>
      <c r="J725" s="113">
        <v>98</v>
      </c>
      <c r="K725" s="111" t="s">
        <v>1000</v>
      </c>
      <c r="L725" s="113">
        <v>14</v>
      </c>
      <c r="M725" s="111" t="s">
        <v>1001</v>
      </c>
      <c r="N725" s="113">
        <v>11</v>
      </c>
    </row>
    <row r="726" spans="1:14" x14ac:dyDescent="0.25">
      <c r="A726" s="108" t="s">
        <v>1002</v>
      </c>
      <c r="B726" s="125" t="s">
        <v>1003</v>
      </c>
      <c r="C726" s="126">
        <v>4</v>
      </c>
      <c r="D726" s="120">
        <v>0.23</v>
      </c>
      <c r="E726" s="108" t="s">
        <v>1004</v>
      </c>
      <c r="F726" s="110">
        <v>1350</v>
      </c>
      <c r="G726" s="108" t="s">
        <v>1005</v>
      </c>
      <c r="H726" s="110">
        <v>370</v>
      </c>
      <c r="I726" s="108" t="s">
        <v>1006</v>
      </c>
      <c r="J726" s="110">
        <v>659</v>
      </c>
      <c r="K726" s="108" t="s">
        <v>1007</v>
      </c>
      <c r="L726" s="110">
        <v>72</v>
      </c>
      <c r="M726" s="108" t="s">
        <v>1008</v>
      </c>
      <c r="N726" s="110">
        <v>51</v>
      </c>
    </row>
    <row r="727" spans="1:14" x14ac:dyDescent="0.25">
      <c r="A727" s="111" t="s">
        <v>1009</v>
      </c>
      <c r="B727" s="127" t="s">
        <v>1010</v>
      </c>
      <c r="C727" s="131">
        <v>5.9</v>
      </c>
      <c r="D727" s="123">
        <v>0.2</v>
      </c>
      <c r="E727" s="111" t="s">
        <v>1011</v>
      </c>
      <c r="F727" s="113">
        <v>1870</v>
      </c>
      <c r="G727" s="111" t="s">
        <v>1012</v>
      </c>
      <c r="H727" s="113">
        <v>527</v>
      </c>
      <c r="I727" s="111" t="s">
        <v>1013</v>
      </c>
      <c r="J727" s="113">
        <v>1120</v>
      </c>
      <c r="K727" s="111" t="s">
        <v>1014</v>
      </c>
      <c r="L727" s="113">
        <v>121</v>
      </c>
      <c r="M727" s="111" t="s">
        <v>1015</v>
      </c>
      <c r="N727" s="113">
        <v>74</v>
      </c>
    </row>
    <row r="728" spans="1:14" x14ac:dyDescent="0.25">
      <c r="A728" s="108" t="s">
        <v>1016</v>
      </c>
      <c r="B728" s="125" t="s">
        <v>1017</v>
      </c>
      <c r="C728" s="126">
        <v>4.3</v>
      </c>
      <c r="D728" s="120">
        <v>0.17</v>
      </c>
      <c r="E728" s="108" t="s">
        <v>1018</v>
      </c>
      <c r="F728" s="110">
        <v>1230</v>
      </c>
      <c r="G728" s="108" t="s">
        <v>1019</v>
      </c>
      <c r="H728" s="110">
        <v>338</v>
      </c>
      <c r="I728" s="108" t="s">
        <v>1020</v>
      </c>
      <c r="J728" s="110">
        <v>624</v>
      </c>
      <c r="K728" s="108" t="s">
        <v>1021</v>
      </c>
      <c r="L728" s="110">
        <v>67</v>
      </c>
      <c r="M728" s="108" t="s">
        <v>1022</v>
      </c>
      <c r="N728" s="110">
        <v>47</v>
      </c>
    </row>
    <row r="729" spans="1:14" x14ac:dyDescent="0.25">
      <c r="A729" s="111" t="s">
        <v>1023</v>
      </c>
      <c r="B729" s="127" t="s">
        <v>1024</v>
      </c>
      <c r="C729" s="131">
        <v>9.1999999999999993</v>
      </c>
      <c r="D729" s="123">
        <v>0.16</v>
      </c>
      <c r="E729" s="111" t="s">
        <v>1025</v>
      </c>
      <c r="F729" s="113">
        <v>2550</v>
      </c>
      <c r="G729" s="111" t="s">
        <v>1026</v>
      </c>
      <c r="H729" s="113">
        <v>782</v>
      </c>
      <c r="I729" s="111" t="s">
        <v>1027</v>
      </c>
      <c r="J729" s="113">
        <v>1850</v>
      </c>
      <c r="K729" s="111" t="s">
        <v>1028</v>
      </c>
      <c r="L729" s="113">
        <v>271</v>
      </c>
      <c r="M729" s="111" t="s">
        <v>1029</v>
      </c>
      <c r="N729" s="113">
        <v>111</v>
      </c>
    </row>
    <row r="730" spans="1:14" x14ac:dyDescent="0.25">
      <c r="A730" s="108" t="s">
        <v>1030</v>
      </c>
      <c r="B730" s="125" t="s">
        <v>1031</v>
      </c>
      <c r="C730" s="126">
        <v>17.2</v>
      </c>
      <c r="D730" s="120">
        <v>0.19</v>
      </c>
      <c r="E730" s="108" t="s">
        <v>1032</v>
      </c>
      <c r="F730" s="110">
        <v>5020</v>
      </c>
      <c r="G730" s="108" t="s">
        <v>1033</v>
      </c>
      <c r="H730" s="110">
        <v>1980</v>
      </c>
      <c r="I730" s="108" t="s">
        <v>934</v>
      </c>
      <c r="J730" s="110">
        <v>4390</v>
      </c>
      <c r="K730" s="108" t="s">
        <v>1034</v>
      </c>
      <c r="L730" s="110">
        <v>1370</v>
      </c>
      <c r="M730" s="108" t="s">
        <v>1035</v>
      </c>
      <c r="N730" s="110">
        <v>356</v>
      </c>
    </row>
    <row r="731" spans="1:14" x14ac:dyDescent="0.25">
      <c r="A731" s="111" t="s">
        <v>1036</v>
      </c>
      <c r="B731" s="127" t="s">
        <v>1037</v>
      </c>
      <c r="C731" s="131">
        <v>1.9</v>
      </c>
      <c r="D731" s="123">
        <v>0.22</v>
      </c>
      <c r="E731" s="111" t="s">
        <v>1038</v>
      </c>
      <c r="F731" s="113">
        <v>469</v>
      </c>
      <c r="G731" s="111" t="s">
        <v>1038</v>
      </c>
      <c r="H731" s="113">
        <v>127</v>
      </c>
      <c r="I731" s="111" t="s">
        <v>1039</v>
      </c>
      <c r="J731" s="113">
        <v>170</v>
      </c>
      <c r="K731" s="111" t="s">
        <v>1040</v>
      </c>
      <c r="L731" s="113">
        <v>22</v>
      </c>
      <c r="M731" s="111" t="s">
        <v>1041</v>
      </c>
      <c r="N731" s="113">
        <v>18</v>
      </c>
    </row>
    <row r="732" spans="1:14" ht="18" x14ac:dyDescent="0.25">
      <c r="A732" s="108" t="s">
        <v>1042</v>
      </c>
      <c r="B732" s="125" t="s">
        <v>1043</v>
      </c>
      <c r="C732" s="126">
        <v>5.9</v>
      </c>
      <c r="D732" s="120">
        <v>0.28999999999999998</v>
      </c>
      <c r="E732" s="108" t="s">
        <v>1044</v>
      </c>
      <c r="F732" s="110">
        <v>1860</v>
      </c>
      <c r="G732" s="108" t="s">
        <v>1045</v>
      </c>
      <c r="H732" s="110">
        <v>525</v>
      </c>
      <c r="I732" s="108" t="s">
        <v>1046</v>
      </c>
      <c r="J732" s="110">
        <v>1110</v>
      </c>
      <c r="K732" s="108" t="s">
        <v>1047</v>
      </c>
      <c r="L732" s="110">
        <v>120</v>
      </c>
      <c r="M732" s="108" t="s">
        <v>1048</v>
      </c>
      <c r="N732" s="110">
        <v>73</v>
      </c>
    </row>
    <row r="733" spans="1:14" ht="18" x14ac:dyDescent="0.25">
      <c r="A733" s="132" t="s">
        <v>1049</v>
      </c>
      <c r="B733" s="132" t="s">
        <v>1050</v>
      </c>
      <c r="C733" s="133" t="s">
        <v>1051</v>
      </c>
      <c r="D733" s="134">
        <v>0.04</v>
      </c>
      <c r="E733" s="133" t="s">
        <v>1052</v>
      </c>
      <c r="F733" s="135">
        <v>5</v>
      </c>
      <c r="G733" s="133" t="s">
        <v>1052</v>
      </c>
      <c r="H733" s="135">
        <v>1</v>
      </c>
      <c r="I733" s="133" t="s">
        <v>1053</v>
      </c>
      <c r="J733" s="135">
        <v>2</v>
      </c>
      <c r="K733" s="133" t="s">
        <v>1054</v>
      </c>
      <c r="L733" s="136" t="s">
        <v>1055</v>
      </c>
      <c r="M733" s="133" t="s">
        <v>1056</v>
      </c>
      <c r="N733" s="136" t="s">
        <v>1055</v>
      </c>
    </row>
    <row r="734" spans="1:14" x14ac:dyDescent="0.25">
      <c r="A734" s="104" t="s">
        <v>1057</v>
      </c>
      <c r="B734" s="105" t="s">
        <v>1058</v>
      </c>
      <c r="C734" s="137">
        <v>222</v>
      </c>
      <c r="D734" s="118">
        <v>0.18</v>
      </c>
      <c r="E734" s="104" t="s">
        <v>1059</v>
      </c>
      <c r="F734" s="138">
        <v>10800</v>
      </c>
      <c r="G734" s="104" t="s">
        <v>1060</v>
      </c>
      <c r="H734" s="138">
        <v>12400</v>
      </c>
      <c r="I734" s="104" t="s">
        <v>1061</v>
      </c>
      <c r="J734" s="138">
        <v>11500</v>
      </c>
      <c r="K734" s="104" t="s">
        <v>947</v>
      </c>
      <c r="L734" s="138">
        <v>13000</v>
      </c>
      <c r="M734" s="104" t="s">
        <v>1062</v>
      </c>
      <c r="N734" s="138">
        <v>12700</v>
      </c>
    </row>
    <row r="735" spans="1:14" x14ac:dyDescent="0.25">
      <c r="A735" s="108" t="s">
        <v>1063</v>
      </c>
      <c r="B735" s="109" t="s">
        <v>1064</v>
      </c>
      <c r="C735" s="126">
        <v>5.2</v>
      </c>
      <c r="D735" s="120">
        <v>0.11</v>
      </c>
      <c r="E735" s="108" t="s">
        <v>1065</v>
      </c>
      <c r="F735" s="139">
        <v>2430</v>
      </c>
      <c r="G735" s="108" t="s">
        <v>1066</v>
      </c>
      <c r="H735" s="139">
        <v>677</v>
      </c>
      <c r="I735" s="108" t="s">
        <v>1067</v>
      </c>
      <c r="J735" s="140">
        <v>1360</v>
      </c>
      <c r="K735" s="108" t="s">
        <v>1068</v>
      </c>
      <c r="L735" s="139">
        <v>145</v>
      </c>
      <c r="M735" s="108" t="s">
        <v>1069</v>
      </c>
      <c r="N735" s="139">
        <v>94</v>
      </c>
    </row>
    <row r="736" spans="1:14" x14ac:dyDescent="0.25">
      <c r="A736" s="111" t="s">
        <v>1070</v>
      </c>
      <c r="B736" s="112" t="s">
        <v>1071</v>
      </c>
      <c r="C736" s="131">
        <v>2.8</v>
      </c>
      <c r="D736" s="123">
        <v>0.02</v>
      </c>
      <c r="E736" s="111" t="s">
        <v>1072</v>
      </c>
      <c r="F736" s="141">
        <v>427</v>
      </c>
      <c r="G736" s="111" t="s">
        <v>1072</v>
      </c>
      <c r="H736" s="141">
        <v>116</v>
      </c>
      <c r="I736" s="111" t="s">
        <v>1073</v>
      </c>
      <c r="J736" s="141">
        <v>177</v>
      </c>
      <c r="K736" s="111" t="s">
        <v>1074</v>
      </c>
      <c r="L736" s="141">
        <v>21</v>
      </c>
      <c r="M736" s="111" t="s">
        <v>1075</v>
      </c>
      <c r="N736" s="141">
        <v>16</v>
      </c>
    </row>
    <row r="737" spans="1:14" x14ac:dyDescent="0.25">
      <c r="A737" s="108" t="s">
        <v>1076</v>
      </c>
      <c r="B737" s="125" t="s">
        <v>1077</v>
      </c>
      <c r="C737" s="126">
        <v>28.2</v>
      </c>
      <c r="D737" s="120">
        <v>0.23</v>
      </c>
      <c r="E737" s="108" t="s">
        <v>1078</v>
      </c>
      <c r="F737" s="139">
        <v>6090</v>
      </c>
      <c r="G737" s="108" t="s">
        <v>1079</v>
      </c>
      <c r="H737" s="140">
        <v>3170</v>
      </c>
      <c r="I737" s="108" t="s">
        <v>1080</v>
      </c>
      <c r="J737" s="140">
        <v>5800</v>
      </c>
      <c r="K737" s="108" t="s">
        <v>1081</v>
      </c>
      <c r="L737" s="139">
        <v>2980</v>
      </c>
      <c r="M737" s="108" t="s">
        <v>1082</v>
      </c>
      <c r="N737" s="139">
        <v>967</v>
      </c>
    </row>
    <row r="738" spans="1:14" x14ac:dyDescent="0.25">
      <c r="A738" s="111" t="s">
        <v>1083</v>
      </c>
      <c r="B738" s="127" t="s">
        <v>1084</v>
      </c>
      <c r="C738" s="131">
        <v>9.6999999999999993</v>
      </c>
      <c r="D738" s="123">
        <v>0.19</v>
      </c>
      <c r="E738" s="111" t="s">
        <v>1085</v>
      </c>
      <c r="F738" s="141">
        <v>3580</v>
      </c>
      <c r="G738" s="111" t="s">
        <v>1086</v>
      </c>
      <c r="H738" s="142">
        <v>1120</v>
      </c>
      <c r="I738" s="111" t="s">
        <v>1087</v>
      </c>
      <c r="J738" s="142">
        <v>2660</v>
      </c>
      <c r="K738" s="111" t="s">
        <v>1088</v>
      </c>
      <c r="L738" s="141">
        <v>412</v>
      </c>
      <c r="M738" s="111" t="s">
        <v>1089</v>
      </c>
      <c r="N738" s="141">
        <v>160</v>
      </c>
    </row>
    <row r="739" spans="1:14" x14ac:dyDescent="0.25">
      <c r="A739" s="108" t="s">
        <v>1090</v>
      </c>
      <c r="B739" s="125" t="s">
        <v>1091</v>
      </c>
      <c r="C739" s="126">
        <v>13.4</v>
      </c>
      <c r="D739" s="120">
        <v>0.16</v>
      </c>
      <c r="E739" s="108" t="s">
        <v>1092</v>
      </c>
      <c r="F739" s="139">
        <v>3710</v>
      </c>
      <c r="G739" s="108" t="s">
        <v>1093</v>
      </c>
      <c r="H739" s="140">
        <v>1300</v>
      </c>
      <c r="I739" s="108" t="s">
        <v>909</v>
      </c>
      <c r="J739" s="140">
        <v>3050</v>
      </c>
      <c r="K739" s="108" t="s">
        <v>1094</v>
      </c>
      <c r="L739" s="139">
        <v>703</v>
      </c>
      <c r="M739" s="108" t="s">
        <v>1095</v>
      </c>
      <c r="N739" s="139">
        <v>201</v>
      </c>
    </row>
    <row r="740" spans="1:14" x14ac:dyDescent="0.25">
      <c r="A740" s="111" t="s">
        <v>1096</v>
      </c>
      <c r="B740" s="127" t="s">
        <v>1097</v>
      </c>
      <c r="C740" s="131">
        <v>3.5</v>
      </c>
      <c r="D740" s="123">
        <v>0.13</v>
      </c>
      <c r="E740" s="111" t="s">
        <v>1098</v>
      </c>
      <c r="F740" s="141">
        <v>1200</v>
      </c>
      <c r="G740" s="111" t="s">
        <v>1099</v>
      </c>
      <c r="H740" s="141">
        <v>328</v>
      </c>
      <c r="I740" s="111" t="s">
        <v>1100</v>
      </c>
      <c r="J740" s="141">
        <v>549</v>
      </c>
      <c r="K740" s="111" t="s">
        <v>1101</v>
      </c>
      <c r="L740" s="141">
        <v>62</v>
      </c>
      <c r="M740" s="111" t="s">
        <v>900</v>
      </c>
      <c r="N740" s="141">
        <v>46</v>
      </c>
    </row>
    <row r="741" spans="1:14" x14ac:dyDescent="0.25">
      <c r="A741" s="108" t="s">
        <v>1102</v>
      </c>
      <c r="B741" s="109" t="s">
        <v>1103</v>
      </c>
      <c r="C741" s="126">
        <v>47.1</v>
      </c>
      <c r="D741" s="120">
        <v>0.16</v>
      </c>
      <c r="E741" s="108" t="s">
        <v>1104</v>
      </c>
      <c r="F741" s="139">
        <v>6940</v>
      </c>
      <c r="G741" s="108" t="s">
        <v>1105</v>
      </c>
      <c r="H741" s="140">
        <v>4800</v>
      </c>
      <c r="I741" s="108" t="s">
        <v>1106</v>
      </c>
      <c r="J741" s="140">
        <v>6960</v>
      </c>
      <c r="K741" s="108" t="s">
        <v>1107</v>
      </c>
      <c r="L741" s="139">
        <v>5060</v>
      </c>
      <c r="M741" s="108" t="s">
        <v>1108</v>
      </c>
      <c r="N741" s="140">
        <v>2500</v>
      </c>
    </row>
    <row r="742" spans="1:14" x14ac:dyDescent="0.25">
      <c r="A742" s="111" t="s">
        <v>1109</v>
      </c>
      <c r="B742" s="127" t="s">
        <v>1110</v>
      </c>
      <c r="C742" s="131">
        <v>0.4</v>
      </c>
      <c r="D742" s="123">
        <v>0.04</v>
      </c>
      <c r="E742" s="111" t="s">
        <v>1111</v>
      </c>
      <c r="F742" s="141">
        <v>60</v>
      </c>
      <c r="G742" s="111" t="s">
        <v>1111</v>
      </c>
      <c r="H742" s="141">
        <v>16</v>
      </c>
      <c r="I742" s="111" t="s">
        <v>1112</v>
      </c>
      <c r="J742" s="141">
        <v>18</v>
      </c>
      <c r="K742" s="111" t="s">
        <v>1113</v>
      </c>
      <c r="L742" s="141">
        <v>3</v>
      </c>
      <c r="M742" s="111" t="s">
        <v>1114</v>
      </c>
      <c r="N742" s="141">
        <v>2</v>
      </c>
    </row>
    <row r="743" spans="1:14" x14ac:dyDescent="0.25">
      <c r="A743" s="108" t="s">
        <v>1115</v>
      </c>
      <c r="B743" s="125" t="s">
        <v>1116</v>
      </c>
      <c r="C743" s="126">
        <v>1.5</v>
      </c>
      <c r="D743" s="120">
        <v>0.1</v>
      </c>
      <c r="E743" s="108" t="s">
        <v>1117</v>
      </c>
      <c r="F743" s="139">
        <v>506</v>
      </c>
      <c r="G743" s="108" t="s">
        <v>1117</v>
      </c>
      <c r="H743" s="139">
        <v>138</v>
      </c>
      <c r="I743" s="108" t="s">
        <v>1118</v>
      </c>
      <c r="J743" s="139">
        <v>174</v>
      </c>
      <c r="K743" s="108" t="s">
        <v>1119</v>
      </c>
      <c r="L743" s="139">
        <v>24</v>
      </c>
      <c r="M743" s="108" t="s">
        <v>1120</v>
      </c>
      <c r="N743" s="139">
        <v>19</v>
      </c>
    </row>
    <row r="744" spans="1:14" x14ac:dyDescent="0.25">
      <c r="A744" s="111" t="s">
        <v>1121</v>
      </c>
      <c r="B744" s="127" t="s">
        <v>1122</v>
      </c>
      <c r="C744" s="111" t="s">
        <v>1123</v>
      </c>
      <c r="D744" s="123">
        <v>0.02</v>
      </c>
      <c r="E744" s="111" t="s">
        <v>1124</v>
      </c>
      <c r="F744" s="141">
        <v>13</v>
      </c>
      <c r="G744" s="111" t="s">
        <v>1124</v>
      </c>
      <c r="H744" s="141">
        <v>4</v>
      </c>
      <c r="I744" s="111" t="s">
        <v>1125</v>
      </c>
      <c r="J744" s="141">
        <v>4</v>
      </c>
      <c r="K744" s="111" t="s">
        <v>1126</v>
      </c>
      <c r="L744" s="143" t="s">
        <v>1127</v>
      </c>
      <c r="M744" s="111" t="s">
        <v>1128</v>
      </c>
      <c r="N744" s="143" t="s">
        <v>1127</v>
      </c>
    </row>
    <row r="745" spans="1:14" x14ac:dyDescent="0.25">
      <c r="A745" s="108" t="s">
        <v>1129</v>
      </c>
      <c r="B745" s="125" t="s">
        <v>1130</v>
      </c>
      <c r="C745" s="126">
        <v>28.2</v>
      </c>
      <c r="D745" s="120">
        <v>0.27</v>
      </c>
      <c r="E745" s="108" t="s">
        <v>1131</v>
      </c>
      <c r="F745" s="139">
        <v>5080</v>
      </c>
      <c r="G745" s="108" t="s">
        <v>1132</v>
      </c>
      <c r="H745" s="140">
        <v>2640</v>
      </c>
      <c r="I745" s="108" t="s">
        <v>1133</v>
      </c>
      <c r="J745" s="140">
        <v>4830</v>
      </c>
      <c r="K745" s="108" t="s">
        <v>1134</v>
      </c>
      <c r="L745" s="139">
        <v>2480</v>
      </c>
      <c r="M745" s="108" t="s">
        <v>1135</v>
      </c>
      <c r="N745" s="139">
        <v>806</v>
      </c>
    </row>
    <row r="746" spans="1:14" x14ac:dyDescent="0.25">
      <c r="A746" s="111" t="s">
        <v>1136</v>
      </c>
      <c r="B746" s="127" t="s">
        <v>1137</v>
      </c>
      <c r="C746" s="131">
        <v>38.9</v>
      </c>
      <c r="D746" s="123">
        <v>0.26</v>
      </c>
      <c r="E746" s="111" t="s">
        <v>1138</v>
      </c>
      <c r="F746" s="141">
        <v>5360</v>
      </c>
      <c r="G746" s="111" t="s">
        <v>1139</v>
      </c>
      <c r="H746" s="142">
        <v>3350</v>
      </c>
      <c r="I746" s="111" t="s">
        <v>1140</v>
      </c>
      <c r="J746" s="142">
        <v>5280</v>
      </c>
      <c r="K746" s="111" t="s">
        <v>1141</v>
      </c>
      <c r="L746" s="141">
        <v>3440</v>
      </c>
      <c r="M746" s="111" t="s">
        <v>1142</v>
      </c>
      <c r="N746" s="142">
        <v>1460</v>
      </c>
    </row>
    <row r="747" spans="1:14" x14ac:dyDescent="0.25">
      <c r="A747" s="108" t="s">
        <v>1143</v>
      </c>
      <c r="B747" s="125" t="s">
        <v>1144</v>
      </c>
      <c r="C747" s="126">
        <v>13.1</v>
      </c>
      <c r="D747" s="120">
        <v>0.23</v>
      </c>
      <c r="E747" s="108" t="s">
        <v>1145</v>
      </c>
      <c r="F747" s="139">
        <v>3480</v>
      </c>
      <c r="G747" s="108" t="s">
        <v>1146</v>
      </c>
      <c r="H747" s="140">
        <v>1210</v>
      </c>
      <c r="I747" s="108" t="s">
        <v>1147</v>
      </c>
      <c r="J747" s="140">
        <v>2840</v>
      </c>
      <c r="K747" s="108" t="s">
        <v>1148</v>
      </c>
      <c r="L747" s="139">
        <v>636</v>
      </c>
      <c r="M747" s="108" t="s">
        <v>1149</v>
      </c>
      <c r="N747" s="139">
        <v>185</v>
      </c>
    </row>
    <row r="748" spans="1:14" x14ac:dyDescent="0.25">
      <c r="A748" s="111" t="s">
        <v>1150</v>
      </c>
      <c r="B748" s="127" t="s">
        <v>1151</v>
      </c>
      <c r="C748" s="131">
        <v>11</v>
      </c>
      <c r="D748" s="112" t="s">
        <v>1152</v>
      </c>
      <c r="E748" s="111" t="s">
        <v>1153</v>
      </c>
      <c r="F748" s="141">
        <v>4110</v>
      </c>
      <c r="G748" s="111" t="s">
        <v>1154</v>
      </c>
      <c r="H748" s="142">
        <v>1330</v>
      </c>
      <c r="I748" s="111" t="s">
        <v>1155</v>
      </c>
      <c r="J748" s="142">
        <v>3190</v>
      </c>
      <c r="K748" s="111" t="s">
        <v>1156</v>
      </c>
      <c r="L748" s="141">
        <v>573</v>
      </c>
      <c r="M748" s="111" t="s">
        <v>1157</v>
      </c>
      <c r="N748" s="141">
        <v>195</v>
      </c>
    </row>
    <row r="749" spans="1:14" x14ac:dyDescent="0.25">
      <c r="A749" s="108" t="s">
        <v>1158</v>
      </c>
      <c r="B749" s="125" t="s">
        <v>1159</v>
      </c>
      <c r="C749" s="119">
        <v>242</v>
      </c>
      <c r="D749" s="120">
        <v>0.24</v>
      </c>
      <c r="E749" s="108" t="s">
        <v>1104</v>
      </c>
      <c r="F749" s="139">
        <v>6940</v>
      </c>
      <c r="G749" s="108" t="s">
        <v>1160</v>
      </c>
      <c r="H749" s="140">
        <v>8060</v>
      </c>
      <c r="I749" s="108" t="s">
        <v>1161</v>
      </c>
      <c r="J749" s="140">
        <v>7400</v>
      </c>
      <c r="K749" s="108" t="s">
        <v>1162</v>
      </c>
      <c r="L749" s="139">
        <v>8400</v>
      </c>
      <c r="M749" s="108" t="s">
        <v>1163</v>
      </c>
      <c r="N749" s="140">
        <v>8380</v>
      </c>
    </row>
    <row r="750" spans="1:14" x14ac:dyDescent="0.25">
      <c r="A750" s="111" t="s">
        <v>1164</v>
      </c>
      <c r="B750" s="127" t="s">
        <v>1165</v>
      </c>
      <c r="C750" s="131">
        <v>6.5</v>
      </c>
      <c r="D750" s="112" t="s">
        <v>1166</v>
      </c>
      <c r="E750" s="111" t="s">
        <v>1167</v>
      </c>
      <c r="F750" s="141">
        <v>2510</v>
      </c>
      <c r="G750" s="111" t="s">
        <v>1168</v>
      </c>
      <c r="H750" s="141">
        <v>716</v>
      </c>
      <c r="I750" s="111" t="s">
        <v>1169</v>
      </c>
      <c r="J750" s="142">
        <v>1570</v>
      </c>
      <c r="K750" s="111" t="s">
        <v>1170</v>
      </c>
      <c r="L750" s="141">
        <v>176</v>
      </c>
      <c r="M750" s="111" t="s">
        <v>1171</v>
      </c>
      <c r="N750" s="141">
        <v>100</v>
      </c>
    </row>
    <row r="751" spans="1:14" x14ac:dyDescent="0.25">
      <c r="A751" s="108" t="s">
        <v>1172</v>
      </c>
      <c r="B751" s="125" t="s">
        <v>1173</v>
      </c>
      <c r="C751" s="126">
        <v>47.1</v>
      </c>
      <c r="D751" s="120">
        <v>0.24</v>
      </c>
      <c r="E751" s="108" t="s">
        <v>1174</v>
      </c>
      <c r="F751" s="139">
        <v>6680</v>
      </c>
      <c r="G751" s="108" t="s">
        <v>1175</v>
      </c>
      <c r="H751" s="140">
        <v>4620</v>
      </c>
      <c r="I751" s="108" t="s">
        <v>1163</v>
      </c>
      <c r="J751" s="140">
        <v>6690</v>
      </c>
      <c r="K751" s="108" t="s">
        <v>1176</v>
      </c>
      <c r="L751" s="139">
        <v>4870</v>
      </c>
      <c r="M751" s="108" t="s">
        <v>1177</v>
      </c>
      <c r="N751" s="140">
        <v>2410</v>
      </c>
    </row>
    <row r="752" spans="1:14" x14ac:dyDescent="0.25">
      <c r="A752" s="111" t="s">
        <v>1178</v>
      </c>
      <c r="B752" s="127" t="s">
        <v>1179</v>
      </c>
      <c r="C752" s="131">
        <v>3.2</v>
      </c>
      <c r="D752" s="112" t="s">
        <v>1180</v>
      </c>
      <c r="E752" s="111" t="s">
        <v>1181</v>
      </c>
      <c r="F752" s="141">
        <v>863</v>
      </c>
      <c r="G752" s="111" t="s">
        <v>1182</v>
      </c>
      <c r="H752" s="141">
        <v>235</v>
      </c>
      <c r="I752" s="111" t="s">
        <v>1183</v>
      </c>
      <c r="J752" s="141">
        <v>378</v>
      </c>
      <c r="K752" s="111" t="s">
        <v>1184</v>
      </c>
      <c r="L752" s="141">
        <v>44</v>
      </c>
      <c r="M752" s="111" t="s">
        <v>1185</v>
      </c>
      <c r="N752" s="141">
        <v>33</v>
      </c>
    </row>
    <row r="753" spans="1:14" x14ac:dyDescent="0.25">
      <c r="A753" s="108" t="s">
        <v>1186</v>
      </c>
      <c r="B753" s="125" t="s">
        <v>1187</v>
      </c>
      <c r="C753" s="126">
        <v>3.1</v>
      </c>
      <c r="D753" s="109" t="s">
        <v>1188</v>
      </c>
      <c r="E753" s="108" t="s">
        <v>1189</v>
      </c>
      <c r="F753" s="139">
        <v>1070</v>
      </c>
      <c r="G753" s="108" t="s">
        <v>1189</v>
      </c>
      <c r="H753" s="139">
        <v>290</v>
      </c>
      <c r="I753" s="108" t="s">
        <v>1190</v>
      </c>
      <c r="J753" s="139">
        <v>460</v>
      </c>
      <c r="K753" s="108" t="s">
        <v>1191</v>
      </c>
      <c r="L753" s="139">
        <v>54</v>
      </c>
      <c r="M753" s="108" t="s">
        <v>1192</v>
      </c>
      <c r="N753" s="139">
        <v>40</v>
      </c>
    </row>
    <row r="754" spans="1:14" x14ac:dyDescent="0.25">
      <c r="A754" s="111" t="s">
        <v>1193</v>
      </c>
      <c r="B754" s="127" t="s">
        <v>1194</v>
      </c>
      <c r="C754" s="131">
        <v>7.7</v>
      </c>
      <c r="D754" s="123">
        <v>0.24</v>
      </c>
      <c r="E754" s="111" t="s">
        <v>1195</v>
      </c>
      <c r="F754" s="141">
        <v>2920</v>
      </c>
      <c r="G754" s="111" t="s">
        <v>1196</v>
      </c>
      <c r="H754" s="141">
        <v>858</v>
      </c>
      <c r="I754" s="111" t="s">
        <v>1197</v>
      </c>
      <c r="J754" s="142">
        <v>1970</v>
      </c>
      <c r="K754" s="111" t="s">
        <v>1198</v>
      </c>
      <c r="L754" s="141">
        <v>245</v>
      </c>
      <c r="M754" s="111" t="s">
        <v>1199</v>
      </c>
      <c r="N754" s="141">
        <v>121</v>
      </c>
    </row>
    <row r="755" spans="1:14" x14ac:dyDescent="0.25">
      <c r="A755" s="108" t="s">
        <v>1200</v>
      </c>
      <c r="B755" s="125" t="s">
        <v>1201</v>
      </c>
      <c r="C755" s="126">
        <v>1.2</v>
      </c>
      <c r="D755" s="109" t="s">
        <v>1202</v>
      </c>
      <c r="E755" s="108" t="s">
        <v>1203</v>
      </c>
      <c r="F755" s="139">
        <v>278</v>
      </c>
      <c r="G755" s="108" t="s">
        <v>1203</v>
      </c>
      <c r="H755" s="139">
        <v>76</v>
      </c>
      <c r="I755" s="108" t="s">
        <v>1204</v>
      </c>
      <c r="J755" s="139">
        <v>92</v>
      </c>
      <c r="K755" s="108" t="s">
        <v>1205</v>
      </c>
      <c r="L755" s="139">
        <v>13</v>
      </c>
      <c r="M755" s="108" t="s">
        <v>1206</v>
      </c>
      <c r="N755" s="139">
        <v>10</v>
      </c>
    </row>
    <row r="756" spans="1:14" x14ac:dyDescent="0.25">
      <c r="A756" s="111" t="s">
        <v>1207</v>
      </c>
      <c r="B756" s="127" t="s">
        <v>1208</v>
      </c>
      <c r="C756" s="131">
        <v>2.6</v>
      </c>
      <c r="D756" s="123">
        <v>7.0000000000000007E-2</v>
      </c>
      <c r="E756" s="111" t="s">
        <v>1209</v>
      </c>
      <c r="F756" s="141">
        <v>530</v>
      </c>
      <c r="G756" s="111" t="s">
        <v>1209</v>
      </c>
      <c r="H756" s="141">
        <v>144</v>
      </c>
      <c r="I756" s="111" t="s">
        <v>1210</v>
      </c>
      <c r="J756" s="141">
        <v>213</v>
      </c>
      <c r="K756" s="111" t="s">
        <v>1211</v>
      </c>
      <c r="L756" s="141">
        <v>26</v>
      </c>
      <c r="M756" s="111" t="s">
        <v>1212</v>
      </c>
      <c r="N756" s="141">
        <v>20</v>
      </c>
    </row>
    <row r="757" spans="1:14" ht="18" x14ac:dyDescent="0.25">
      <c r="A757" s="108" t="s">
        <v>1213</v>
      </c>
      <c r="B757" s="125" t="s">
        <v>1214</v>
      </c>
      <c r="C757" s="126">
        <v>28.4</v>
      </c>
      <c r="D757" s="120">
        <v>0.31</v>
      </c>
      <c r="E757" s="108" t="s">
        <v>1215</v>
      </c>
      <c r="F757" s="139">
        <v>4510</v>
      </c>
      <c r="G757" s="108" t="s">
        <v>1216</v>
      </c>
      <c r="H757" s="140">
        <v>2360</v>
      </c>
      <c r="I757" s="108" t="s">
        <v>1217</v>
      </c>
      <c r="J757" s="140">
        <v>4290</v>
      </c>
      <c r="K757" s="108" t="s">
        <v>1108</v>
      </c>
      <c r="L757" s="139">
        <v>2220</v>
      </c>
      <c r="M757" s="108" t="s">
        <v>1218</v>
      </c>
      <c r="N757" s="139">
        <v>725</v>
      </c>
    </row>
    <row r="758" spans="1:14" x14ac:dyDescent="0.25">
      <c r="A758" s="111" t="s">
        <v>1219</v>
      </c>
      <c r="B758" s="127" t="s">
        <v>1220</v>
      </c>
      <c r="C758" s="131">
        <v>8.6999999999999993</v>
      </c>
      <c r="D758" s="123">
        <v>0.22</v>
      </c>
      <c r="E758" s="111" t="s">
        <v>1221</v>
      </c>
      <c r="F758" s="141">
        <v>2660</v>
      </c>
      <c r="G758" s="111" t="s">
        <v>1222</v>
      </c>
      <c r="H758" s="141">
        <v>804</v>
      </c>
      <c r="I758" s="111" t="s">
        <v>1223</v>
      </c>
      <c r="J758" s="142">
        <v>1890</v>
      </c>
      <c r="K758" s="111" t="s">
        <v>1224</v>
      </c>
      <c r="L758" s="141">
        <v>262</v>
      </c>
      <c r="M758" s="111" t="s">
        <v>1225</v>
      </c>
      <c r="N758" s="141">
        <v>114</v>
      </c>
    </row>
    <row r="759" spans="1:14" ht="18" x14ac:dyDescent="0.25">
      <c r="A759" s="108" t="s">
        <v>1226</v>
      </c>
      <c r="B759" s="125" t="s">
        <v>1227</v>
      </c>
      <c r="C759" s="126">
        <v>16.100000000000001</v>
      </c>
      <c r="D759" s="109" t="s">
        <v>1228</v>
      </c>
      <c r="E759" s="108" t="s">
        <v>1229</v>
      </c>
      <c r="F759" s="139">
        <v>4310</v>
      </c>
      <c r="G759" s="108" t="s">
        <v>1230</v>
      </c>
      <c r="H759" s="140">
        <v>1650</v>
      </c>
      <c r="I759" s="108" t="s">
        <v>1231</v>
      </c>
      <c r="J759" s="140">
        <v>3720</v>
      </c>
      <c r="K759" s="108" t="s">
        <v>1232</v>
      </c>
      <c r="L759" s="139">
        <v>1070</v>
      </c>
      <c r="M759" s="108" t="s">
        <v>1233</v>
      </c>
      <c r="N759" s="139">
        <v>281</v>
      </c>
    </row>
    <row r="760" spans="1:14" x14ac:dyDescent="0.25">
      <c r="A760" s="111" t="s">
        <v>1234</v>
      </c>
      <c r="B760" s="127" t="s">
        <v>1235</v>
      </c>
      <c r="C760" s="111" t="s">
        <v>1236</v>
      </c>
      <c r="D760" s="127" t="s">
        <v>1237</v>
      </c>
      <c r="E760" s="111" t="s">
        <v>1238</v>
      </c>
      <c r="F760" s="143" t="s">
        <v>1127</v>
      </c>
      <c r="G760" s="111" t="s">
        <v>1238</v>
      </c>
      <c r="H760" s="143" t="s">
        <v>1127</v>
      </c>
      <c r="I760" s="111" t="s">
        <v>1239</v>
      </c>
      <c r="J760" s="143" t="s">
        <v>1127</v>
      </c>
      <c r="K760" s="111" t="s">
        <v>1240</v>
      </c>
      <c r="L760" s="143" t="s">
        <v>1127</v>
      </c>
      <c r="M760" s="111" t="s">
        <v>1241</v>
      </c>
      <c r="N760" s="143" t="s">
        <v>1127</v>
      </c>
    </row>
    <row r="761" spans="1:14" x14ac:dyDescent="0.25">
      <c r="A761" s="108" t="s">
        <v>1242</v>
      </c>
      <c r="B761" s="125" t="s">
        <v>1243</v>
      </c>
      <c r="C761" s="108" t="s">
        <v>1244</v>
      </c>
      <c r="D761" s="125" t="s">
        <v>1245</v>
      </c>
      <c r="E761" s="108" t="s">
        <v>1246</v>
      </c>
      <c r="F761" s="144" t="s">
        <v>1127</v>
      </c>
      <c r="G761" s="108" t="s">
        <v>1246</v>
      </c>
      <c r="H761" s="144" t="s">
        <v>1127</v>
      </c>
      <c r="I761" s="108" t="s">
        <v>1247</v>
      </c>
      <c r="J761" s="144" t="s">
        <v>1127</v>
      </c>
      <c r="K761" s="108" t="s">
        <v>1248</v>
      </c>
      <c r="L761" s="144" t="s">
        <v>1127</v>
      </c>
      <c r="M761" s="108" t="s">
        <v>1249</v>
      </c>
      <c r="N761" s="144" t="s">
        <v>1127</v>
      </c>
    </row>
    <row r="762" spans="1:14" x14ac:dyDescent="0.25">
      <c r="A762" s="111" t="s">
        <v>1250</v>
      </c>
      <c r="B762" s="127" t="s">
        <v>1251</v>
      </c>
      <c r="C762" s="111" t="s">
        <v>1252</v>
      </c>
      <c r="D762" s="123">
        <v>0.02</v>
      </c>
      <c r="E762" s="111" t="s">
        <v>1253</v>
      </c>
      <c r="F762" s="143" t="s">
        <v>1127</v>
      </c>
      <c r="G762" s="111" t="s">
        <v>1253</v>
      </c>
      <c r="H762" s="143" t="s">
        <v>1127</v>
      </c>
      <c r="I762" s="111" t="s">
        <v>1254</v>
      </c>
      <c r="J762" s="143" t="s">
        <v>1127</v>
      </c>
      <c r="K762" s="111" t="s">
        <v>1255</v>
      </c>
      <c r="L762" s="143" t="s">
        <v>1127</v>
      </c>
      <c r="M762" s="111" t="s">
        <v>1256</v>
      </c>
      <c r="N762" s="143" t="s">
        <v>1127</v>
      </c>
    </row>
    <row r="763" spans="1:14" x14ac:dyDescent="0.25">
      <c r="A763" s="108" t="s">
        <v>1257</v>
      </c>
      <c r="B763" s="125" t="s">
        <v>1258</v>
      </c>
      <c r="C763" s="108" t="s">
        <v>1259</v>
      </c>
      <c r="D763" s="120">
        <v>0.01</v>
      </c>
      <c r="E763" s="108" t="s">
        <v>1260</v>
      </c>
      <c r="F763" s="144" t="s">
        <v>1127</v>
      </c>
      <c r="G763" s="108" t="s">
        <v>1260</v>
      </c>
      <c r="H763" s="144" t="s">
        <v>1127</v>
      </c>
      <c r="I763" s="108" t="s">
        <v>1261</v>
      </c>
      <c r="J763" s="144" t="s">
        <v>1127</v>
      </c>
      <c r="K763" s="108" t="s">
        <v>1262</v>
      </c>
      <c r="L763" s="144" t="s">
        <v>1127</v>
      </c>
      <c r="M763" s="108" t="s">
        <v>1263</v>
      </c>
      <c r="N763" s="144" t="s">
        <v>1127</v>
      </c>
    </row>
    <row r="764" spans="1:14" ht="18" x14ac:dyDescent="0.25">
      <c r="A764" s="111" t="s">
        <v>1264</v>
      </c>
      <c r="B764" s="127" t="s">
        <v>1265</v>
      </c>
      <c r="C764" s="111" t="s">
        <v>1266</v>
      </c>
      <c r="D764" s="123">
        <v>0.02</v>
      </c>
      <c r="E764" s="111" t="s">
        <v>1267</v>
      </c>
      <c r="F764" s="141">
        <v>1</v>
      </c>
      <c r="G764" s="111" t="s">
        <v>1267</v>
      </c>
      <c r="H764" s="143" t="s">
        <v>1127</v>
      </c>
      <c r="I764" s="111" t="s">
        <v>1268</v>
      </c>
      <c r="J764" s="143" t="s">
        <v>1127</v>
      </c>
      <c r="K764" s="111" t="s">
        <v>1269</v>
      </c>
      <c r="L764" s="143" t="s">
        <v>1127</v>
      </c>
      <c r="M764" s="111" t="s">
        <v>1270</v>
      </c>
      <c r="N764" s="143" t="s">
        <v>1127</v>
      </c>
    </row>
    <row r="765" spans="1:14" x14ac:dyDescent="0.25">
      <c r="A765" s="108" t="s">
        <v>1271</v>
      </c>
      <c r="B765" s="125" t="s">
        <v>1272</v>
      </c>
      <c r="C765" s="108" t="s">
        <v>1273</v>
      </c>
      <c r="D765" s="120">
        <v>0.02</v>
      </c>
      <c r="E765" s="108" t="s">
        <v>1274</v>
      </c>
      <c r="F765" s="139">
        <v>1</v>
      </c>
      <c r="G765" s="108" t="s">
        <v>1274</v>
      </c>
      <c r="H765" s="144" t="s">
        <v>1127</v>
      </c>
      <c r="I765" s="108" t="s">
        <v>1275</v>
      </c>
      <c r="J765" s="144" t="s">
        <v>1127</v>
      </c>
      <c r="K765" s="108" t="s">
        <v>1276</v>
      </c>
      <c r="L765" s="144" t="s">
        <v>1127</v>
      </c>
      <c r="M765" s="108" t="s">
        <v>1277</v>
      </c>
      <c r="N765" s="144" t="s">
        <v>1127</v>
      </c>
    </row>
    <row r="766" spans="1:14" ht="18" x14ac:dyDescent="0.25">
      <c r="A766" s="111" t="s">
        <v>1278</v>
      </c>
      <c r="B766" s="127" t="s">
        <v>1279</v>
      </c>
      <c r="C766" s="111" t="s">
        <v>1280</v>
      </c>
      <c r="D766" s="123">
        <v>0.04</v>
      </c>
      <c r="E766" s="111" t="s">
        <v>1281</v>
      </c>
      <c r="F766" s="141">
        <v>4</v>
      </c>
      <c r="G766" s="111" t="s">
        <v>1281</v>
      </c>
      <c r="H766" s="143" t="s">
        <v>1127</v>
      </c>
      <c r="I766" s="111" t="s">
        <v>1282</v>
      </c>
      <c r="J766" s="143" t="s">
        <v>1127</v>
      </c>
      <c r="K766" s="111" t="s">
        <v>1283</v>
      </c>
      <c r="L766" s="143" t="s">
        <v>1127</v>
      </c>
      <c r="M766" s="111" t="s">
        <v>1284</v>
      </c>
      <c r="N766" s="143" t="s">
        <v>1127</v>
      </c>
    </row>
    <row r="767" spans="1:14" ht="18" x14ac:dyDescent="0.25">
      <c r="A767" s="114" t="s">
        <v>1285</v>
      </c>
      <c r="B767" s="128" t="s">
        <v>1286</v>
      </c>
      <c r="C767" s="114" t="s">
        <v>1287</v>
      </c>
      <c r="D767" s="115" t="s">
        <v>1288</v>
      </c>
      <c r="E767" s="114" t="s">
        <v>1233</v>
      </c>
      <c r="F767" s="145">
        <v>6</v>
      </c>
      <c r="G767" s="114" t="s">
        <v>1233</v>
      </c>
      <c r="H767" s="145">
        <v>2</v>
      </c>
      <c r="I767" s="114" t="s">
        <v>1289</v>
      </c>
      <c r="J767" s="145">
        <v>2</v>
      </c>
      <c r="K767" s="114" t="s">
        <v>1290</v>
      </c>
      <c r="L767" s="146" t="s">
        <v>1127</v>
      </c>
      <c r="M767" s="114" t="s">
        <v>1291</v>
      </c>
      <c r="N767" s="146" t="s">
        <v>1127</v>
      </c>
    </row>
    <row r="768" spans="1:14" x14ac:dyDescent="0.25">
      <c r="A768" s="104" t="s">
        <v>1292</v>
      </c>
      <c r="B768" s="147" t="s">
        <v>1293</v>
      </c>
      <c r="C768" s="104" t="s">
        <v>1294</v>
      </c>
      <c r="D768" s="148">
        <v>0.01</v>
      </c>
      <c r="E768" s="104" t="s">
        <v>1295</v>
      </c>
      <c r="F768" s="149">
        <v>1</v>
      </c>
      <c r="G768" s="104" t="s">
        <v>1295</v>
      </c>
      <c r="H768" s="150" t="s">
        <v>1127</v>
      </c>
      <c r="I768" s="104" t="s">
        <v>1296</v>
      </c>
      <c r="J768" s="150" t="s">
        <v>1127</v>
      </c>
      <c r="K768" s="104" t="s">
        <v>1297</v>
      </c>
      <c r="L768" s="150" t="s">
        <v>1127</v>
      </c>
      <c r="M768" s="104" t="s">
        <v>1298</v>
      </c>
      <c r="N768" s="150" t="s">
        <v>1127</v>
      </c>
    </row>
    <row r="769" spans="1:14" x14ac:dyDescent="0.25">
      <c r="A769" s="108" t="s">
        <v>1299</v>
      </c>
      <c r="B769" s="125" t="s">
        <v>1300</v>
      </c>
      <c r="C769" s="108" t="s">
        <v>1301</v>
      </c>
      <c r="D769" s="151">
        <v>0.01</v>
      </c>
      <c r="E769" s="108" t="s">
        <v>1302</v>
      </c>
      <c r="F769" s="144" t="s">
        <v>1127</v>
      </c>
      <c r="G769" s="108" t="s">
        <v>1302</v>
      </c>
      <c r="H769" s="144" t="s">
        <v>1127</v>
      </c>
      <c r="I769" s="108" t="s">
        <v>1303</v>
      </c>
      <c r="J769" s="144" t="s">
        <v>1127</v>
      </c>
      <c r="K769" s="108" t="s">
        <v>1304</v>
      </c>
      <c r="L769" s="144" t="s">
        <v>1127</v>
      </c>
      <c r="M769" s="108" t="s">
        <v>1305</v>
      </c>
      <c r="N769" s="144" t="s">
        <v>1127</v>
      </c>
    </row>
    <row r="770" spans="1:14" x14ac:dyDescent="0.25">
      <c r="A770" s="111" t="s">
        <v>1306</v>
      </c>
      <c r="B770" s="127" t="s">
        <v>1307</v>
      </c>
      <c r="C770" s="111" t="s">
        <v>1301</v>
      </c>
      <c r="D770" s="152">
        <v>0.03</v>
      </c>
      <c r="E770" s="111" t="s">
        <v>1112</v>
      </c>
      <c r="F770" s="143" t="s">
        <v>1127</v>
      </c>
      <c r="G770" s="111" t="s">
        <v>1112</v>
      </c>
      <c r="H770" s="143" t="s">
        <v>1127</v>
      </c>
      <c r="I770" s="111" t="s">
        <v>1308</v>
      </c>
      <c r="J770" s="143" t="s">
        <v>1127</v>
      </c>
      <c r="K770" s="111" t="s">
        <v>1309</v>
      </c>
      <c r="L770" s="143" t="s">
        <v>1127</v>
      </c>
      <c r="M770" s="111" t="s">
        <v>1310</v>
      </c>
      <c r="N770" s="143" t="s">
        <v>1127</v>
      </c>
    </row>
    <row r="771" spans="1:14" x14ac:dyDescent="0.25">
      <c r="A771" s="108" t="s">
        <v>1311</v>
      </c>
      <c r="B771" s="125" t="s">
        <v>1312</v>
      </c>
      <c r="C771" s="108" t="s">
        <v>1301</v>
      </c>
      <c r="D771" s="151">
        <v>0.03</v>
      </c>
      <c r="E771" s="108" t="s">
        <v>1313</v>
      </c>
      <c r="F771" s="144" t="s">
        <v>1127</v>
      </c>
      <c r="G771" s="108" t="s">
        <v>1313</v>
      </c>
      <c r="H771" s="144" t="s">
        <v>1127</v>
      </c>
      <c r="I771" s="108" t="s">
        <v>1314</v>
      </c>
      <c r="J771" s="144" t="s">
        <v>1127</v>
      </c>
      <c r="K771" s="108" t="s">
        <v>1315</v>
      </c>
      <c r="L771" s="144" t="s">
        <v>1127</v>
      </c>
      <c r="M771" s="108" t="s">
        <v>1316</v>
      </c>
      <c r="N771" s="144" t="s">
        <v>1127</v>
      </c>
    </row>
    <row r="772" spans="1:14" ht="18" x14ac:dyDescent="0.25">
      <c r="A772" s="132" t="s">
        <v>1317</v>
      </c>
      <c r="B772" s="132" t="s">
        <v>1318</v>
      </c>
      <c r="C772" s="133" t="s">
        <v>1301</v>
      </c>
      <c r="D772" s="153">
        <v>0.03</v>
      </c>
      <c r="E772" s="133" t="s">
        <v>1319</v>
      </c>
      <c r="F772" s="154" t="s">
        <v>1127</v>
      </c>
      <c r="G772" s="133" t="s">
        <v>1319</v>
      </c>
      <c r="H772" s="154" t="s">
        <v>1127</v>
      </c>
      <c r="I772" s="133" t="s">
        <v>1320</v>
      </c>
      <c r="J772" s="154" t="s">
        <v>1127</v>
      </c>
      <c r="K772" s="133" t="s">
        <v>1321</v>
      </c>
      <c r="L772" s="154" t="s">
        <v>1127</v>
      </c>
      <c r="M772" s="133" t="s">
        <v>1322</v>
      </c>
      <c r="N772" s="154" t="s">
        <v>1127</v>
      </c>
    </row>
    <row r="773" spans="1:14" x14ac:dyDescent="0.25">
      <c r="A773" s="104" t="s">
        <v>1323</v>
      </c>
      <c r="B773" s="105" t="s">
        <v>1324</v>
      </c>
      <c r="C773" s="117">
        <v>5</v>
      </c>
      <c r="D773" s="148">
        <v>7.0000000000000007E-2</v>
      </c>
      <c r="E773" s="104" t="s">
        <v>1325</v>
      </c>
      <c r="F773" s="149">
        <v>578</v>
      </c>
      <c r="G773" s="104" t="s">
        <v>1326</v>
      </c>
      <c r="H773" s="149">
        <v>160</v>
      </c>
      <c r="I773" s="104" t="s">
        <v>1327</v>
      </c>
      <c r="J773" s="149">
        <v>317</v>
      </c>
      <c r="K773" s="104" t="s">
        <v>1328</v>
      </c>
      <c r="L773" s="149">
        <v>34</v>
      </c>
      <c r="M773" s="104" t="s">
        <v>1329</v>
      </c>
      <c r="N773" s="149">
        <v>22</v>
      </c>
    </row>
    <row r="774" spans="1:14" x14ac:dyDescent="0.25">
      <c r="A774" s="108" t="s">
        <v>1330</v>
      </c>
      <c r="B774" s="109" t="s">
        <v>1331</v>
      </c>
      <c r="C774" s="119">
        <v>26</v>
      </c>
      <c r="D774" s="151">
        <v>0.17</v>
      </c>
      <c r="E774" s="108" t="s">
        <v>1332</v>
      </c>
      <c r="F774" s="140">
        <v>3480</v>
      </c>
      <c r="G774" s="108" t="s">
        <v>1333</v>
      </c>
      <c r="H774" s="140">
        <v>1730</v>
      </c>
      <c r="I774" s="108" t="s">
        <v>1334</v>
      </c>
      <c r="J774" s="140">
        <v>3280</v>
      </c>
      <c r="K774" s="108" t="s">
        <v>1335</v>
      </c>
      <c r="L774" s="140">
        <v>1570</v>
      </c>
      <c r="M774" s="108" t="s">
        <v>1336</v>
      </c>
      <c r="N774" s="139">
        <v>479</v>
      </c>
    </row>
    <row r="775" spans="1:14" x14ac:dyDescent="0.25">
      <c r="A775" s="111" t="s">
        <v>1337</v>
      </c>
      <c r="B775" s="112" t="s">
        <v>1338</v>
      </c>
      <c r="C775" s="131">
        <v>1</v>
      </c>
      <c r="D775" s="127" t="s">
        <v>1339</v>
      </c>
      <c r="E775" s="111" t="s">
        <v>1340</v>
      </c>
      <c r="F775" s="141">
        <v>45</v>
      </c>
      <c r="G775" s="111" t="s">
        <v>1340</v>
      </c>
      <c r="H775" s="141">
        <v>12</v>
      </c>
      <c r="I775" s="111" t="s">
        <v>1341</v>
      </c>
      <c r="J775" s="141">
        <v>15</v>
      </c>
      <c r="K775" s="111" t="s">
        <v>1342</v>
      </c>
      <c r="L775" s="141">
        <v>2</v>
      </c>
      <c r="M775" s="111" t="s">
        <v>1343</v>
      </c>
      <c r="N775" s="141">
        <v>2</v>
      </c>
    </row>
    <row r="776" spans="1:14" x14ac:dyDescent="0.25">
      <c r="A776" s="108" t="s">
        <v>1344</v>
      </c>
      <c r="B776" s="109" t="s">
        <v>1345</v>
      </c>
      <c r="C776" s="126">
        <v>0.4</v>
      </c>
      <c r="D776" s="125" t="s">
        <v>1346</v>
      </c>
      <c r="E776" s="108" t="s">
        <v>1347</v>
      </c>
      <c r="F776" s="139">
        <v>33</v>
      </c>
      <c r="G776" s="108" t="s">
        <v>1347</v>
      </c>
      <c r="H776" s="139">
        <v>9</v>
      </c>
      <c r="I776" s="108" t="s">
        <v>1348</v>
      </c>
      <c r="J776" s="139">
        <v>10</v>
      </c>
      <c r="K776" s="108" t="s">
        <v>1349</v>
      </c>
      <c r="L776" s="139">
        <v>2</v>
      </c>
      <c r="M776" s="108" t="s">
        <v>1350</v>
      </c>
      <c r="N776" s="139">
        <v>1</v>
      </c>
    </row>
    <row r="777" spans="1:14" x14ac:dyDescent="0.25">
      <c r="A777" s="111" t="s">
        <v>1351</v>
      </c>
      <c r="B777" s="112" t="s">
        <v>1352</v>
      </c>
      <c r="C777" s="131">
        <v>0.4</v>
      </c>
      <c r="D777" s="152">
        <v>0.08</v>
      </c>
      <c r="E777" s="111" t="s">
        <v>1353</v>
      </c>
      <c r="F777" s="141">
        <v>60</v>
      </c>
      <c r="G777" s="111" t="s">
        <v>1353</v>
      </c>
      <c r="H777" s="141">
        <v>16</v>
      </c>
      <c r="I777" s="111" t="s">
        <v>1112</v>
      </c>
      <c r="J777" s="141">
        <v>18</v>
      </c>
      <c r="K777" s="111" t="s">
        <v>1354</v>
      </c>
      <c r="L777" s="141">
        <v>3</v>
      </c>
      <c r="M777" s="111" t="s">
        <v>1114</v>
      </c>
      <c r="N777" s="141">
        <v>2</v>
      </c>
    </row>
    <row r="778" spans="1:14" x14ac:dyDescent="0.25">
      <c r="A778" s="114" t="s">
        <v>1355</v>
      </c>
      <c r="B778" s="128" t="s">
        <v>1356</v>
      </c>
      <c r="C778" s="114" t="s">
        <v>1357</v>
      </c>
      <c r="D778" s="155">
        <v>0.01</v>
      </c>
      <c r="E778" s="114" t="s">
        <v>1358</v>
      </c>
      <c r="F778" s="145">
        <v>3</v>
      </c>
      <c r="G778" s="114" t="s">
        <v>1358</v>
      </c>
      <c r="H778" s="146" t="s">
        <v>1127</v>
      </c>
      <c r="I778" s="114" t="s">
        <v>1359</v>
      </c>
      <c r="J778" s="146" t="s">
        <v>1127</v>
      </c>
      <c r="K778" s="114" t="s">
        <v>1360</v>
      </c>
      <c r="L778" s="146" t="s">
        <v>1127</v>
      </c>
      <c r="M778" s="114" t="s">
        <v>1361</v>
      </c>
      <c r="N778" s="146" t="s">
        <v>1127</v>
      </c>
    </row>
    <row r="779" spans="1:14" x14ac:dyDescent="0.25">
      <c r="A779" s="104" t="s">
        <v>1362</v>
      </c>
      <c r="B779" s="105" t="s">
        <v>1363</v>
      </c>
      <c r="C779" s="117">
        <v>0.8</v>
      </c>
      <c r="D779" s="156">
        <v>4.0000000000000001E-3</v>
      </c>
      <c r="E779" s="104" t="s">
        <v>1364</v>
      </c>
      <c r="F779" s="149">
        <v>9</v>
      </c>
      <c r="G779" s="104" t="s">
        <v>1364</v>
      </c>
      <c r="H779" s="149">
        <v>2</v>
      </c>
      <c r="I779" s="104" t="s">
        <v>1365</v>
      </c>
      <c r="J779" s="149">
        <v>3</v>
      </c>
      <c r="K779" s="104" t="s">
        <v>1366</v>
      </c>
      <c r="L779" s="150" t="s">
        <v>1127</v>
      </c>
      <c r="M779" s="104" t="s">
        <v>1367</v>
      </c>
      <c r="N779" s="150" t="s">
        <v>1127</v>
      </c>
    </row>
    <row r="780" spans="1:14" x14ac:dyDescent="0.25">
      <c r="A780" s="108" t="s">
        <v>1368</v>
      </c>
      <c r="B780" s="109" t="s">
        <v>1369</v>
      </c>
      <c r="C780" s="126">
        <v>0.3</v>
      </c>
      <c r="D780" s="151">
        <v>0.01</v>
      </c>
      <c r="E780" s="108" t="s">
        <v>1370</v>
      </c>
      <c r="F780" s="139">
        <v>4</v>
      </c>
      <c r="G780" s="108" t="s">
        <v>1370</v>
      </c>
      <c r="H780" s="139">
        <v>1</v>
      </c>
      <c r="I780" s="108" t="s">
        <v>1371</v>
      </c>
      <c r="J780" s="139">
        <v>1</v>
      </c>
      <c r="K780" s="108" t="s">
        <v>1372</v>
      </c>
      <c r="L780" s="144" t="s">
        <v>1127</v>
      </c>
      <c r="M780" s="108" t="s">
        <v>1373</v>
      </c>
      <c r="N780" s="144" t="s">
        <v>1127</v>
      </c>
    </row>
    <row r="781" spans="1:14" x14ac:dyDescent="0.25">
      <c r="A781" s="111" t="s">
        <v>1374</v>
      </c>
      <c r="B781" s="112" t="s">
        <v>1375</v>
      </c>
      <c r="C781" s="131">
        <v>5.2</v>
      </c>
      <c r="D781" s="152">
        <v>0.15</v>
      </c>
      <c r="E781" s="111" t="s">
        <v>1004</v>
      </c>
      <c r="F781" s="142">
        <v>1350</v>
      </c>
      <c r="G781" s="111" t="s">
        <v>1376</v>
      </c>
      <c r="H781" s="141">
        <v>376</v>
      </c>
      <c r="I781" s="111" t="s">
        <v>1377</v>
      </c>
      <c r="J781" s="141">
        <v>756</v>
      </c>
      <c r="K781" s="111" t="s">
        <v>1378</v>
      </c>
      <c r="L781" s="141">
        <v>80</v>
      </c>
      <c r="M781" s="111" t="s">
        <v>1379</v>
      </c>
      <c r="N781" s="141">
        <v>52</v>
      </c>
    </row>
    <row r="782" spans="1:14" x14ac:dyDescent="0.25">
      <c r="A782" s="108" t="s">
        <v>1380</v>
      </c>
      <c r="B782" s="109" t="s">
        <v>1381</v>
      </c>
      <c r="C782" s="126">
        <v>2.9</v>
      </c>
      <c r="D782" s="151">
        <v>0.27</v>
      </c>
      <c r="E782" s="108" t="s">
        <v>1382</v>
      </c>
      <c r="F782" s="139">
        <v>848</v>
      </c>
      <c r="G782" s="108" t="s">
        <v>1382</v>
      </c>
      <c r="H782" s="139">
        <v>231</v>
      </c>
      <c r="I782" s="108" t="s">
        <v>1383</v>
      </c>
      <c r="J782" s="139">
        <v>356</v>
      </c>
      <c r="K782" s="108" t="s">
        <v>1267</v>
      </c>
      <c r="L782" s="139">
        <v>42</v>
      </c>
      <c r="M782" s="108" t="s">
        <v>1384</v>
      </c>
      <c r="N782" s="139">
        <v>32</v>
      </c>
    </row>
    <row r="783" spans="1:14" x14ac:dyDescent="0.25">
      <c r="A783" s="111" t="s">
        <v>1385</v>
      </c>
      <c r="B783" s="112" t="s">
        <v>1386</v>
      </c>
      <c r="C783" s="122">
        <v>16</v>
      </c>
      <c r="D783" s="152">
        <v>0.28999999999999998</v>
      </c>
      <c r="E783" s="111" t="s">
        <v>1387</v>
      </c>
      <c r="F783" s="142">
        <v>4590</v>
      </c>
      <c r="G783" s="111" t="s">
        <v>1388</v>
      </c>
      <c r="H783" s="142">
        <v>1750</v>
      </c>
      <c r="I783" s="111" t="s">
        <v>1389</v>
      </c>
      <c r="J783" s="142">
        <v>3950</v>
      </c>
      <c r="K783" s="111" t="s">
        <v>1390</v>
      </c>
      <c r="L783" s="142">
        <v>1130</v>
      </c>
      <c r="M783" s="111" t="s">
        <v>1224</v>
      </c>
      <c r="N783" s="141">
        <v>297</v>
      </c>
    </row>
    <row r="784" spans="1:14" x14ac:dyDescent="0.25">
      <c r="A784" s="108" t="s">
        <v>1391</v>
      </c>
      <c r="B784" s="109" t="s">
        <v>1392</v>
      </c>
      <c r="C784" s="119">
        <v>65</v>
      </c>
      <c r="D784" s="151">
        <v>0.3</v>
      </c>
      <c r="E784" s="108" t="s">
        <v>1393</v>
      </c>
      <c r="F784" s="140">
        <v>7800</v>
      </c>
      <c r="G784" s="108" t="s">
        <v>1394</v>
      </c>
      <c r="H784" s="140">
        <v>6290</v>
      </c>
      <c r="I784" s="108" t="s">
        <v>1395</v>
      </c>
      <c r="J784" s="140">
        <v>7990</v>
      </c>
      <c r="K784" s="108" t="s">
        <v>1396</v>
      </c>
      <c r="L784" s="140">
        <v>6750</v>
      </c>
      <c r="M784" s="108" t="s">
        <v>1397</v>
      </c>
      <c r="N784" s="139">
        <v>4170</v>
      </c>
    </row>
    <row r="785" spans="1:14" x14ac:dyDescent="0.25">
      <c r="A785" s="111" t="s">
        <v>1398</v>
      </c>
      <c r="B785" s="127" t="s">
        <v>1399</v>
      </c>
      <c r="C785" s="131">
        <v>3.4</v>
      </c>
      <c r="D785" s="152">
        <v>0.14000000000000001</v>
      </c>
      <c r="E785" s="111" t="s">
        <v>1400</v>
      </c>
      <c r="F785" s="141">
        <v>635</v>
      </c>
      <c r="G785" s="111" t="s">
        <v>1400</v>
      </c>
      <c r="H785" s="141">
        <v>173</v>
      </c>
      <c r="I785" s="111" t="s">
        <v>1401</v>
      </c>
      <c r="J785" s="141">
        <v>286</v>
      </c>
      <c r="K785" s="111" t="s">
        <v>1402</v>
      </c>
      <c r="L785" s="141">
        <v>33</v>
      </c>
      <c r="M785" s="111" t="s">
        <v>1403</v>
      </c>
      <c r="N785" s="141">
        <v>24</v>
      </c>
    </row>
    <row r="786" spans="1:14" x14ac:dyDescent="0.25">
      <c r="A786" s="108" t="s">
        <v>1404</v>
      </c>
      <c r="B786" s="125" t="s">
        <v>1405</v>
      </c>
      <c r="C786" s="126">
        <v>1</v>
      </c>
      <c r="D786" s="151">
        <v>0.13</v>
      </c>
      <c r="E786" s="108" t="s">
        <v>1406</v>
      </c>
      <c r="F786" s="139">
        <v>151</v>
      </c>
      <c r="G786" s="108" t="s">
        <v>1406</v>
      </c>
      <c r="H786" s="139">
        <v>41</v>
      </c>
      <c r="I786" s="108" t="s">
        <v>1407</v>
      </c>
      <c r="J786" s="139">
        <v>49</v>
      </c>
      <c r="K786" s="108" t="s">
        <v>1408</v>
      </c>
      <c r="L786" s="139">
        <v>7</v>
      </c>
      <c r="M786" s="108" t="s">
        <v>1409</v>
      </c>
      <c r="N786" s="139">
        <v>6</v>
      </c>
    </row>
    <row r="787" spans="1:14" x14ac:dyDescent="0.25">
      <c r="A787" s="111" t="s">
        <v>1410</v>
      </c>
      <c r="B787" s="127" t="s">
        <v>1411</v>
      </c>
      <c r="C787" s="131">
        <v>2.9</v>
      </c>
      <c r="D787" s="152">
        <v>0.19</v>
      </c>
      <c r="E787" s="111" t="s">
        <v>1412</v>
      </c>
      <c r="F787" s="141">
        <v>674</v>
      </c>
      <c r="G787" s="111" t="s">
        <v>1412</v>
      </c>
      <c r="H787" s="141">
        <v>184</v>
      </c>
      <c r="I787" s="111" t="s">
        <v>1413</v>
      </c>
      <c r="J787" s="141">
        <v>283</v>
      </c>
      <c r="K787" s="111" t="s">
        <v>1328</v>
      </c>
      <c r="L787" s="141">
        <v>34</v>
      </c>
      <c r="M787" s="111" t="s">
        <v>1414</v>
      </c>
      <c r="N787" s="141">
        <v>25</v>
      </c>
    </row>
    <row r="788" spans="1:14" x14ac:dyDescent="0.25">
      <c r="A788" s="114" t="s">
        <v>1415</v>
      </c>
      <c r="B788" s="128" t="s">
        <v>1416</v>
      </c>
      <c r="C788" s="157">
        <v>20</v>
      </c>
      <c r="D788" s="155">
        <v>0.31</v>
      </c>
      <c r="E788" s="114" t="s">
        <v>1417</v>
      </c>
      <c r="F788" s="158">
        <v>3440</v>
      </c>
      <c r="G788" s="114" t="s">
        <v>1418</v>
      </c>
      <c r="H788" s="158">
        <v>1470</v>
      </c>
      <c r="I788" s="114" t="s">
        <v>1141</v>
      </c>
      <c r="J788" s="158">
        <v>3100</v>
      </c>
      <c r="K788" s="114" t="s">
        <v>1419</v>
      </c>
      <c r="L788" s="158">
        <v>1150</v>
      </c>
      <c r="M788" s="114" t="s">
        <v>1420</v>
      </c>
      <c r="N788" s="145">
        <v>304</v>
      </c>
    </row>
    <row r="789" spans="1:14" x14ac:dyDescent="0.25">
      <c r="A789" s="104" t="s">
        <v>1421</v>
      </c>
      <c r="B789" s="105" t="s">
        <v>1422</v>
      </c>
      <c r="C789" s="137">
        <v>500</v>
      </c>
      <c r="D789" s="148">
        <v>0.2</v>
      </c>
      <c r="E789" s="104" t="s">
        <v>1423</v>
      </c>
      <c r="F789" s="138">
        <v>12800</v>
      </c>
      <c r="G789" s="104" t="s">
        <v>1424</v>
      </c>
      <c r="H789" s="138">
        <v>16100</v>
      </c>
      <c r="I789" s="104" t="s">
        <v>1425</v>
      </c>
      <c r="J789" s="138">
        <v>13700</v>
      </c>
      <c r="K789" s="104" t="s">
        <v>1426</v>
      </c>
      <c r="L789" s="138">
        <v>16500</v>
      </c>
      <c r="M789" s="104" t="s">
        <v>1427</v>
      </c>
      <c r="N789" s="138">
        <v>18100</v>
      </c>
    </row>
    <row r="790" spans="1:14" x14ac:dyDescent="0.25">
      <c r="A790" s="108" t="s">
        <v>1428</v>
      </c>
      <c r="B790" s="109" t="s">
        <v>1429</v>
      </c>
      <c r="C790" s="159">
        <v>3200</v>
      </c>
      <c r="D790" s="151">
        <v>0.56999999999999995</v>
      </c>
      <c r="E790" s="108" t="s">
        <v>1430</v>
      </c>
      <c r="F790" s="160">
        <v>17500</v>
      </c>
      <c r="G790" s="108" t="s">
        <v>1431</v>
      </c>
      <c r="H790" s="160">
        <v>23500</v>
      </c>
      <c r="I790" s="108" t="s">
        <v>1432</v>
      </c>
      <c r="J790" s="160">
        <v>18900</v>
      </c>
      <c r="K790" s="108" t="s">
        <v>1326</v>
      </c>
      <c r="L790" s="160">
        <v>23800</v>
      </c>
      <c r="M790" s="108" t="s">
        <v>1433</v>
      </c>
      <c r="N790" s="160">
        <v>28200</v>
      </c>
    </row>
    <row r="791" spans="1:14" x14ac:dyDescent="0.25">
      <c r="A791" s="111" t="s">
        <v>1434</v>
      </c>
      <c r="B791" s="112" t="s">
        <v>1435</v>
      </c>
      <c r="C791" s="122">
        <v>800</v>
      </c>
      <c r="D791" s="152">
        <v>0.59</v>
      </c>
      <c r="E791" s="111" t="s">
        <v>1436</v>
      </c>
      <c r="F791" s="161">
        <v>13500</v>
      </c>
      <c r="G791" s="111" t="s">
        <v>1437</v>
      </c>
      <c r="H791" s="161">
        <v>17400</v>
      </c>
      <c r="I791" s="111" t="s">
        <v>1438</v>
      </c>
      <c r="J791" s="161">
        <v>14500</v>
      </c>
      <c r="K791" s="111" t="s">
        <v>1439</v>
      </c>
      <c r="L791" s="161">
        <v>17800</v>
      </c>
      <c r="M791" s="111" t="s">
        <v>1440</v>
      </c>
      <c r="N791" s="161">
        <v>20200</v>
      </c>
    </row>
    <row r="792" spans="1:14" x14ac:dyDescent="0.25">
      <c r="A792" s="108" t="s">
        <v>1441</v>
      </c>
      <c r="B792" s="109" t="s">
        <v>1442</v>
      </c>
      <c r="C792" s="119">
        <v>36</v>
      </c>
      <c r="D792" s="151">
        <v>0.2</v>
      </c>
      <c r="E792" s="108" t="s">
        <v>1443</v>
      </c>
      <c r="F792" s="140">
        <v>6840</v>
      </c>
      <c r="G792" s="108" t="s">
        <v>1444</v>
      </c>
      <c r="H792" s="140">
        <v>4090</v>
      </c>
      <c r="I792" s="108" t="s">
        <v>1163</v>
      </c>
      <c r="J792" s="140">
        <v>6690</v>
      </c>
      <c r="K792" s="108" t="s">
        <v>1445</v>
      </c>
      <c r="L792" s="140">
        <v>4140</v>
      </c>
      <c r="M792" s="108" t="s">
        <v>1446</v>
      </c>
      <c r="N792" s="139">
        <v>1650</v>
      </c>
    </row>
    <row r="793" spans="1:14" x14ac:dyDescent="0.25">
      <c r="A793" s="111" t="s">
        <v>1447</v>
      </c>
      <c r="B793" s="112" t="s">
        <v>1448</v>
      </c>
      <c r="C793" s="162">
        <v>50000</v>
      </c>
      <c r="D793" s="152">
        <v>0.09</v>
      </c>
      <c r="E793" s="111" t="s">
        <v>1154</v>
      </c>
      <c r="F793" s="142">
        <v>4880</v>
      </c>
      <c r="G793" s="111" t="s">
        <v>1449</v>
      </c>
      <c r="H793" s="142">
        <v>6630</v>
      </c>
      <c r="I793" s="111" t="s">
        <v>1140</v>
      </c>
      <c r="J793" s="142">
        <v>5270</v>
      </c>
      <c r="K793" s="111" t="s">
        <v>1450</v>
      </c>
      <c r="L793" s="142">
        <v>6690</v>
      </c>
      <c r="M793" s="111" t="s">
        <v>1451</v>
      </c>
      <c r="N793" s="141">
        <v>8040</v>
      </c>
    </row>
    <row r="794" spans="1:14" x14ac:dyDescent="0.25">
      <c r="A794" s="108" t="s">
        <v>1452</v>
      </c>
      <c r="B794" s="109" t="s">
        <v>1453</v>
      </c>
      <c r="C794" s="159">
        <v>10000</v>
      </c>
      <c r="D794" s="151">
        <v>0.25</v>
      </c>
      <c r="E794" s="108" t="s">
        <v>1454</v>
      </c>
      <c r="F794" s="140">
        <v>8210</v>
      </c>
      <c r="G794" s="108" t="s">
        <v>1455</v>
      </c>
      <c r="H794" s="160">
        <v>11100</v>
      </c>
      <c r="I794" s="108" t="s">
        <v>1456</v>
      </c>
      <c r="J794" s="140">
        <v>8880</v>
      </c>
      <c r="K794" s="108" t="s">
        <v>1203</v>
      </c>
      <c r="L794" s="160">
        <v>11200</v>
      </c>
      <c r="M794" s="108" t="s">
        <v>1457</v>
      </c>
      <c r="N794" s="160">
        <v>13500</v>
      </c>
    </row>
    <row r="795" spans="1:14" x14ac:dyDescent="0.25">
      <c r="A795" s="111" t="s">
        <v>1458</v>
      </c>
      <c r="B795" s="112" t="s">
        <v>1459</v>
      </c>
      <c r="C795" s="162">
        <v>3000</v>
      </c>
      <c r="D795" s="127" t="s">
        <v>1460</v>
      </c>
      <c r="E795" s="111" t="s">
        <v>1443</v>
      </c>
      <c r="F795" s="142">
        <v>6850</v>
      </c>
      <c r="G795" s="111" t="s">
        <v>1461</v>
      </c>
      <c r="H795" s="142">
        <v>9200</v>
      </c>
      <c r="I795" s="111" t="s">
        <v>1161</v>
      </c>
      <c r="J795" s="142">
        <v>7400</v>
      </c>
      <c r="K795" s="111" t="s">
        <v>1462</v>
      </c>
      <c r="L795" s="142">
        <v>9310</v>
      </c>
      <c r="M795" s="111" t="s">
        <v>1463</v>
      </c>
      <c r="N795" s="161">
        <v>11000</v>
      </c>
    </row>
    <row r="796" spans="1:14" x14ac:dyDescent="0.25">
      <c r="A796" s="108" t="s">
        <v>1464</v>
      </c>
      <c r="B796" s="109" t="s">
        <v>1465</v>
      </c>
      <c r="C796" s="159">
        <v>2600</v>
      </c>
      <c r="D796" s="151">
        <v>0.28000000000000003</v>
      </c>
      <c r="E796" s="108" t="s">
        <v>1466</v>
      </c>
      <c r="F796" s="140">
        <v>6640</v>
      </c>
      <c r="G796" s="108" t="s">
        <v>1467</v>
      </c>
      <c r="H796" s="140">
        <v>8900</v>
      </c>
      <c r="I796" s="108" t="s">
        <v>970</v>
      </c>
      <c r="J796" s="140">
        <v>7180</v>
      </c>
      <c r="K796" s="108" t="s">
        <v>962</v>
      </c>
      <c r="L796" s="140">
        <v>9010</v>
      </c>
      <c r="M796" s="108" t="s">
        <v>1468</v>
      </c>
      <c r="N796" s="160">
        <v>10700</v>
      </c>
    </row>
    <row r="797" spans="1:14" x14ac:dyDescent="0.25">
      <c r="A797" s="133" t="s">
        <v>1469</v>
      </c>
      <c r="B797" s="163" t="s">
        <v>1470</v>
      </c>
      <c r="C797" s="164">
        <v>3200</v>
      </c>
      <c r="D797" s="153">
        <v>0.32</v>
      </c>
      <c r="E797" s="133" t="s">
        <v>1471</v>
      </c>
      <c r="F797" s="165">
        <v>7110</v>
      </c>
      <c r="G797" s="133" t="s">
        <v>1472</v>
      </c>
      <c r="H797" s="165">
        <v>9540</v>
      </c>
      <c r="I797" s="133" t="s">
        <v>1473</v>
      </c>
      <c r="J797" s="165">
        <v>7680</v>
      </c>
      <c r="K797" s="133" t="s">
        <v>1474</v>
      </c>
      <c r="L797" s="165">
        <v>9660</v>
      </c>
      <c r="M797" s="133" t="s">
        <v>1475</v>
      </c>
      <c r="N797" s="166">
        <v>11500</v>
      </c>
    </row>
    <row r="798" spans="1:14" x14ac:dyDescent="0.25">
      <c r="A798" s="104" t="s">
        <v>1476</v>
      </c>
      <c r="B798" s="105" t="s">
        <v>1477</v>
      </c>
      <c r="C798" s="167">
        <v>2600</v>
      </c>
      <c r="D798" s="148">
        <v>0.36</v>
      </c>
      <c r="E798" s="104" t="s">
        <v>1443</v>
      </c>
      <c r="F798" s="168">
        <v>6870</v>
      </c>
      <c r="G798" s="104" t="s">
        <v>1461</v>
      </c>
      <c r="H798" s="168">
        <v>9200</v>
      </c>
      <c r="I798" s="104" t="s">
        <v>1478</v>
      </c>
      <c r="J798" s="168">
        <v>7420</v>
      </c>
      <c r="K798" s="104" t="s">
        <v>1479</v>
      </c>
      <c r="L798" s="168">
        <v>9320</v>
      </c>
      <c r="M798" s="104" t="s">
        <v>1480</v>
      </c>
      <c r="N798" s="138">
        <v>11000</v>
      </c>
    </row>
    <row r="799" spans="1:14" x14ac:dyDescent="0.25">
      <c r="A799" s="108" t="s">
        <v>1481</v>
      </c>
      <c r="B799" s="109" t="s">
        <v>1482</v>
      </c>
      <c r="C799" s="108" t="s">
        <v>1483</v>
      </c>
      <c r="D799" s="125" t="s">
        <v>1484</v>
      </c>
      <c r="E799" s="108" t="s">
        <v>1485</v>
      </c>
      <c r="F799" s="139">
        <v>7</v>
      </c>
      <c r="G799" s="108" t="s">
        <v>1485</v>
      </c>
      <c r="H799" s="139">
        <v>2</v>
      </c>
      <c r="I799" s="108" t="s">
        <v>1486</v>
      </c>
      <c r="J799" s="139">
        <v>2</v>
      </c>
      <c r="K799" s="108" t="s">
        <v>1487</v>
      </c>
      <c r="L799" s="144" t="s">
        <v>1127</v>
      </c>
      <c r="M799" s="108" t="s">
        <v>1488</v>
      </c>
      <c r="N799" s="144" t="s">
        <v>1127</v>
      </c>
    </row>
    <row r="800" spans="1:14" x14ac:dyDescent="0.25">
      <c r="A800" s="111" t="s">
        <v>1489</v>
      </c>
      <c r="B800" s="112" t="s">
        <v>1490</v>
      </c>
      <c r="C800" s="162">
        <v>4100</v>
      </c>
      <c r="D800" s="152">
        <v>0.41</v>
      </c>
      <c r="E800" s="111" t="s">
        <v>1491</v>
      </c>
      <c r="F800" s="142">
        <v>6350</v>
      </c>
      <c r="G800" s="111" t="s">
        <v>1492</v>
      </c>
      <c r="H800" s="142">
        <v>8550</v>
      </c>
      <c r="I800" s="111" t="s">
        <v>1493</v>
      </c>
      <c r="J800" s="142">
        <v>6860</v>
      </c>
      <c r="K800" s="111" t="s">
        <v>1494</v>
      </c>
      <c r="L800" s="142">
        <v>8650</v>
      </c>
      <c r="M800" s="111" t="s">
        <v>1495</v>
      </c>
      <c r="N800" s="161">
        <v>10300</v>
      </c>
    </row>
    <row r="801" spans="1:14" x14ac:dyDescent="0.25">
      <c r="A801" s="108" t="s">
        <v>1496</v>
      </c>
      <c r="B801" s="109" t="s">
        <v>1497</v>
      </c>
      <c r="C801" s="159">
        <v>3100</v>
      </c>
      <c r="D801" s="151">
        <v>0.44</v>
      </c>
      <c r="E801" s="108" t="s">
        <v>1498</v>
      </c>
      <c r="F801" s="140">
        <v>5890</v>
      </c>
      <c r="G801" s="108" t="s">
        <v>1499</v>
      </c>
      <c r="H801" s="140">
        <v>7910</v>
      </c>
      <c r="I801" s="108" t="s">
        <v>1500</v>
      </c>
      <c r="J801" s="140">
        <v>6370</v>
      </c>
      <c r="K801" s="108" t="s">
        <v>1501</v>
      </c>
      <c r="L801" s="140">
        <v>8010</v>
      </c>
      <c r="M801" s="108" t="s">
        <v>1502</v>
      </c>
      <c r="N801" s="139">
        <v>9490</v>
      </c>
    </row>
    <row r="802" spans="1:14" x14ac:dyDescent="0.25">
      <c r="A802" s="111" t="s">
        <v>1503</v>
      </c>
      <c r="B802" s="112" t="s">
        <v>1504</v>
      </c>
      <c r="C802" s="162">
        <v>3000</v>
      </c>
      <c r="D802" s="152">
        <v>0.5</v>
      </c>
      <c r="E802" s="111" t="s">
        <v>1505</v>
      </c>
      <c r="F802" s="142">
        <v>5830</v>
      </c>
      <c r="G802" s="111" t="s">
        <v>1506</v>
      </c>
      <c r="H802" s="142">
        <v>7820</v>
      </c>
      <c r="I802" s="111" t="s">
        <v>1507</v>
      </c>
      <c r="J802" s="142">
        <v>6290</v>
      </c>
      <c r="K802" s="111" t="s">
        <v>1508</v>
      </c>
      <c r="L802" s="142">
        <v>7920</v>
      </c>
      <c r="M802" s="111" t="s">
        <v>1509</v>
      </c>
      <c r="N802" s="141">
        <v>9380</v>
      </c>
    </row>
    <row r="803" spans="1:14" x14ac:dyDescent="0.25">
      <c r="A803" s="108" t="s">
        <v>1510</v>
      </c>
      <c r="B803" s="109" t="s">
        <v>1511</v>
      </c>
      <c r="C803" s="159">
        <v>3000</v>
      </c>
      <c r="D803" s="151">
        <v>0.55000000000000004</v>
      </c>
      <c r="E803" s="108" t="s">
        <v>1512</v>
      </c>
      <c r="F803" s="140">
        <v>5680</v>
      </c>
      <c r="G803" s="108" t="s">
        <v>1513</v>
      </c>
      <c r="H803" s="140">
        <v>7620</v>
      </c>
      <c r="I803" s="108" t="s">
        <v>1514</v>
      </c>
      <c r="J803" s="140">
        <v>6130</v>
      </c>
      <c r="K803" s="108" t="s">
        <v>1106</v>
      </c>
      <c r="L803" s="140">
        <v>7710</v>
      </c>
      <c r="M803" s="108" t="s">
        <v>1515</v>
      </c>
      <c r="N803" s="139">
        <v>9140</v>
      </c>
    </row>
    <row r="804" spans="1:14" x14ac:dyDescent="0.25">
      <c r="A804" s="111" t="s">
        <v>1516</v>
      </c>
      <c r="B804" s="112" t="s">
        <v>1517</v>
      </c>
      <c r="C804" s="162">
        <v>2000</v>
      </c>
      <c r="D804" s="152">
        <v>0.55000000000000004</v>
      </c>
      <c r="E804" s="111" t="s">
        <v>1138</v>
      </c>
      <c r="F804" s="142">
        <v>5390</v>
      </c>
      <c r="G804" s="111" t="s">
        <v>1518</v>
      </c>
      <c r="H804" s="142">
        <v>7190</v>
      </c>
      <c r="I804" s="111" t="s">
        <v>1519</v>
      </c>
      <c r="J804" s="142">
        <v>5820</v>
      </c>
      <c r="K804" s="111" t="s">
        <v>1520</v>
      </c>
      <c r="L804" s="142">
        <v>7290</v>
      </c>
      <c r="M804" s="111" t="s">
        <v>963</v>
      </c>
      <c r="N804" s="141">
        <v>8570</v>
      </c>
    </row>
    <row r="805" spans="1:14" x14ac:dyDescent="0.25">
      <c r="A805" s="108" t="s">
        <v>1521</v>
      </c>
      <c r="B805" s="109" t="s">
        <v>1522</v>
      </c>
      <c r="C805" s="159">
        <v>2000</v>
      </c>
      <c r="D805" s="151">
        <v>0.56000000000000005</v>
      </c>
      <c r="E805" s="108" t="s">
        <v>1418</v>
      </c>
      <c r="F805" s="140">
        <v>5430</v>
      </c>
      <c r="G805" s="108" t="s">
        <v>1523</v>
      </c>
      <c r="H805" s="140">
        <v>7240</v>
      </c>
      <c r="I805" s="108" t="s">
        <v>1524</v>
      </c>
      <c r="J805" s="140">
        <v>5860</v>
      </c>
      <c r="K805" s="108" t="s">
        <v>1525</v>
      </c>
      <c r="L805" s="140">
        <v>7340</v>
      </c>
      <c r="M805" s="108" t="s">
        <v>1526</v>
      </c>
      <c r="N805" s="139">
        <v>8630</v>
      </c>
    </row>
    <row r="806" spans="1:14" x14ac:dyDescent="0.25">
      <c r="A806" s="111" t="s">
        <v>1527</v>
      </c>
      <c r="B806" s="112" t="s">
        <v>1528</v>
      </c>
      <c r="C806" s="162">
        <v>2000</v>
      </c>
      <c r="D806" s="152">
        <v>0.48</v>
      </c>
      <c r="E806" s="111" t="s">
        <v>1529</v>
      </c>
      <c r="F806" s="142">
        <v>4720</v>
      </c>
      <c r="G806" s="111" t="s">
        <v>1394</v>
      </c>
      <c r="H806" s="142">
        <v>6290</v>
      </c>
      <c r="I806" s="111" t="s">
        <v>1530</v>
      </c>
      <c r="J806" s="142">
        <v>5090</v>
      </c>
      <c r="K806" s="111" t="s">
        <v>1531</v>
      </c>
      <c r="L806" s="142">
        <v>6380</v>
      </c>
      <c r="M806" s="111" t="s">
        <v>1532</v>
      </c>
      <c r="N806" s="141">
        <v>7500</v>
      </c>
    </row>
    <row r="807" spans="1:14" x14ac:dyDescent="0.25">
      <c r="A807" s="108" t="s">
        <v>1533</v>
      </c>
      <c r="B807" s="109" t="s">
        <v>1534</v>
      </c>
      <c r="C807" s="108" t="s">
        <v>1535</v>
      </c>
      <c r="D807" s="169">
        <v>2E-3</v>
      </c>
      <c r="E807" s="108" t="s">
        <v>1536</v>
      </c>
      <c r="F807" s="144" t="s">
        <v>1127</v>
      </c>
      <c r="G807" s="108" t="s">
        <v>1536</v>
      </c>
      <c r="H807" s="144" t="s">
        <v>1127</v>
      </c>
      <c r="I807" s="108" t="s">
        <v>1537</v>
      </c>
      <c r="J807" s="144" t="s">
        <v>1127</v>
      </c>
      <c r="K807" s="108" t="s">
        <v>1538</v>
      </c>
      <c r="L807" s="144" t="s">
        <v>1127</v>
      </c>
      <c r="M807" s="108" t="s">
        <v>1539</v>
      </c>
      <c r="N807" s="144" t="s">
        <v>1127</v>
      </c>
    </row>
    <row r="808" spans="1:14" x14ac:dyDescent="0.25">
      <c r="A808" s="111" t="s">
        <v>1540</v>
      </c>
      <c r="B808" s="127" t="s">
        <v>1541</v>
      </c>
      <c r="C808" s="111" t="s">
        <v>1259</v>
      </c>
      <c r="D808" s="152">
        <v>0.01</v>
      </c>
      <c r="E808" s="111" t="s">
        <v>1542</v>
      </c>
      <c r="F808" s="143" t="s">
        <v>1127</v>
      </c>
      <c r="G808" s="111" t="s">
        <v>1542</v>
      </c>
      <c r="H808" s="143" t="s">
        <v>1127</v>
      </c>
      <c r="I808" s="111" t="s">
        <v>1543</v>
      </c>
      <c r="J808" s="143" t="s">
        <v>1127</v>
      </c>
      <c r="K808" s="111" t="s">
        <v>1544</v>
      </c>
      <c r="L808" s="143" t="s">
        <v>1127</v>
      </c>
      <c r="M808" s="111" t="s">
        <v>1545</v>
      </c>
      <c r="N808" s="143" t="s">
        <v>1127</v>
      </c>
    </row>
    <row r="809" spans="1:14" ht="15.75" x14ac:dyDescent="0.25">
      <c r="A809" s="108" t="s">
        <v>1546</v>
      </c>
      <c r="B809" s="125" t="s">
        <v>1547</v>
      </c>
      <c r="C809" s="108" t="s">
        <v>1535</v>
      </c>
      <c r="D809" s="169">
        <v>3.0000000000000001E-3</v>
      </c>
      <c r="E809" s="108" t="s">
        <v>1548</v>
      </c>
      <c r="F809" s="144" t="s">
        <v>1127</v>
      </c>
      <c r="G809" s="108" t="s">
        <v>1548</v>
      </c>
      <c r="H809" s="144" t="s">
        <v>1127</v>
      </c>
      <c r="I809" s="108" t="s">
        <v>1549</v>
      </c>
      <c r="J809" s="144" t="s">
        <v>1127</v>
      </c>
      <c r="K809" s="108" t="s">
        <v>1550</v>
      </c>
      <c r="L809" s="144" t="s">
        <v>1127</v>
      </c>
      <c r="M809" s="108" t="s">
        <v>1551</v>
      </c>
      <c r="N809" s="144" t="s">
        <v>1127</v>
      </c>
    </row>
    <row r="810" spans="1:14" x14ac:dyDescent="0.25">
      <c r="A810" s="111" t="s">
        <v>1552</v>
      </c>
      <c r="B810" s="127" t="s">
        <v>1553</v>
      </c>
      <c r="C810" s="111" t="s">
        <v>1554</v>
      </c>
      <c r="D810" s="152">
        <v>0.02</v>
      </c>
      <c r="E810" s="111" t="s">
        <v>1555</v>
      </c>
      <c r="F810" s="143" t="s">
        <v>1127</v>
      </c>
      <c r="G810" s="111" t="s">
        <v>1555</v>
      </c>
      <c r="H810" s="143" t="s">
        <v>1127</v>
      </c>
      <c r="I810" s="111" t="s">
        <v>1556</v>
      </c>
      <c r="J810" s="143" t="s">
        <v>1127</v>
      </c>
      <c r="K810" s="111" t="s">
        <v>1557</v>
      </c>
      <c r="L810" s="143" t="s">
        <v>1127</v>
      </c>
      <c r="M810" s="111" t="s">
        <v>1558</v>
      </c>
      <c r="N810" s="143" t="s">
        <v>1127</v>
      </c>
    </row>
    <row r="811" spans="1:14" x14ac:dyDescent="0.25">
      <c r="A811" s="114" t="s">
        <v>1559</v>
      </c>
      <c r="B811" s="128" t="s">
        <v>1560</v>
      </c>
      <c r="C811" s="114" t="s">
        <v>1483</v>
      </c>
      <c r="D811" s="155">
        <v>7.0000000000000007E-2</v>
      </c>
      <c r="E811" s="114" t="s">
        <v>1224</v>
      </c>
      <c r="F811" s="145">
        <v>6</v>
      </c>
      <c r="G811" s="114" t="s">
        <v>1224</v>
      </c>
      <c r="H811" s="145">
        <v>2</v>
      </c>
      <c r="I811" s="114" t="s">
        <v>1561</v>
      </c>
      <c r="J811" s="145">
        <v>2</v>
      </c>
      <c r="K811" s="114" t="s">
        <v>1562</v>
      </c>
      <c r="L811" s="146" t="s">
        <v>1127</v>
      </c>
      <c r="M811" s="114" t="s">
        <v>1563</v>
      </c>
      <c r="N811" s="146" t="s">
        <v>1127</v>
      </c>
    </row>
    <row r="812" spans="1:14" x14ac:dyDescent="0.25">
      <c r="A812" s="104" t="s">
        <v>1564</v>
      </c>
      <c r="B812" s="147" t="s">
        <v>1565</v>
      </c>
      <c r="C812" s="137">
        <v>119</v>
      </c>
      <c r="D812" s="148">
        <v>0.41</v>
      </c>
      <c r="E812" s="104" t="s">
        <v>1566</v>
      </c>
      <c r="F812" s="138">
        <v>12400</v>
      </c>
      <c r="G812" s="104" t="s">
        <v>1060</v>
      </c>
      <c r="H812" s="138">
        <v>12400</v>
      </c>
      <c r="I812" s="104" t="s">
        <v>1567</v>
      </c>
      <c r="J812" s="138">
        <v>13000</v>
      </c>
      <c r="K812" s="104" t="s">
        <v>1568</v>
      </c>
      <c r="L812" s="138">
        <v>13200</v>
      </c>
      <c r="M812" s="104" t="s">
        <v>1569</v>
      </c>
      <c r="N812" s="138">
        <v>10900</v>
      </c>
    </row>
    <row r="813" spans="1:14" x14ac:dyDescent="0.25">
      <c r="A813" s="108" t="s">
        <v>1570</v>
      </c>
      <c r="B813" s="125" t="s">
        <v>1571</v>
      </c>
      <c r="C813" s="119">
        <v>24.4</v>
      </c>
      <c r="D813" s="151">
        <v>0.44</v>
      </c>
      <c r="E813" s="108" t="s">
        <v>1572</v>
      </c>
      <c r="F813" s="160">
        <v>11600</v>
      </c>
      <c r="G813" s="108" t="s">
        <v>1573</v>
      </c>
      <c r="H813" s="140">
        <v>5560</v>
      </c>
      <c r="I813" s="108" t="s">
        <v>1574</v>
      </c>
      <c r="J813" s="160">
        <v>10800</v>
      </c>
      <c r="K813" s="108" t="s">
        <v>1575</v>
      </c>
      <c r="L813" s="140">
        <v>4900</v>
      </c>
      <c r="M813" s="108" t="s">
        <v>1576</v>
      </c>
      <c r="N813" s="139">
        <v>1430</v>
      </c>
    </row>
    <row r="814" spans="1:14" x14ac:dyDescent="0.25">
      <c r="A814" s="111" t="s">
        <v>1577</v>
      </c>
      <c r="B814" s="112" t="s">
        <v>1578</v>
      </c>
      <c r="C814" s="131">
        <v>4.8</v>
      </c>
      <c r="D814" s="152">
        <v>0.18</v>
      </c>
      <c r="E814" s="111" t="s">
        <v>1579</v>
      </c>
      <c r="F814" s="142">
        <v>1890</v>
      </c>
      <c r="G814" s="111" t="s">
        <v>1580</v>
      </c>
      <c r="H814" s="141">
        <v>523</v>
      </c>
      <c r="I814" s="111" t="s">
        <v>1581</v>
      </c>
      <c r="J814" s="142">
        <v>1020</v>
      </c>
      <c r="K814" s="111" t="s">
        <v>1582</v>
      </c>
      <c r="L814" s="141">
        <v>108</v>
      </c>
      <c r="M814" s="111" t="s">
        <v>1583</v>
      </c>
      <c r="N814" s="141">
        <v>73</v>
      </c>
    </row>
    <row r="815" spans="1:14" x14ac:dyDescent="0.25">
      <c r="A815" s="108" t="s">
        <v>1584</v>
      </c>
      <c r="B815" s="125" t="s">
        <v>1585</v>
      </c>
      <c r="C815" s="119">
        <v>51.6</v>
      </c>
      <c r="D815" s="151">
        <v>0.44</v>
      </c>
      <c r="E815" s="108" t="s">
        <v>1586</v>
      </c>
      <c r="F815" s="140">
        <v>8900</v>
      </c>
      <c r="G815" s="108" t="s">
        <v>1587</v>
      </c>
      <c r="H815" s="140">
        <v>6450</v>
      </c>
      <c r="I815" s="108" t="s">
        <v>1588</v>
      </c>
      <c r="J815" s="140">
        <v>8980</v>
      </c>
      <c r="K815" s="108" t="s">
        <v>1589</v>
      </c>
      <c r="L815" s="140">
        <v>6850</v>
      </c>
      <c r="M815" s="108" t="s">
        <v>1590</v>
      </c>
      <c r="N815" s="139">
        <v>3630</v>
      </c>
    </row>
    <row r="816" spans="1:14" ht="18" x14ac:dyDescent="0.25">
      <c r="A816" s="111" t="s">
        <v>1591</v>
      </c>
      <c r="B816" s="127" t="s">
        <v>1592</v>
      </c>
      <c r="C816" s="131">
        <v>4.3</v>
      </c>
      <c r="D816" s="152">
        <v>0.41</v>
      </c>
      <c r="E816" s="111" t="s">
        <v>1593</v>
      </c>
      <c r="F816" s="142">
        <v>2120</v>
      </c>
      <c r="G816" s="111" t="s">
        <v>1594</v>
      </c>
      <c r="H816" s="141">
        <v>583</v>
      </c>
      <c r="I816" s="111" t="s">
        <v>1595</v>
      </c>
      <c r="J816" s="142">
        <v>1080</v>
      </c>
      <c r="K816" s="111" t="s">
        <v>1596</v>
      </c>
      <c r="L816" s="141">
        <v>116</v>
      </c>
      <c r="M816" s="111" t="s">
        <v>1007</v>
      </c>
      <c r="N816" s="141">
        <v>81</v>
      </c>
    </row>
    <row r="817" spans="1:14" ht="15.75" x14ac:dyDescent="0.25">
      <c r="A817" s="108" t="s">
        <v>1597</v>
      </c>
      <c r="B817" s="125" t="s">
        <v>1598</v>
      </c>
      <c r="C817" s="126">
        <v>3.5</v>
      </c>
      <c r="D817" s="151">
        <v>0.42</v>
      </c>
      <c r="E817" s="108" t="s">
        <v>1599</v>
      </c>
      <c r="F817" s="140">
        <v>1800</v>
      </c>
      <c r="G817" s="108" t="s">
        <v>1600</v>
      </c>
      <c r="H817" s="139">
        <v>491</v>
      </c>
      <c r="I817" s="108" t="s">
        <v>1601</v>
      </c>
      <c r="J817" s="139">
        <v>822</v>
      </c>
      <c r="K817" s="108" t="s">
        <v>1602</v>
      </c>
      <c r="L817" s="139">
        <v>93</v>
      </c>
      <c r="M817" s="108" t="s">
        <v>1603</v>
      </c>
      <c r="N817" s="139">
        <v>68</v>
      </c>
    </row>
    <row r="818" spans="1:14" ht="15.75" x14ac:dyDescent="0.25">
      <c r="A818" s="111" t="s">
        <v>1604</v>
      </c>
      <c r="B818" s="127" t="s">
        <v>1605</v>
      </c>
      <c r="C818" s="122">
        <v>20.8</v>
      </c>
      <c r="D818" s="127" t="s">
        <v>1606</v>
      </c>
      <c r="E818" s="111" t="s">
        <v>1132</v>
      </c>
      <c r="F818" s="142">
        <v>9710</v>
      </c>
      <c r="G818" s="111" t="s">
        <v>1607</v>
      </c>
      <c r="H818" s="142">
        <v>4240</v>
      </c>
      <c r="I818" s="111" t="s">
        <v>1463</v>
      </c>
      <c r="J818" s="142">
        <v>8820</v>
      </c>
      <c r="K818" s="111" t="s">
        <v>1608</v>
      </c>
      <c r="L818" s="142">
        <v>3400</v>
      </c>
      <c r="M818" s="111" t="s">
        <v>1609</v>
      </c>
      <c r="N818" s="141">
        <v>912</v>
      </c>
    </row>
    <row r="819" spans="1:14" x14ac:dyDescent="0.25">
      <c r="A819" s="108" t="s">
        <v>1610</v>
      </c>
      <c r="B819" s="125" t="s">
        <v>1611</v>
      </c>
      <c r="C819" s="119">
        <v>10.8</v>
      </c>
      <c r="D819" s="151">
        <v>0.45</v>
      </c>
      <c r="E819" s="108" t="s">
        <v>1612</v>
      </c>
      <c r="F819" s="140">
        <v>5550</v>
      </c>
      <c r="G819" s="108" t="s">
        <v>1613</v>
      </c>
      <c r="H819" s="140">
        <v>1790</v>
      </c>
      <c r="I819" s="108" t="s">
        <v>1614</v>
      </c>
      <c r="J819" s="140">
        <v>4280</v>
      </c>
      <c r="K819" s="108" t="s">
        <v>1615</v>
      </c>
      <c r="L819" s="139">
        <v>753</v>
      </c>
      <c r="M819" s="108" t="s">
        <v>1616</v>
      </c>
      <c r="N819" s="139">
        <v>260</v>
      </c>
    </row>
    <row r="820" spans="1:14" x14ac:dyDescent="0.25">
      <c r="A820" s="111" t="s">
        <v>1617</v>
      </c>
      <c r="B820" s="127" t="s">
        <v>1618</v>
      </c>
      <c r="C820" s="131">
        <v>7.5</v>
      </c>
      <c r="D820" s="152">
        <v>0.36</v>
      </c>
      <c r="E820" s="111" t="s">
        <v>1619</v>
      </c>
      <c r="F820" s="142">
        <v>3350</v>
      </c>
      <c r="G820" s="111" t="s">
        <v>1620</v>
      </c>
      <c r="H820" s="141">
        <v>979</v>
      </c>
      <c r="I820" s="111" t="s">
        <v>1134</v>
      </c>
      <c r="J820" s="142">
        <v>2240</v>
      </c>
      <c r="K820" s="111" t="s">
        <v>1621</v>
      </c>
      <c r="L820" s="141">
        <v>273</v>
      </c>
      <c r="M820" s="111" t="s">
        <v>1622</v>
      </c>
      <c r="N820" s="141">
        <v>138</v>
      </c>
    </row>
    <row r="821" spans="1:14" x14ac:dyDescent="0.25">
      <c r="A821" s="108" t="s">
        <v>1623</v>
      </c>
      <c r="B821" s="125" t="s">
        <v>1624</v>
      </c>
      <c r="C821" s="126">
        <v>4.9000000000000004</v>
      </c>
      <c r="D821" s="151">
        <v>0.33</v>
      </c>
      <c r="E821" s="108" t="s">
        <v>1625</v>
      </c>
      <c r="F821" s="140">
        <v>2360</v>
      </c>
      <c r="G821" s="108" t="s">
        <v>1626</v>
      </c>
      <c r="H821" s="139">
        <v>654</v>
      </c>
      <c r="I821" s="108" t="s">
        <v>1627</v>
      </c>
      <c r="J821" s="140">
        <v>1280</v>
      </c>
      <c r="K821" s="108" t="s">
        <v>1628</v>
      </c>
      <c r="L821" s="139">
        <v>136</v>
      </c>
      <c r="M821" s="108" t="s">
        <v>1629</v>
      </c>
      <c r="N821" s="139">
        <v>91</v>
      </c>
    </row>
    <row r="822" spans="1:14" x14ac:dyDescent="0.25">
      <c r="A822" s="111" t="s">
        <v>1630</v>
      </c>
      <c r="B822" s="127" t="s">
        <v>1631</v>
      </c>
      <c r="C822" s="131">
        <v>6.6</v>
      </c>
      <c r="D822" s="152">
        <v>0.31</v>
      </c>
      <c r="E822" s="111" t="s">
        <v>1632</v>
      </c>
      <c r="F822" s="142">
        <v>2900</v>
      </c>
      <c r="G822" s="111" t="s">
        <v>1633</v>
      </c>
      <c r="H822" s="141">
        <v>828</v>
      </c>
      <c r="I822" s="111" t="s">
        <v>1634</v>
      </c>
      <c r="J822" s="142">
        <v>1820</v>
      </c>
      <c r="K822" s="111" t="s">
        <v>1635</v>
      </c>
      <c r="L822" s="141">
        <v>206</v>
      </c>
      <c r="M822" s="111" t="s">
        <v>1636</v>
      </c>
      <c r="N822" s="141">
        <v>116</v>
      </c>
    </row>
    <row r="823" spans="1:14" x14ac:dyDescent="0.25">
      <c r="A823" s="108" t="s">
        <v>1637</v>
      </c>
      <c r="B823" s="125" t="s">
        <v>1638</v>
      </c>
      <c r="C823" s="126">
        <v>5.5</v>
      </c>
      <c r="D823" s="151">
        <v>0.36</v>
      </c>
      <c r="E823" s="108" t="s">
        <v>1639</v>
      </c>
      <c r="F823" s="140">
        <v>2910</v>
      </c>
      <c r="G823" s="108" t="s">
        <v>1640</v>
      </c>
      <c r="H823" s="139">
        <v>812</v>
      </c>
      <c r="I823" s="108" t="s">
        <v>1641</v>
      </c>
      <c r="J823" s="140">
        <v>1670</v>
      </c>
      <c r="K823" s="108" t="s">
        <v>1095</v>
      </c>
      <c r="L823" s="139">
        <v>179</v>
      </c>
      <c r="M823" s="108" t="s">
        <v>1642</v>
      </c>
      <c r="N823" s="139">
        <v>114</v>
      </c>
    </row>
    <row r="824" spans="1:14" x14ac:dyDescent="0.25">
      <c r="A824" s="111" t="s">
        <v>1643</v>
      </c>
      <c r="B824" s="127" t="s">
        <v>1644</v>
      </c>
      <c r="C824" s="131">
        <v>0.3</v>
      </c>
      <c r="D824" s="152">
        <v>0.14000000000000001</v>
      </c>
      <c r="E824" s="111" t="s">
        <v>1645</v>
      </c>
      <c r="F824" s="141">
        <v>69</v>
      </c>
      <c r="G824" s="111" t="s">
        <v>1645</v>
      </c>
      <c r="H824" s="141">
        <v>19</v>
      </c>
      <c r="I824" s="111" t="s">
        <v>1646</v>
      </c>
      <c r="J824" s="141">
        <v>21</v>
      </c>
      <c r="K824" s="111" t="s">
        <v>1647</v>
      </c>
      <c r="L824" s="141">
        <v>3</v>
      </c>
      <c r="M824" s="111" t="s">
        <v>1648</v>
      </c>
      <c r="N824" s="141">
        <v>3</v>
      </c>
    </row>
    <row r="825" spans="1:14" x14ac:dyDescent="0.25">
      <c r="A825" s="108" t="s">
        <v>1649</v>
      </c>
      <c r="B825" s="125" t="s">
        <v>1650</v>
      </c>
      <c r="C825" s="126">
        <v>2.5</v>
      </c>
      <c r="D825" s="151">
        <v>0.26</v>
      </c>
      <c r="E825" s="108" t="s">
        <v>1651</v>
      </c>
      <c r="F825" s="140">
        <v>1110</v>
      </c>
      <c r="G825" s="108" t="s">
        <v>1651</v>
      </c>
      <c r="H825" s="139">
        <v>301</v>
      </c>
      <c r="I825" s="108" t="s">
        <v>1652</v>
      </c>
      <c r="J825" s="139">
        <v>438</v>
      </c>
      <c r="K825" s="108" t="s">
        <v>1653</v>
      </c>
      <c r="L825" s="139">
        <v>54</v>
      </c>
      <c r="M825" s="108" t="s">
        <v>1654</v>
      </c>
      <c r="N825" s="139">
        <v>42</v>
      </c>
    </row>
    <row r="826" spans="1:14" x14ac:dyDescent="0.25">
      <c r="A826" s="111" t="s">
        <v>1655</v>
      </c>
      <c r="B826" s="127" t="s">
        <v>1656</v>
      </c>
      <c r="C826" s="111" t="s">
        <v>1657</v>
      </c>
      <c r="D826" s="152">
        <v>0.04</v>
      </c>
      <c r="E826" s="111" t="s">
        <v>1658</v>
      </c>
      <c r="F826" s="141">
        <v>5</v>
      </c>
      <c r="G826" s="111" t="s">
        <v>1658</v>
      </c>
      <c r="H826" s="141">
        <v>1</v>
      </c>
      <c r="I826" s="111" t="s">
        <v>1659</v>
      </c>
      <c r="J826" s="141">
        <v>1</v>
      </c>
      <c r="K826" s="111" t="s">
        <v>1660</v>
      </c>
      <c r="L826" s="143" t="s">
        <v>1127</v>
      </c>
      <c r="M826" s="111" t="s">
        <v>1661</v>
      </c>
      <c r="N826" s="143" t="s">
        <v>1127</v>
      </c>
    </row>
    <row r="827" spans="1:14" x14ac:dyDescent="0.25">
      <c r="A827" s="108" t="s">
        <v>1662</v>
      </c>
      <c r="B827" s="125" t="s">
        <v>1663</v>
      </c>
      <c r="C827" s="126">
        <v>0.4</v>
      </c>
      <c r="D827" s="151">
        <v>0.13</v>
      </c>
      <c r="E827" s="108" t="s">
        <v>1389</v>
      </c>
      <c r="F827" s="139">
        <v>108</v>
      </c>
      <c r="G827" s="108" t="s">
        <v>1389</v>
      </c>
      <c r="H827" s="139">
        <v>29</v>
      </c>
      <c r="I827" s="108" t="s">
        <v>1664</v>
      </c>
      <c r="J827" s="139">
        <v>33</v>
      </c>
      <c r="K827" s="108" t="s">
        <v>1665</v>
      </c>
      <c r="L827" s="139">
        <v>5</v>
      </c>
      <c r="M827" s="108" t="s">
        <v>1666</v>
      </c>
      <c r="N827" s="139">
        <v>4</v>
      </c>
    </row>
    <row r="828" spans="1:14" x14ac:dyDescent="0.25">
      <c r="A828" s="111" t="s">
        <v>1667</v>
      </c>
      <c r="B828" s="127" t="s">
        <v>1668</v>
      </c>
      <c r="C828" s="111" t="s">
        <v>1669</v>
      </c>
      <c r="D828" s="152">
        <v>0.02</v>
      </c>
      <c r="E828" s="111" t="s">
        <v>1670</v>
      </c>
      <c r="F828" s="141">
        <v>1</v>
      </c>
      <c r="G828" s="111" t="s">
        <v>1670</v>
      </c>
      <c r="H828" s="143" t="s">
        <v>1127</v>
      </c>
      <c r="I828" s="111" t="s">
        <v>1671</v>
      </c>
      <c r="J828" s="143" t="s">
        <v>1127</v>
      </c>
      <c r="K828" s="111" t="s">
        <v>1672</v>
      </c>
      <c r="L828" s="143" t="s">
        <v>1127</v>
      </c>
      <c r="M828" s="111" t="s">
        <v>1269</v>
      </c>
      <c r="N828" s="143" t="s">
        <v>1127</v>
      </c>
    </row>
    <row r="829" spans="1:14" ht="18" x14ac:dyDescent="0.25">
      <c r="A829" s="108" t="s">
        <v>1673</v>
      </c>
      <c r="B829" s="125" t="s">
        <v>1674</v>
      </c>
      <c r="C829" s="119">
        <v>22.5</v>
      </c>
      <c r="D829" s="151">
        <v>0.53</v>
      </c>
      <c r="E829" s="108" t="s">
        <v>1675</v>
      </c>
      <c r="F829" s="140">
        <v>6720</v>
      </c>
      <c r="G829" s="108" t="s">
        <v>1676</v>
      </c>
      <c r="H829" s="140">
        <v>3070</v>
      </c>
      <c r="I829" s="108" t="s">
        <v>1677</v>
      </c>
      <c r="J829" s="140">
        <v>6180</v>
      </c>
      <c r="K829" s="108" t="s">
        <v>1678</v>
      </c>
      <c r="L829" s="140">
        <v>2580</v>
      </c>
      <c r="M829" s="108" t="s">
        <v>1679</v>
      </c>
      <c r="N829" s="139">
        <v>718</v>
      </c>
    </row>
    <row r="830" spans="1:14" ht="15.75" x14ac:dyDescent="0.25">
      <c r="A830" s="133" t="s">
        <v>1680</v>
      </c>
      <c r="B830" s="132" t="s">
        <v>1681</v>
      </c>
      <c r="C830" s="170">
        <v>21.2</v>
      </c>
      <c r="D830" s="153">
        <v>0.44</v>
      </c>
      <c r="E830" s="133" t="s">
        <v>1682</v>
      </c>
      <c r="F830" s="165">
        <v>5940</v>
      </c>
      <c r="G830" s="133" t="s">
        <v>1683</v>
      </c>
      <c r="H830" s="165">
        <v>2620</v>
      </c>
      <c r="I830" s="133" t="s">
        <v>1684</v>
      </c>
      <c r="J830" s="165">
        <v>5410</v>
      </c>
      <c r="K830" s="133" t="s">
        <v>1685</v>
      </c>
      <c r="L830" s="165">
        <v>2130</v>
      </c>
      <c r="M830" s="133" t="s">
        <v>1686</v>
      </c>
      <c r="N830" s="171">
        <v>575</v>
      </c>
    </row>
    <row r="831" spans="1:14" ht="18" x14ac:dyDescent="0.25">
      <c r="A831" s="104" t="s">
        <v>1687</v>
      </c>
      <c r="B831" s="147" t="s">
        <v>1688</v>
      </c>
      <c r="C831" s="117">
        <v>7.5</v>
      </c>
      <c r="D831" s="148">
        <v>0.44</v>
      </c>
      <c r="E831" s="104" t="s">
        <v>1689</v>
      </c>
      <c r="F831" s="168">
        <v>3180</v>
      </c>
      <c r="G831" s="104" t="s">
        <v>1690</v>
      </c>
      <c r="H831" s="149">
        <v>929</v>
      </c>
      <c r="I831" s="104" t="s">
        <v>1691</v>
      </c>
      <c r="J831" s="168">
        <v>2120</v>
      </c>
      <c r="K831" s="104" t="s">
        <v>1692</v>
      </c>
      <c r="L831" s="149">
        <v>259</v>
      </c>
      <c r="M831" s="104" t="s">
        <v>1693</v>
      </c>
      <c r="N831" s="149">
        <v>131</v>
      </c>
    </row>
    <row r="832" spans="1:14" ht="18" x14ac:dyDescent="0.25">
      <c r="A832" s="108" t="s">
        <v>1694</v>
      </c>
      <c r="B832" s="125" t="s">
        <v>1695</v>
      </c>
      <c r="C832" s="126">
        <v>2.2000000000000002</v>
      </c>
      <c r="D832" s="151">
        <v>0.32</v>
      </c>
      <c r="E832" s="108" t="s">
        <v>1696</v>
      </c>
      <c r="F832" s="139">
        <v>795</v>
      </c>
      <c r="G832" s="108" t="s">
        <v>1696</v>
      </c>
      <c r="H832" s="139">
        <v>216</v>
      </c>
      <c r="I832" s="108" t="s">
        <v>1697</v>
      </c>
      <c r="J832" s="139">
        <v>302</v>
      </c>
      <c r="K832" s="108" t="s">
        <v>1698</v>
      </c>
      <c r="L832" s="139">
        <v>38</v>
      </c>
      <c r="M832" s="108" t="s">
        <v>1699</v>
      </c>
      <c r="N832" s="139">
        <v>30</v>
      </c>
    </row>
    <row r="833" spans="1:14" ht="18" x14ac:dyDescent="0.25">
      <c r="A833" s="111" t="s">
        <v>1700</v>
      </c>
      <c r="B833" s="127" t="s">
        <v>1701</v>
      </c>
      <c r="C833" s="131">
        <v>5</v>
      </c>
      <c r="D833" s="152">
        <v>0.35</v>
      </c>
      <c r="E833" s="111" t="s">
        <v>1702</v>
      </c>
      <c r="F833" s="142">
        <v>1910</v>
      </c>
      <c r="G833" s="111" t="s">
        <v>1703</v>
      </c>
      <c r="H833" s="141">
        <v>530</v>
      </c>
      <c r="I833" s="111" t="s">
        <v>1704</v>
      </c>
      <c r="J833" s="142">
        <v>1050</v>
      </c>
      <c r="K833" s="111" t="s">
        <v>1705</v>
      </c>
      <c r="L833" s="141">
        <v>111</v>
      </c>
      <c r="M833" s="111" t="s">
        <v>1706</v>
      </c>
      <c r="N833" s="141">
        <v>74</v>
      </c>
    </row>
    <row r="834" spans="1:14" ht="18" x14ac:dyDescent="0.25">
      <c r="A834" s="108" t="s">
        <v>1707</v>
      </c>
      <c r="B834" s="125" t="s">
        <v>1708</v>
      </c>
      <c r="C834" s="126">
        <v>6.6</v>
      </c>
      <c r="D834" s="151">
        <v>0.42</v>
      </c>
      <c r="E834" s="108" t="s">
        <v>1640</v>
      </c>
      <c r="F834" s="140">
        <v>2990</v>
      </c>
      <c r="G834" s="108" t="s">
        <v>1709</v>
      </c>
      <c r="H834" s="139">
        <v>854</v>
      </c>
      <c r="I834" s="108" t="s">
        <v>1710</v>
      </c>
      <c r="J834" s="140">
        <v>1880</v>
      </c>
      <c r="K834" s="108" t="s">
        <v>974</v>
      </c>
      <c r="L834" s="139">
        <v>212</v>
      </c>
      <c r="M834" s="108" t="s">
        <v>1711</v>
      </c>
      <c r="N834" s="139">
        <v>120</v>
      </c>
    </row>
    <row r="835" spans="1:14" ht="18" x14ac:dyDescent="0.25">
      <c r="A835" s="111" t="s">
        <v>1712</v>
      </c>
      <c r="B835" s="127" t="s">
        <v>1713</v>
      </c>
      <c r="C835" s="131">
        <v>6</v>
      </c>
      <c r="D835" s="127" t="s">
        <v>1714</v>
      </c>
      <c r="E835" s="111" t="s">
        <v>1715</v>
      </c>
      <c r="F835" s="142">
        <v>3150</v>
      </c>
      <c r="G835" s="111" t="s">
        <v>1716</v>
      </c>
      <c r="H835" s="141">
        <v>889</v>
      </c>
      <c r="I835" s="111" t="s">
        <v>1223</v>
      </c>
      <c r="J835" s="142">
        <v>1900</v>
      </c>
      <c r="K835" s="111" t="s">
        <v>1635</v>
      </c>
      <c r="L835" s="141">
        <v>206</v>
      </c>
      <c r="M835" s="111" t="s">
        <v>1717</v>
      </c>
      <c r="N835" s="141">
        <v>124</v>
      </c>
    </row>
    <row r="836" spans="1:14" x14ac:dyDescent="0.25">
      <c r="A836" s="108" t="s">
        <v>1718</v>
      </c>
      <c r="B836" s="125" t="s">
        <v>1719</v>
      </c>
      <c r="C836" s="126">
        <v>3.7</v>
      </c>
      <c r="D836" s="151">
        <v>0.32</v>
      </c>
      <c r="E836" s="108" t="s">
        <v>1720</v>
      </c>
      <c r="F836" s="140">
        <v>1330</v>
      </c>
      <c r="G836" s="108" t="s">
        <v>1721</v>
      </c>
      <c r="H836" s="139">
        <v>363</v>
      </c>
      <c r="I836" s="108" t="s">
        <v>1020</v>
      </c>
      <c r="J836" s="139">
        <v>624</v>
      </c>
      <c r="K836" s="108" t="s">
        <v>1722</v>
      </c>
      <c r="L836" s="139">
        <v>69</v>
      </c>
      <c r="M836" s="108" t="s">
        <v>1723</v>
      </c>
      <c r="N836" s="139">
        <v>51</v>
      </c>
    </row>
    <row r="837" spans="1:14" ht="18" x14ac:dyDescent="0.25">
      <c r="A837" s="111" t="s">
        <v>1724</v>
      </c>
      <c r="B837" s="127" t="s">
        <v>1725</v>
      </c>
      <c r="C837" s="131">
        <v>3.8</v>
      </c>
      <c r="D837" s="152">
        <v>0.3</v>
      </c>
      <c r="E837" s="111" t="s">
        <v>1726</v>
      </c>
      <c r="F837" s="142">
        <v>1410</v>
      </c>
      <c r="G837" s="111" t="s">
        <v>1727</v>
      </c>
      <c r="H837" s="141">
        <v>387</v>
      </c>
      <c r="I837" s="111" t="s">
        <v>1728</v>
      </c>
      <c r="J837" s="141">
        <v>673</v>
      </c>
      <c r="K837" s="111" t="s">
        <v>1729</v>
      </c>
      <c r="L837" s="141">
        <v>74</v>
      </c>
      <c r="M837" s="111" t="s">
        <v>1730</v>
      </c>
      <c r="N837" s="141">
        <v>54</v>
      </c>
    </row>
    <row r="838" spans="1:14" ht="18" x14ac:dyDescent="0.25">
      <c r="A838" s="108" t="s">
        <v>1731</v>
      </c>
      <c r="B838" s="125" t="s">
        <v>1732</v>
      </c>
      <c r="C838" s="125" t="s">
        <v>1733</v>
      </c>
      <c r="D838" s="151">
        <v>0.17</v>
      </c>
      <c r="E838" s="108" t="s">
        <v>1734</v>
      </c>
      <c r="F838" s="139">
        <v>62</v>
      </c>
      <c r="G838" s="108" t="s">
        <v>1734</v>
      </c>
      <c r="H838" s="139">
        <v>17</v>
      </c>
      <c r="I838" s="108" t="s">
        <v>1735</v>
      </c>
      <c r="J838" s="139">
        <v>18</v>
      </c>
      <c r="K838" s="108" t="s">
        <v>1736</v>
      </c>
      <c r="L838" s="139">
        <v>3</v>
      </c>
      <c r="M838" s="108" t="s">
        <v>1737</v>
      </c>
      <c r="N838" s="139">
        <v>2</v>
      </c>
    </row>
    <row r="839" spans="1:14" ht="18" x14ac:dyDescent="0.25">
      <c r="A839" s="111" t="s">
        <v>1738</v>
      </c>
      <c r="B839" s="127" t="s">
        <v>1739</v>
      </c>
      <c r="C839" s="131">
        <v>5.7</v>
      </c>
      <c r="D839" s="152">
        <v>0.37</v>
      </c>
      <c r="E839" s="111" t="s">
        <v>1740</v>
      </c>
      <c r="F839" s="142">
        <v>2560</v>
      </c>
      <c r="G839" s="111" t="s">
        <v>1741</v>
      </c>
      <c r="H839" s="141">
        <v>719</v>
      </c>
      <c r="I839" s="111" t="s">
        <v>1742</v>
      </c>
      <c r="J839" s="142">
        <v>1500</v>
      </c>
      <c r="K839" s="111" t="s">
        <v>1743</v>
      </c>
      <c r="L839" s="141">
        <v>162</v>
      </c>
      <c r="M839" s="111" t="s">
        <v>1744</v>
      </c>
      <c r="N839" s="141">
        <v>101</v>
      </c>
    </row>
    <row r="840" spans="1:14" ht="18" x14ac:dyDescent="0.25">
      <c r="A840" s="108" t="s">
        <v>1745</v>
      </c>
      <c r="B840" s="125" t="s">
        <v>1746</v>
      </c>
      <c r="C840" s="126">
        <v>3.5</v>
      </c>
      <c r="D840" s="151">
        <v>0.38</v>
      </c>
      <c r="E840" s="108" t="s">
        <v>1747</v>
      </c>
      <c r="F840" s="140">
        <v>1640</v>
      </c>
      <c r="G840" s="108" t="s">
        <v>1748</v>
      </c>
      <c r="H840" s="139">
        <v>446</v>
      </c>
      <c r="I840" s="108" t="s">
        <v>1749</v>
      </c>
      <c r="J840" s="139">
        <v>747</v>
      </c>
      <c r="K840" s="108" t="s">
        <v>1750</v>
      </c>
      <c r="L840" s="139">
        <v>84</v>
      </c>
      <c r="M840" s="108" t="s">
        <v>1751</v>
      </c>
      <c r="N840" s="139">
        <v>62</v>
      </c>
    </row>
    <row r="841" spans="1:14" ht="18" x14ac:dyDescent="0.25">
      <c r="A841" s="111" t="s">
        <v>1752</v>
      </c>
      <c r="B841" s="127" t="s">
        <v>1753</v>
      </c>
      <c r="C841" s="131">
        <v>3.8</v>
      </c>
      <c r="D841" s="152">
        <v>0.32</v>
      </c>
      <c r="E841" s="111" t="s">
        <v>1754</v>
      </c>
      <c r="F841" s="142">
        <v>1510</v>
      </c>
      <c r="G841" s="111" t="s">
        <v>1755</v>
      </c>
      <c r="H841" s="141">
        <v>413</v>
      </c>
      <c r="I841" s="111" t="s">
        <v>1756</v>
      </c>
      <c r="J841" s="141">
        <v>718</v>
      </c>
      <c r="K841" s="111" t="s">
        <v>1757</v>
      </c>
      <c r="L841" s="141">
        <v>79</v>
      </c>
      <c r="M841" s="111" t="s">
        <v>1758</v>
      </c>
      <c r="N841" s="141">
        <v>57</v>
      </c>
    </row>
    <row r="842" spans="1:14" x14ac:dyDescent="0.25">
      <c r="A842" s="108" t="s">
        <v>1759</v>
      </c>
      <c r="B842" s="125" t="s">
        <v>1760</v>
      </c>
      <c r="C842" s="108" t="s">
        <v>1761</v>
      </c>
      <c r="D842" s="151">
        <v>0.15</v>
      </c>
      <c r="E842" s="108" t="s">
        <v>1634</v>
      </c>
      <c r="F842" s="139">
        <v>50</v>
      </c>
      <c r="G842" s="108" t="s">
        <v>1634</v>
      </c>
      <c r="H842" s="139">
        <v>14</v>
      </c>
      <c r="I842" s="108" t="s">
        <v>1762</v>
      </c>
      <c r="J842" s="139">
        <v>15</v>
      </c>
      <c r="K842" s="108" t="s">
        <v>1763</v>
      </c>
      <c r="L842" s="139">
        <v>2</v>
      </c>
      <c r="M842" s="108" t="s">
        <v>1764</v>
      </c>
      <c r="N842" s="139">
        <v>2</v>
      </c>
    </row>
    <row r="843" spans="1:14" ht="18" x14ac:dyDescent="0.25">
      <c r="A843" s="111" t="s">
        <v>1765</v>
      </c>
      <c r="B843" s="127" t="s">
        <v>1766</v>
      </c>
      <c r="C843" s="111" t="s">
        <v>1767</v>
      </c>
      <c r="D843" s="152">
        <v>0.05</v>
      </c>
      <c r="E843" s="111" t="s">
        <v>1768</v>
      </c>
      <c r="F843" s="141">
        <v>3</v>
      </c>
      <c r="G843" s="111" t="s">
        <v>1768</v>
      </c>
      <c r="H843" s="143" t="s">
        <v>1127</v>
      </c>
      <c r="I843" s="111" t="s">
        <v>1769</v>
      </c>
      <c r="J843" s="143" t="s">
        <v>1127</v>
      </c>
      <c r="K843" s="111" t="s">
        <v>1770</v>
      </c>
      <c r="L843" s="143" t="s">
        <v>1127</v>
      </c>
      <c r="M843" s="111" t="s">
        <v>1771</v>
      </c>
      <c r="N843" s="143" t="s">
        <v>1127</v>
      </c>
    </row>
    <row r="844" spans="1:14" ht="18" x14ac:dyDescent="0.25">
      <c r="A844" s="108" t="s">
        <v>1772</v>
      </c>
      <c r="B844" s="125" t="s">
        <v>1773</v>
      </c>
      <c r="C844" s="126">
        <v>0.6</v>
      </c>
      <c r="D844" s="125" t="s">
        <v>1774</v>
      </c>
      <c r="E844" s="108" t="s">
        <v>1775</v>
      </c>
      <c r="F844" s="139">
        <v>215</v>
      </c>
      <c r="G844" s="108" t="s">
        <v>1775</v>
      </c>
      <c r="H844" s="139">
        <v>58</v>
      </c>
      <c r="I844" s="108" t="s">
        <v>1776</v>
      </c>
      <c r="J844" s="139">
        <v>66</v>
      </c>
      <c r="K844" s="108" t="s">
        <v>1777</v>
      </c>
      <c r="L844" s="139">
        <v>10</v>
      </c>
      <c r="M844" s="108" t="s">
        <v>1778</v>
      </c>
      <c r="N844" s="139">
        <v>8</v>
      </c>
    </row>
    <row r="845" spans="1:14" ht="18" x14ac:dyDescent="0.25">
      <c r="A845" s="111" t="s">
        <v>1779</v>
      </c>
      <c r="B845" s="127" t="s">
        <v>1780</v>
      </c>
      <c r="C845" s="131">
        <v>5</v>
      </c>
      <c r="D845" s="152">
        <v>0.3</v>
      </c>
      <c r="E845" s="111" t="s">
        <v>1781</v>
      </c>
      <c r="F845" s="142">
        <v>2260</v>
      </c>
      <c r="G845" s="111" t="s">
        <v>1782</v>
      </c>
      <c r="H845" s="141">
        <v>627</v>
      </c>
      <c r="I845" s="111" t="s">
        <v>1783</v>
      </c>
      <c r="J845" s="142">
        <v>1240</v>
      </c>
      <c r="K845" s="111" t="s">
        <v>1784</v>
      </c>
      <c r="L845" s="141">
        <v>132</v>
      </c>
      <c r="M845" s="111" t="s">
        <v>1785</v>
      </c>
      <c r="N845" s="141">
        <v>88</v>
      </c>
    </row>
    <row r="846" spans="1:14" ht="18" x14ac:dyDescent="0.25">
      <c r="A846" s="108" t="s">
        <v>1786</v>
      </c>
      <c r="B846" s="125" t="s">
        <v>1787</v>
      </c>
      <c r="C846" s="108" t="s">
        <v>1236</v>
      </c>
      <c r="D846" s="151">
        <v>0.01</v>
      </c>
      <c r="E846" s="108" t="s">
        <v>1788</v>
      </c>
      <c r="F846" s="144" t="s">
        <v>1127</v>
      </c>
      <c r="G846" s="108" t="s">
        <v>1788</v>
      </c>
      <c r="H846" s="144" t="s">
        <v>1127</v>
      </c>
      <c r="I846" s="108" t="s">
        <v>1789</v>
      </c>
      <c r="J846" s="144" t="s">
        <v>1127</v>
      </c>
      <c r="K846" s="108" t="s">
        <v>1790</v>
      </c>
      <c r="L846" s="144" t="s">
        <v>1127</v>
      </c>
      <c r="M846" s="108" t="s">
        <v>1791</v>
      </c>
      <c r="N846" s="144" t="s">
        <v>1127</v>
      </c>
    </row>
    <row r="847" spans="1:14" x14ac:dyDescent="0.25">
      <c r="A847" s="111" t="s">
        <v>1792</v>
      </c>
      <c r="B847" s="127" t="s">
        <v>1793</v>
      </c>
      <c r="C847" s="131">
        <v>0.3</v>
      </c>
      <c r="D847" s="152">
        <v>0.16</v>
      </c>
      <c r="E847" s="111" t="s">
        <v>1794</v>
      </c>
      <c r="F847" s="141">
        <v>47</v>
      </c>
      <c r="G847" s="111" t="s">
        <v>1794</v>
      </c>
      <c r="H847" s="141">
        <v>13</v>
      </c>
      <c r="I847" s="111" t="s">
        <v>1795</v>
      </c>
      <c r="J847" s="141">
        <v>14</v>
      </c>
      <c r="K847" s="111" t="s">
        <v>1796</v>
      </c>
      <c r="L847" s="141">
        <v>2</v>
      </c>
      <c r="M847" s="111" t="s">
        <v>1797</v>
      </c>
      <c r="N847" s="141">
        <v>2</v>
      </c>
    </row>
    <row r="848" spans="1:14" ht="18" x14ac:dyDescent="0.25">
      <c r="A848" s="108" t="s">
        <v>1798</v>
      </c>
      <c r="B848" s="125" t="s">
        <v>1799</v>
      </c>
      <c r="C848" s="119">
        <v>13.5</v>
      </c>
      <c r="D848" s="151">
        <v>1.02</v>
      </c>
      <c r="E848" s="108" t="s">
        <v>1800</v>
      </c>
      <c r="F848" s="140">
        <v>8010</v>
      </c>
      <c r="G848" s="108" t="s">
        <v>1801</v>
      </c>
      <c r="H848" s="140">
        <v>2820</v>
      </c>
      <c r="I848" s="108" t="s">
        <v>1525</v>
      </c>
      <c r="J848" s="140">
        <v>6600</v>
      </c>
      <c r="K848" s="108" t="s">
        <v>1802</v>
      </c>
      <c r="L848" s="140">
        <v>1530</v>
      </c>
      <c r="M848" s="108" t="s">
        <v>1803</v>
      </c>
      <c r="N848" s="139">
        <v>436</v>
      </c>
    </row>
    <row r="849" spans="1:14" x14ac:dyDescent="0.25">
      <c r="A849" s="111" t="s">
        <v>1804</v>
      </c>
      <c r="B849" s="127" t="s">
        <v>1805</v>
      </c>
      <c r="C849" s="131">
        <v>4.7</v>
      </c>
      <c r="D849" s="152">
        <v>0.36</v>
      </c>
      <c r="E849" s="111" t="s">
        <v>1806</v>
      </c>
      <c r="F849" s="142">
        <v>1530</v>
      </c>
      <c r="G849" s="111" t="s">
        <v>1807</v>
      </c>
      <c r="H849" s="141">
        <v>421</v>
      </c>
      <c r="I849" s="111" t="s">
        <v>1808</v>
      </c>
      <c r="J849" s="141">
        <v>809</v>
      </c>
      <c r="K849" s="111" t="s">
        <v>1809</v>
      </c>
      <c r="L849" s="141">
        <v>86</v>
      </c>
      <c r="M849" s="111" t="s">
        <v>1810</v>
      </c>
      <c r="N849" s="141">
        <v>59</v>
      </c>
    </row>
    <row r="850" spans="1:14" x14ac:dyDescent="0.25">
      <c r="A850" s="108" t="s">
        <v>1811</v>
      </c>
      <c r="B850" s="125" t="s">
        <v>1812</v>
      </c>
      <c r="C850" s="126">
        <v>4.7</v>
      </c>
      <c r="D850" s="151">
        <v>0.42</v>
      </c>
      <c r="E850" s="108" t="s">
        <v>1813</v>
      </c>
      <c r="F850" s="140">
        <v>1760</v>
      </c>
      <c r="G850" s="108" t="s">
        <v>1814</v>
      </c>
      <c r="H850" s="139">
        <v>486</v>
      </c>
      <c r="I850" s="108" t="s">
        <v>1815</v>
      </c>
      <c r="J850" s="139">
        <v>934</v>
      </c>
      <c r="K850" s="108" t="s">
        <v>1816</v>
      </c>
      <c r="L850" s="139">
        <v>99</v>
      </c>
      <c r="M850" s="108" t="s">
        <v>1817</v>
      </c>
      <c r="N850" s="139">
        <v>68</v>
      </c>
    </row>
    <row r="851" spans="1:14" x14ac:dyDescent="0.25">
      <c r="A851" s="111" t="s">
        <v>1818</v>
      </c>
      <c r="B851" s="127" t="s">
        <v>1819</v>
      </c>
      <c r="C851" s="131">
        <v>4.7</v>
      </c>
      <c r="D851" s="152">
        <v>0.35</v>
      </c>
      <c r="E851" s="111" t="s">
        <v>1820</v>
      </c>
      <c r="F851" s="142">
        <v>1480</v>
      </c>
      <c r="G851" s="111" t="s">
        <v>1821</v>
      </c>
      <c r="H851" s="141">
        <v>407</v>
      </c>
      <c r="I851" s="111" t="s">
        <v>1822</v>
      </c>
      <c r="J851" s="141">
        <v>783</v>
      </c>
      <c r="K851" s="111" t="s">
        <v>1823</v>
      </c>
      <c r="L851" s="141">
        <v>83</v>
      </c>
      <c r="M851" s="111" t="s">
        <v>1824</v>
      </c>
      <c r="N851" s="141">
        <v>57</v>
      </c>
    </row>
    <row r="852" spans="1:14" x14ac:dyDescent="0.25">
      <c r="A852" s="108" t="s">
        <v>1825</v>
      </c>
      <c r="B852" s="125" t="s">
        <v>1826</v>
      </c>
      <c r="C852" s="126">
        <v>0.8</v>
      </c>
      <c r="D852" s="151">
        <v>0.3</v>
      </c>
      <c r="E852" s="108" t="s">
        <v>1827</v>
      </c>
      <c r="F852" s="139">
        <v>209</v>
      </c>
      <c r="G852" s="108" t="s">
        <v>1827</v>
      </c>
      <c r="H852" s="139">
        <v>57</v>
      </c>
      <c r="I852" s="108" t="s">
        <v>1828</v>
      </c>
      <c r="J852" s="139">
        <v>66</v>
      </c>
      <c r="K852" s="108" t="s">
        <v>1829</v>
      </c>
      <c r="L852" s="139">
        <v>10</v>
      </c>
      <c r="M852" s="108" t="s">
        <v>1830</v>
      </c>
      <c r="N852" s="139">
        <v>8</v>
      </c>
    </row>
    <row r="853" spans="1:14" x14ac:dyDescent="0.25">
      <c r="A853" s="111" t="s">
        <v>1831</v>
      </c>
      <c r="B853" s="127" t="s">
        <v>1832</v>
      </c>
      <c r="C853" s="131">
        <v>0.8</v>
      </c>
      <c r="D853" s="127" t="s">
        <v>1833</v>
      </c>
      <c r="E853" s="111" t="s">
        <v>1834</v>
      </c>
      <c r="F853" s="141">
        <v>237</v>
      </c>
      <c r="G853" s="111" t="s">
        <v>1834</v>
      </c>
      <c r="H853" s="141">
        <v>65</v>
      </c>
      <c r="I853" s="111" t="s">
        <v>1823</v>
      </c>
      <c r="J853" s="141">
        <v>75</v>
      </c>
      <c r="K853" s="111" t="s">
        <v>1348</v>
      </c>
      <c r="L853" s="141">
        <v>11</v>
      </c>
      <c r="M853" s="111" t="s">
        <v>1835</v>
      </c>
      <c r="N853" s="141">
        <v>9</v>
      </c>
    </row>
    <row r="854" spans="1:14" x14ac:dyDescent="0.25">
      <c r="A854" s="108" t="s">
        <v>1836</v>
      </c>
      <c r="B854" s="125" t="s">
        <v>1837</v>
      </c>
      <c r="C854" s="126">
        <v>0.8</v>
      </c>
      <c r="D854" s="151">
        <v>0.24</v>
      </c>
      <c r="E854" s="108" t="s">
        <v>1838</v>
      </c>
      <c r="F854" s="139">
        <v>163</v>
      </c>
      <c r="G854" s="108" t="s">
        <v>1838</v>
      </c>
      <c r="H854" s="139">
        <v>44</v>
      </c>
      <c r="I854" s="108" t="s">
        <v>1839</v>
      </c>
      <c r="J854" s="139">
        <v>52</v>
      </c>
      <c r="K854" s="108" t="s">
        <v>1840</v>
      </c>
      <c r="L854" s="139">
        <v>8</v>
      </c>
      <c r="M854" s="108" t="s">
        <v>1841</v>
      </c>
      <c r="N854" s="139">
        <v>6</v>
      </c>
    </row>
    <row r="855" spans="1:14" ht="18" x14ac:dyDescent="0.25">
      <c r="A855" s="111" t="s">
        <v>1842</v>
      </c>
      <c r="B855" s="127" t="s">
        <v>1843</v>
      </c>
      <c r="C855" s="122">
        <v>25</v>
      </c>
      <c r="D855" s="152">
        <v>0.65</v>
      </c>
      <c r="E855" s="111" t="s">
        <v>1844</v>
      </c>
      <c r="F855" s="161">
        <v>11000</v>
      </c>
      <c r="G855" s="111" t="s">
        <v>1845</v>
      </c>
      <c r="H855" s="142">
        <v>5350</v>
      </c>
      <c r="I855" s="111" t="s">
        <v>1846</v>
      </c>
      <c r="J855" s="161">
        <v>10300</v>
      </c>
      <c r="K855" s="111" t="s">
        <v>1217</v>
      </c>
      <c r="L855" s="142">
        <v>4770</v>
      </c>
      <c r="M855" s="111" t="s">
        <v>1847</v>
      </c>
      <c r="N855" s="141">
        <v>1420</v>
      </c>
    </row>
    <row r="856" spans="1:14" ht="18" x14ac:dyDescent="0.25">
      <c r="A856" s="108" t="s">
        <v>1848</v>
      </c>
      <c r="B856" s="125" t="s">
        <v>1849</v>
      </c>
      <c r="C856" s="119">
        <v>12.9</v>
      </c>
      <c r="D856" s="151">
        <v>0.86</v>
      </c>
      <c r="E856" s="108" t="s">
        <v>1850</v>
      </c>
      <c r="F856" s="140">
        <v>8430</v>
      </c>
      <c r="G856" s="108" t="s">
        <v>1851</v>
      </c>
      <c r="H856" s="140">
        <v>2910</v>
      </c>
      <c r="I856" s="108" t="s">
        <v>1493</v>
      </c>
      <c r="J856" s="140">
        <v>6860</v>
      </c>
      <c r="K856" s="108" t="s">
        <v>1852</v>
      </c>
      <c r="L856" s="140">
        <v>1500</v>
      </c>
      <c r="M856" s="108" t="s">
        <v>1853</v>
      </c>
      <c r="N856" s="139">
        <v>442</v>
      </c>
    </row>
    <row r="857" spans="1:14" x14ac:dyDescent="0.25">
      <c r="A857" s="111" t="s">
        <v>1854</v>
      </c>
      <c r="B857" s="127" t="s">
        <v>1855</v>
      </c>
      <c r="C857" s="131">
        <v>1.9</v>
      </c>
      <c r="D857" s="152">
        <v>0.26</v>
      </c>
      <c r="E857" s="111" t="s">
        <v>1856</v>
      </c>
      <c r="F857" s="141">
        <v>668</v>
      </c>
      <c r="G857" s="111" t="s">
        <v>1856</v>
      </c>
      <c r="H857" s="141">
        <v>182</v>
      </c>
      <c r="I857" s="111" t="s">
        <v>1420</v>
      </c>
      <c r="J857" s="141">
        <v>243</v>
      </c>
      <c r="K857" s="111" t="s">
        <v>1857</v>
      </c>
      <c r="L857" s="141">
        <v>32</v>
      </c>
      <c r="M857" s="111" t="s">
        <v>1040</v>
      </c>
      <c r="N857" s="141">
        <v>25</v>
      </c>
    </row>
    <row r="858" spans="1:14" ht="18" x14ac:dyDescent="0.25">
      <c r="A858" s="108" t="s">
        <v>1858</v>
      </c>
      <c r="B858" s="125" t="s">
        <v>1859</v>
      </c>
      <c r="C858" s="119">
        <v>12.9</v>
      </c>
      <c r="D858" s="125" t="s">
        <v>1860</v>
      </c>
      <c r="E858" s="108" t="s">
        <v>1861</v>
      </c>
      <c r="F858" s="140">
        <v>7900</v>
      </c>
      <c r="G858" s="108" t="s">
        <v>1862</v>
      </c>
      <c r="H858" s="140">
        <v>2730</v>
      </c>
      <c r="I858" s="108" t="s">
        <v>1451</v>
      </c>
      <c r="J858" s="140">
        <v>6430</v>
      </c>
      <c r="K858" s="108" t="s">
        <v>1863</v>
      </c>
      <c r="L858" s="140">
        <v>1410</v>
      </c>
      <c r="M858" s="108" t="s">
        <v>1864</v>
      </c>
      <c r="N858" s="139">
        <v>415</v>
      </c>
    </row>
    <row r="859" spans="1:14" ht="18" x14ac:dyDescent="0.25">
      <c r="A859" s="111" t="s">
        <v>1865</v>
      </c>
      <c r="B859" s="127" t="s">
        <v>1866</v>
      </c>
      <c r="C859" s="122">
        <v>12.9</v>
      </c>
      <c r="D859" s="127" t="s">
        <v>1867</v>
      </c>
      <c r="E859" s="111" t="s">
        <v>1868</v>
      </c>
      <c r="F859" s="142">
        <v>8270</v>
      </c>
      <c r="G859" s="111" t="s">
        <v>1869</v>
      </c>
      <c r="H859" s="142">
        <v>2850</v>
      </c>
      <c r="I859" s="111" t="s">
        <v>954</v>
      </c>
      <c r="J859" s="142">
        <v>6730</v>
      </c>
      <c r="K859" s="111" t="s">
        <v>1870</v>
      </c>
      <c r="L859" s="142">
        <v>1480</v>
      </c>
      <c r="M859" s="111" t="s">
        <v>1871</v>
      </c>
      <c r="N859" s="141">
        <v>434</v>
      </c>
    </row>
    <row r="860" spans="1:14" ht="18" x14ac:dyDescent="0.25">
      <c r="A860" s="108" t="s">
        <v>1872</v>
      </c>
      <c r="B860" s="125" t="s">
        <v>1873</v>
      </c>
      <c r="C860" s="119">
        <v>25</v>
      </c>
      <c r="D860" s="125" t="s">
        <v>1874</v>
      </c>
      <c r="E860" s="108" t="s">
        <v>1875</v>
      </c>
      <c r="F860" s="160">
        <v>10900</v>
      </c>
      <c r="G860" s="108" t="s">
        <v>1876</v>
      </c>
      <c r="H860" s="140">
        <v>5300</v>
      </c>
      <c r="I860" s="108" t="s">
        <v>1877</v>
      </c>
      <c r="J860" s="160">
        <v>10200</v>
      </c>
      <c r="K860" s="108" t="s">
        <v>1878</v>
      </c>
      <c r="L860" s="140">
        <v>4730</v>
      </c>
      <c r="M860" s="108" t="s">
        <v>1879</v>
      </c>
      <c r="N860" s="139">
        <v>1400</v>
      </c>
    </row>
    <row r="861" spans="1:14" ht="36" x14ac:dyDescent="0.25">
      <c r="A861" s="133" t="s">
        <v>1880</v>
      </c>
      <c r="B861" s="132" t="s">
        <v>1881</v>
      </c>
      <c r="C861" s="170">
        <v>13.5</v>
      </c>
      <c r="D861" s="132" t="s">
        <v>1882</v>
      </c>
      <c r="E861" s="133" t="s">
        <v>1883</v>
      </c>
      <c r="F861" s="166">
        <v>11100</v>
      </c>
      <c r="G861" s="133" t="s">
        <v>1884</v>
      </c>
      <c r="H861" s="165">
        <v>3890</v>
      </c>
      <c r="I861" s="133" t="s">
        <v>1885</v>
      </c>
      <c r="J861" s="165">
        <v>9110</v>
      </c>
      <c r="K861" s="133" t="s">
        <v>1685</v>
      </c>
      <c r="L861" s="165">
        <v>2120</v>
      </c>
      <c r="M861" s="133" t="s">
        <v>1886</v>
      </c>
      <c r="N861" s="171">
        <v>602</v>
      </c>
    </row>
    <row r="862" spans="1:14" ht="18" x14ac:dyDescent="0.25">
      <c r="A862" s="104" t="s">
        <v>1887</v>
      </c>
      <c r="B862" s="147" t="s">
        <v>1888</v>
      </c>
      <c r="C862" s="137">
        <v>25</v>
      </c>
      <c r="D862" s="147" t="s">
        <v>1889</v>
      </c>
      <c r="E862" s="104" t="s">
        <v>1890</v>
      </c>
      <c r="F862" s="138">
        <v>15100</v>
      </c>
      <c r="G862" s="104" t="s">
        <v>1891</v>
      </c>
      <c r="H862" s="168">
        <v>7330</v>
      </c>
      <c r="I862" s="104" t="s">
        <v>1892</v>
      </c>
      <c r="J862" s="138">
        <v>14100</v>
      </c>
      <c r="K862" s="104" t="s">
        <v>1893</v>
      </c>
      <c r="L862" s="168">
        <v>6530</v>
      </c>
      <c r="M862" s="104" t="s">
        <v>1894</v>
      </c>
      <c r="N862" s="149">
        <v>1940</v>
      </c>
    </row>
    <row r="863" spans="1:14" ht="18" x14ac:dyDescent="0.25">
      <c r="A863" s="108" t="s">
        <v>1895</v>
      </c>
      <c r="B863" s="125" t="s">
        <v>1896</v>
      </c>
      <c r="C863" s="126">
        <v>0.8</v>
      </c>
      <c r="D863" s="125" t="s">
        <v>1897</v>
      </c>
      <c r="E863" s="108" t="s">
        <v>962</v>
      </c>
      <c r="F863" s="139">
        <v>223</v>
      </c>
      <c r="G863" s="108" t="s">
        <v>962</v>
      </c>
      <c r="H863" s="139">
        <v>61</v>
      </c>
      <c r="I863" s="108" t="s">
        <v>1898</v>
      </c>
      <c r="J863" s="139">
        <v>70</v>
      </c>
      <c r="K863" s="108" t="s">
        <v>1899</v>
      </c>
      <c r="L863" s="139">
        <v>10</v>
      </c>
      <c r="M863" s="108" t="s">
        <v>1900</v>
      </c>
      <c r="N863" s="139">
        <v>8</v>
      </c>
    </row>
    <row r="864" spans="1:14" ht="18" x14ac:dyDescent="0.25">
      <c r="A864" s="111" t="s">
        <v>1901</v>
      </c>
      <c r="B864" s="127" t="s">
        <v>1902</v>
      </c>
      <c r="C864" s="111" t="s">
        <v>1903</v>
      </c>
      <c r="D864" s="127" t="s">
        <v>1904</v>
      </c>
      <c r="E864" s="111" t="s">
        <v>1905</v>
      </c>
      <c r="F864" s="143" t="s">
        <v>1127</v>
      </c>
      <c r="G864" s="111" t="s">
        <v>1905</v>
      </c>
      <c r="H864" s="143" t="s">
        <v>1127</v>
      </c>
      <c r="I864" s="111" t="s">
        <v>1906</v>
      </c>
      <c r="J864" s="143" t="s">
        <v>1127</v>
      </c>
      <c r="K864" s="111" t="s">
        <v>1907</v>
      </c>
      <c r="L864" s="143" t="s">
        <v>1127</v>
      </c>
      <c r="M864" s="111" t="s">
        <v>1908</v>
      </c>
      <c r="N864" s="143" t="s">
        <v>1127</v>
      </c>
    </row>
    <row r="865" spans="1:14" ht="18" x14ac:dyDescent="0.25">
      <c r="A865" s="108" t="s">
        <v>1909</v>
      </c>
      <c r="B865" s="125" t="s">
        <v>1910</v>
      </c>
      <c r="C865" s="126">
        <v>6.2</v>
      </c>
      <c r="D865" s="125" t="s">
        <v>1911</v>
      </c>
      <c r="E865" s="108" t="s">
        <v>1912</v>
      </c>
      <c r="F865" s="140">
        <v>3080</v>
      </c>
      <c r="G865" s="108" t="s">
        <v>1913</v>
      </c>
      <c r="H865" s="139">
        <v>871</v>
      </c>
      <c r="I865" s="108" t="s">
        <v>1710</v>
      </c>
      <c r="J865" s="140">
        <v>1880</v>
      </c>
      <c r="K865" s="108" t="s">
        <v>928</v>
      </c>
      <c r="L865" s="139">
        <v>207</v>
      </c>
      <c r="M865" s="108" t="s">
        <v>1914</v>
      </c>
      <c r="N865" s="139">
        <v>122</v>
      </c>
    </row>
    <row r="866" spans="1:14" ht="18" x14ac:dyDescent="0.25">
      <c r="A866" s="111" t="s">
        <v>1915</v>
      </c>
      <c r="B866" s="127" t="s">
        <v>1916</v>
      </c>
      <c r="C866" s="131">
        <v>1</v>
      </c>
      <c r="D866" s="127" t="s">
        <v>1917</v>
      </c>
      <c r="E866" s="111" t="s">
        <v>1918</v>
      </c>
      <c r="F866" s="141">
        <v>204</v>
      </c>
      <c r="G866" s="111" t="s">
        <v>1918</v>
      </c>
      <c r="H866" s="141">
        <v>56</v>
      </c>
      <c r="I866" s="111" t="s">
        <v>1776</v>
      </c>
      <c r="J866" s="141">
        <v>66</v>
      </c>
      <c r="K866" s="111" t="s">
        <v>1919</v>
      </c>
      <c r="L866" s="141">
        <v>10</v>
      </c>
      <c r="M866" s="111" t="s">
        <v>1920</v>
      </c>
      <c r="N866" s="141">
        <v>8</v>
      </c>
    </row>
    <row r="867" spans="1:14" x14ac:dyDescent="0.25">
      <c r="A867" s="108" t="s">
        <v>1921</v>
      </c>
      <c r="B867" s="125" t="s">
        <v>1922</v>
      </c>
      <c r="C867" s="108" t="s">
        <v>1923</v>
      </c>
      <c r="D867" s="125" t="s">
        <v>1924</v>
      </c>
      <c r="E867" s="108" t="s">
        <v>1641</v>
      </c>
      <c r="F867" s="139">
        <v>46</v>
      </c>
      <c r="G867" s="108" t="s">
        <v>1641</v>
      </c>
      <c r="H867" s="139">
        <v>13</v>
      </c>
      <c r="I867" s="108" t="s">
        <v>1925</v>
      </c>
      <c r="J867" s="139">
        <v>14</v>
      </c>
      <c r="K867" s="108" t="s">
        <v>1561</v>
      </c>
      <c r="L867" s="139">
        <v>2</v>
      </c>
      <c r="M867" s="108" t="s">
        <v>1926</v>
      </c>
      <c r="N867" s="139">
        <v>2</v>
      </c>
    </row>
    <row r="868" spans="1:14" x14ac:dyDescent="0.25">
      <c r="A868" s="111" t="s">
        <v>1927</v>
      </c>
      <c r="B868" s="127" t="s">
        <v>1928</v>
      </c>
      <c r="C868" s="131">
        <v>1.1000000000000001</v>
      </c>
      <c r="D868" s="127" t="s">
        <v>1929</v>
      </c>
      <c r="E868" s="111" t="s">
        <v>1209</v>
      </c>
      <c r="F868" s="141">
        <v>528</v>
      </c>
      <c r="G868" s="111" t="s">
        <v>1209</v>
      </c>
      <c r="H868" s="141">
        <v>144</v>
      </c>
      <c r="I868" s="111" t="s">
        <v>1930</v>
      </c>
      <c r="J868" s="141">
        <v>173</v>
      </c>
      <c r="K868" s="111" t="s">
        <v>1931</v>
      </c>
      <c r="L868" s="141">
        <v>25</v>
      </c>
      <c r="M868" s="111" t="s">
        <v>1932</v>
      </c>
      <c r="N868" s="141">
        <v>20</v>
      </c>
    </row>
    <row r="869" spans="1:14" x14ac:dyDescent="0.25">
      <c r="A869" s="108" t="s">
        <v>1933</v>
      </c>
      <c r="B869" s="125" t="s">
        <v>1934</v>
      </c>
      <c r="C869" s="126">
        <v>0.9</v>
      </c>
      <c r="D869" s="125" t="s">
        <v>1935</v>
      </c>
      <c r="E869" s="108" t="s">
        <v>1936</v>
      </c>
      <c r="F869" s="139">
        <v>479</v>
      </c>
      <c r="G869" s="108" t="s">
        <v>1936</v>
      </c>
      <c r="H869" s="139">
        <v>130</v>
      </c>
      <c r="I869" s="108" t="s">
        <v>1937</v>
      </c>
      <c r="J869" s="139">
        <v>153</v>
      </c>
      <c r="K869" s="108" t="s">
        <v>1295</v>
      </c>
      <c r="L869" s="139">
        <v>22</v>
      </c>
      <c r="M869" s="108" t="s">
        <v>1938</v>
      </c>
      <c r="N869" s="139">
        <v>18</v>
      </c>
    </row>
    <row r="870" spans="1:14" x14ac:dyDescent="0.25">
      <c r="A870" s="111" t="s">
        <v>1939</v>
      </c>
      <c r="B870" s="127" t="s">
        <v>1940</v>
      </c>
      <c r="C870" s="131">
        <v>3.3</v>
      </c>
      <c r="D870" s="127" t="s">
        <v>1941</v>
      </c>
      <c r="E870" s="111" t="s">
        <v>1781</v>
      </c>
      <c r="F870" s="142">
        <v>2260</v>
      </c>
      <c r="G870" s="111" t="s">
        <v>1942</v>
      </c>
      <c r="H870" s="141">
        <v>617</v>
      </c>
      <c r="I870" s="111" t="s">
        <v>1943</v>
      </c>
      <c r="J870" s="142">
        <v>1010</v>
      </c>
      <c r="K870" s="111" t="s">
        <v>1944</v>
      </c>
      <c r="L870" s="141">
        <v>115</v>
      </c>
      <c r="M870" s="111" t="s">
        <v>1945</v>
      </c>
      <c r="N870" s="141">
        <v>86</v>
      </c>
    </row>
    <row r="871" spans="1:14" x14ac:dyDescent="0.25">
      <c r="A871" s="108" t="s">
        <v>1946</v>
      </c>
      <c r="B871" s="125" t="s">
        <v>1947</v>
      </c>
      <c r="C871" s="126">
        <v>4.4000000000000004</v>
      </c>
      <c r="D871" s="125" t="s">
        <v>1948</v>
      </c>
      <c r="E871" s="108" t="s">
        <v>1949</v>
      </c>
      <c r="F871" s="140">
        <v>2730</v>
      </c>
      <c r="G871" s="108" t="s">
        <v>1950</v>
      </c>
      <c r="H871" s="139">
        <v>751</v>
      </c>
      <c r="I871" s="108" t="s">
        <v>1951</v>
      </c>
      <c r="J871" s="140">
        <v>1400</v>
      </c>
      <c r="K871" s="108" t="s">
        <v>1952</v>
      </c>
      <c r="L871" s="139">
        <v>150</v>
      </c>
      <c r="M871" s="108" t="s">
        <v>1602</v>
      </c>
      <c r="N871" s="139">
        <v>105</v>
      </c>
    </row>
    <row r="872" spans="1:14" ht="18" x14ac:dyDescent="0.25">
      <c r="A872" s="111" t="s">
        <v>1953</v>
      </c>
      <c r="B872" s="127" t="s">
        <v>1954</v>
      </c>
      <c r="C872" s="131">
        <v>2</v>
      </c>
      <c r="D872" s="152">
        <v>0.28999999999999998</v>
      </c>
      <c r="E872" s="111" t="s">
        <v>1955</v>
      </c>
      <c r="F872" s="141">
        <v>815</v>
      </c>
      <c r="G872" s="111" t="s">
        <v>1955</v>
      </c>
      <c r="H872" s="141">
        <v>222</v>
      </c>
      <c r="I872" s="111" t="s">
        <v>1697</v>
      </c>
      <c r="J872" s="141">
        <v>301</v>
      </c>
      <c r="K872" s="111" t="s">
        <v>1956</v>
      </c>
      <c r="L872" s="141">
        <v>39</v>
      </c>
      <c r="M872" s="111" t="s">
        <v>1957</v>
      </c>
      <c r="N872" s="141">
        <v>31</v>
      </c>
    </row>
    <row r="873" spans="1:14" ht="18" x14ac:dyDescent="0.25">
      <c r="A873" s="108" t="s">
        <v>1958</v>
      </c>
      <c r="B873" s="125" t="s">
        <v>1959</v>
      </c>
      <c r="C873" s="126">
        <v>2</v>
      </c>
      <c r="D873" s="151">
        <v>0.56000000000000005</v>
      </c>
      <c r="E873" s="108" t="s">
        <v>1182</v>
      </c>
      <c r="F873" s="139">
        <v>868</v>
      </c>
      <c r="G873" s="108" t="s">
        <v>1182</v>
      </c>
      <c r="H873" s="139">
        <v>236</v>
      </c>
      <c r="I873" s="108" t="s">
        <v>1960</v>
      </c>
      <c r="J873" s="139">
        <v>320</v>
      </c>
      <c r="K873" s="108" t="s">
        <v>1961</v>
      </c>
      <c r="L873" s="139">
        <v>42</v>
      </c>
      <c r="M873" s="108" t="s">
        <v>1185</v>
      </c>
      <c r="N873" s="139">
        <v>33</v>
      </c>
    </row>
    <row r="874" spans="1:14" ht="18" x14ac:dyDescent="0.25">
      <c r="A874" s="111" t="s">
        <v>1962</v>
      </c>
      <c r="B874" s="127" t="s">
        <v>1963</v>
      </c>
      <c r="C874" s="131">
        <v>2</v>
      </c>
      <c r="D874" s="152">
        <v>0.76</v>
      </c>
      <c r="E874" s="111" t="s">
        <v>1955</v>
      </c>
      <c r="F874" s="141">
        <v>812</v>
      </c>
      <c r="G874" s="111" t="s">
        <v>1955</v>
      </c>
      <c r="H874" s="141">
        <v>221</v>
      </c>
      <c r="I874" s="111" t="s">
        <v>1964</v>
      </c>
      <c r="J874" s="141">
        <v>299</v>
      </c>
      <c r="K874" s="111" t="s">
        <v>1965</v>
      </c>
      <c r="L874" s="141">
        <v>39</v>
      </c>
      <c r="M874" s="111" t="s">
        <v>1966</v>
      </c>
      <c r="N874" s="141">
        <v>31</v>
      </c>
    </row>
    <row r="875" spans="1:14" ht="18" x14ac:dyDescent="0.25">
      <c r="A875" s="108" t="s">
        <v>1967</v>
      </c>
      <c r="B875" s="125" t="s">
        <v>1968</v>
      </c>
      <c r="C875" s="119">
        <v>40</v>
      </c>
      <c r="D875" s="151">
        <v>0.48</v>
      </c>
      <c r="E875" s="108" t="s">
        <v>1969</v>
      </c>
      <c r="F875" s="140">
        <v>7170</v>
      </c>
      <c r="G875" s="108" t="s">
        <v>1970</v>
      </c>
      <c r="H875" s="140">
        <v>4550</v>
      </c>
      <c r="I875" s="108" t="s">
        <v>1971</v>
      </c>
      <c r="J875" s="140">
        <v>7090</v>
      </c>
      <c r="K875" s="108" t="s">
        <v>1972</v>
      </c>
      <c r="L875" s="140">
        <v>4690</v>
      </c>
      <c r="M875" s="108" t="s">
        <v>1340</v>
      </c>
      <c r="N875" s="139">
        <v>2040</v>
      </c>
    </row>
    <row r="876" spans="1:14" ht="18" x14ac:dyDescent="0.25">
      <c r="A876" s="111" t="s">
        <v>1973</v>
      </c>
      <c r="B876" s="127" t="s">
        <v>1974</v>
      </c>
      <c r="C876" s="111" t="s">
        <v>1975</v>
      </c>
      <c r="D876" s="152">
        <v>0.06</v>
      </c>
      <c r="E876" s="111" t="s">
        <v>1976</v>
      </c>
      <c r="F876" s="141">
        <v>2</v>
      </c>
      <c r="G876" s="111" t="s">
        <v>1976</v>
      </c>
      <c r="H876" s="143" t="s">
        <v>1127</v>
      </c>
      <c r="I876" s="111" t="s">
        <v>1977</v>
      </c>
      <c r="J876" s="143" t="s">
        <v>1127</v>
      </c>
      <c r="K876" s="111" t="s">
        <v>1978</v>
      </c>
      <c r="L876" s="143" t="s">
        <v>1127</v>
      </c>
      <c r="M876" s="111" t="s">
        <v>1979</v>
      </c>
      <c r="N876" s="143" t="s">
        <v>1127</v>
      </c>
    </row>
    <row r="877" spans="1:14" ht="18" x14ac:dyDescent="0.25">
      <c r="A877" s="108" t="s">
        <v>1980</v>
      </c>
      <c r="B877" s="125" t="s">
        <v>1981</v>
      </c>
      <c r="C877" s="108" t="s">
        <v>1975</v>
      </c>
      <c r="D877" s="151">
        <v>7.0000000000000007E-2</v>
      </c>
      <c r="E877" s="108" t="s">
        <v>1982</v>
      </c>
      <c r="F877" s="139">
        <v>1</v>
      </c>
      <c r="G877" s="108" t="s">
        <v>1982</v>
      </c>
      <c r="H877" s="144" t="s">
        <v>1127</v>
      </c>
      <c r="I877" s="108" t="s">
        <v>1983</v>
      </c>
      <c r="J877" s="144" t="s">
        <v>1127</v>
      </c>
      <c r="K877" s="108" t="s">
        <v>1984</v>
      </c>
      <c r="L877" s="144" t="s">
        <v>1127</v>
      </c>
      <c r="M877" s="108" t="s">
        <v>1985</v>
      </c>
      <c r="N877" s="144" t="s">
        <v>1127</v>
      </c>
    </row>
    <row r="878" spans="1:14" ht="18" x14ac:dyDescent="0.25">
      <c r="A878" s="127" t="s">
        <v>1986</v>
      </c>
      <c r="B878" s="127" t="s">
        <v>1987</v>
      </c>
      <c r="C878" s="111" t="s">
        <v>1975</v>
      </c>
      <c r="D878" s="152">
        <v>0.05</v>
      </c>
      <c r="E878" s="111" t="s">
        <v>1988</v>
      </c>
      <c r="F878" s="143" t="s">
        <v>1127</v>
      </c>
      <c r="G878" s="111" t="s">
        <v>1988</v>
      </c>
      <c r="H878" s="143" t="s">
        <v>1127</v>
      </c>
      <c r="I878" s="111" t="s">
        <v>1660</v>
      </c>
      <c r="J878" s="143" t="s">
        <v>1127</v>
      </c>
      <c r="K878" s="111" t="s">
        <v>1989</v>
      </c>
      <c r="L878" s="143" t="s">
        <v>1127</v>
      </c>
      <c r="M878" s="111" t="s">
        <v>1990</v>
      </c>
      <c r="N878" s="143" t="s">
        <v>1127</v>
      </c>
    </row>
    <row r="879" spans="1:14" ht="18" x14ac:dyDescent="0.25">
      <c r="A879" s="108" t="s">
        <v>1991</v>
      </c>
      <c r="B879" s="125" t="s">
        <v>1992</v>
      </c>
      <c r="C879" s="126">
        <v>1.4</v>
      </c>
      <c r="D879" s="151">
        <v>0.21</v>
      </c>
      <c r="E879" s="108" t="s">
        <v>1993</v>
      </c>
      <c r="F879" s="139">
        <v>449</v>
      </c>
      <c r="G879" s="108" t="s">
        <v>1993</v>
      </c>
      <c r="H879" s="139">
        <v>122</v>
      </c>
      <c r="I879" s="108" t="s">
        <v>1937</v>
      </c>
      <c r="J879" s="139">
        <v>153</v>
      </c>
      <c r="K879" s="108" t="s">
        <v>1074</v>
      </c>
      <c r="L879" s="139">
        <v>21</v>
      </c>
      <c r="M879" s="108" t="s">
        <v>1994</v>
      </c>
      <c r="N879" s="139">
        <v>17</v>
      </c>
    </row>
    <row r="880" spans="1:14" ht="18" x14ac:dyDescent="0.25">
      <c r="A880" s="111" t="s">
        <v>1995</v>
      </c>
      <c r="B880" s="127" t="s">
        <v>1996</v>
      </c>
      <c r="C880" s="122">
        <v>800</v>
      </c>
      <c r="D880" s="152">
        <v>0.65</v>
      </c>
      <c r="E880" s="111" t="s">
        <v>1997</v>
      </c>
      <c r="F880" s="142">
        <v>7500</v>
      </c>
      <c r="G880" s="111" t="s">
        <v>1998</v>
      </c>
      <c r="H880" s="142">
        <v>9710</v>
      </c>
      <c r="I880" s="111" t="s">
        <v>1999</v>
      </c>
      <c r="J880" s="142">
        <v>8070</v>
      </c>
      <c r="K880" s="111" t="s">
        <v>2000</v>
      </c>
      <c r="L880" s="142">
        <v>9910</v>
      </c>
      <c r="M880" s="111" t="s">
        <v>1588</v>
      </c>
      <c r="N880" s="161">
        <v>11300</v>
      </c>
    </row>
    <row r="881" spans="1:14" x14ac:dyDescent="0.25">
      <c r="A881" s="108" t="s">
        <v>2001</v>
      </c>
      <c r="B881" s="125" t="s">
        <v>2002</v>
      </c>
      <c r="C881" s="108" t="s">
        <v>2003</v>
      </c>
      <c r="D881" s="151">
        <v>0.02</v>
      </c>
      <c r="E881" s="108" t="s">
        <v>2004</v>
      </c>
      <c r="F881" s="144" t="s">
        <v>1127</v>
      </c>
      <c r="G881" s="108" t="s">
        <v>2004</v>
      </c>
      <c r="H881" s="144" t="s">
        <v>1127</v>
      </c>
      <c r="I881" s="108" t="s">
        <v>2005</v>
      </c>
      <c r="J881" s="144" t="s">
        <v>1127</v>
      </c>
      <c r="K881" s="108" t="s">
        <v>2006</v>
      </c>
      <c r="L881" s="144" t="s">
        <v>1127</v>
      </c>
      <c r="M881" s="108" t="s">
        <v>2007</v>
      </c>
      <c r="N881" s="144" t="s">
        <v>1127</v>
      </c>
    </row>
    <row r="882" spans="1:14" x14ac:dyDescent="0.25">
      <c r="A882" s="111" t="s">
        <v>2008</v>
      </c>
      <c r="B882" s="127" t="s">
        <v>2009</v>
      </c>
      <c r="C882" s="131">
        <v>3.5</v>
      </c>
      <c r="D882" s="127" t="s">
        <v>2010</v>
      </c>
      <c r="E882" s="111" t="s">
        <v>2011</v>
      </c>
      <c r="F882" s="142">
        <v>2150</v>
      </c>
      <c r="G882" s="111" t="s">
        <v>2012</v>
      </c>
      <c r="H882" s="141">
        <v>588</v>
      </c>
      <c r="I882" s="111" t="s">
        <v>2013</v>
      </c>
      <c r="J882" s="141">
        <v>984</v>
      </c>
      <c r="K882" s="111" t="s">
        <v>2014</v>
      </c>
      <c r="L882" s="141">
        <v>111</v>
      </c>
      <c r="M882" s="111" t="s">
        <v>2015</v>
      </c>
      <c r="N882" s="141">
        <v>82</v>
      </c>
    </row>
    <row r="883" spans="1:14" x14ac:dyDescent="0.25">
      <c r="A883" s="108" t="s">
        <v>2016</v>
      </c>
      <c r="B883" s="125" t="s">
        <v>2017</v>
      </c>
      <c r="C883" s="126">
        <v>3.5</v>
      </c>
      <c r="D883" s="125" t="s">
        <v>2018</v>
      </c>
      <c r="E883" s="108" t="s">
        <v>1593</v>
      </c>
      <c r="F883" s="140">
        <v>2130</v>
      </c>
      <c r="G883" s="108" t="s">
        <v>2019</v>
      </c>
      <c r="H883" s="139">
        <v>580</v>
      </c>
      <c r="I883" s="108" t="s">
        <v>2020</v>
      </c>
      <c r="J883" s="139">
        <v>971</v>
      </c>
      <c r="K883" s="108" t="s">
        <v>2021</v>
      </c>
      <c r="L883" s="139">
        <v>110</v>
      </c>
      <c r="M883" s="108" t="s">
        <v>2022</v>
      </c>
      <c r="N883" s="139">
        <v>81</v>
      </c>
    </row>
    <row r="884" spans="1:14" ht="18" x14ac:dyDescent="0.25">
      <c r="A884" s="111" t="s">
        <v>2023</v>
      </c>
      <c r="B884" s="127" t="s">
        <v>2024</v>
      </c>
      <c r="C884" s="131">
        <v>2.6</v>
      </c>
      <c r="D884" s="127" t="s">
        <v>2025</v>
      </c>
      <c r="E884" s="111" t="s">
        <v>1376</v>
      </c>
      <c r="F884" s="142">
        <v>1380</v>
      </c>
      <c r="G884" s="111" t="s">
        <v>1376</v>
      </c>
      <c r="H884" s="141">
        <v>376</v>
      </c>
      <c r="I884" s="111" t="s">
        <v>2026</v>
      </c>
      <c r="J884" s="141">
        <v>555</v>
      </c>
      <c r="K884" s="111" t="s">
        <v>2027</v>
      </c>
      <c r="L884" s="141">
        <v>68</v>
      </c>
      <c r="M884" s="111" t="s">
        <v>2028</v>
      </c>
      <c r="N884" s="141">
        <v>52</v>
      </c>
    </row>
    <row r="885" spans="1:14" ht="18" x14ac:dyDescent="0.25">
      <c r="A885" s="108" t="s">
        <v>2029</v>
      </c>
      <c r="B885" s="125" t="s">
        <v>2030</v>
      </c>
      <c r="C885" s="126">
        <v>3</v>
      </c>
      <c r="D885" s="125" t="s">
        <v>2031</v>
      </c>
      <c r="E885" s="108" t="s">
        <v>2032</v>
      </c>
      <c r="F885" s="140">
        <v>1440</v>
      </c>
      <c r="G885" s="108" t="s">
        <v>2032</v>
      </c>
      <c r="H885" s="139">
        <v>392</v>
      </c>
      <c r="I885" s="108" t="s">
        <v>2033</v>
      </c>
      <c r="J885" s="139">
        <v>613</v>
      </c>
      <c r="K885" s="108" t="s">
        <v>2034</v>
      </c>
      <c r="L885" s="139">
        <v>72</v>
      </c>
      <c r="M885" s="108" t="s">
        <v>2035</v>
      </c>
      <c r="N885" s="139">
        <v>54</v>
      </c>
    </row>
    <row r="886" spans="1:14" x14ac:dyDescent="0.25">
      <c r="A886" s="111" t="s">
        <v>2036</v>
      </c>
      <c r="B886" s="127" t="s">
        <v>2037</v>
      </c>
      <c r="C886" s="131">
        <v>0.4</v>
      </c>
      <c r="D886" s="127" t="s">
        <v>2038</v>
      </c>
      <c r="E886" s="111" t="s">
        <v>2039</v>
      </c>
      <c r="F886" s="141">
        <v>123</v>
      </c>
      <c r="G886" s="111" t="s">
        <v>2039</v>
      </c>
      <c r="H886" s="141">
        <v>33</v>
      </c>
      <c r="I886" s="111" t="s">
        <v>2040</v>
      </c>
      <c r="J886" s="141">
        <v>37</v>
      </c>
      <c r="K886" s="111" t="s">
        <v>2041</v>
      </c>
      <c r="L886" s="141">
        <v>6</v>
      </c>
      <c r="M886" s="111" t="s">
        <v>2042</v>
      </c>
      <c r="N886" s="141">
        <v>5</v>
      </c>
    </row>
    <row r="887" spans="1:14" ht="18" x14ac:dyDescent="0.25">
      <c r="A887" s="108" t="s">
        <v>2043</v>
      </c>
      <c r="B887" s="125" t="s">
        <v>2044</v>
      </c>
      <c r="C887" s="126">
        <v>0.3</v>
      </c>
      <c r="D887" s="125" t="s">
        <v>2045</v>
      </c>
      <c r="E887" s="108" t="s">
        <v>2046</v>
      </c>
      <c r="F887" s="139">
        <v>64</v>
      </c>
      <c r="G887" s="108" t="s">
        <v>2046</v>
      </c>
      <c r="H887" s="139">
        <v>17</v>
      </c>
      <c r="I887" s="108" t="s">
        <v>1074</v>
      </c>
      <c r="J887" s="139">
        <v>19</v>
      </c>
      <c r="K887" s="108" t="s">
        <v>2047</v>
      </c>
      <c r="L887" s="139">
        <v>3</v>
      </c>
      <c r="M887" s="108" t="s">
        <v>2048</v>
      </c>
      <c r="N887" s="139">
        <v>2</v>
      </c>
    </row>
    <row r="888" spans="1:14" x14ac:dyDescent="0.25">
      <c r="A888" s="111" t="s">
        <v>2049</v>
      </c>
      <c r="B888" s="127" t="s">
        <v>2050</v>
      </c>
      <c r="C888" s="131">
        <v>3.2</v>
      </c>
      <c r="D888" s="127" t="s">
        <v>1833</v>
      </c>
      <c r="E888" s="111" t="s">
        <v>2051</v>
      </c>
      <c r="F888" s="142">
        <v>1720</v>
      </c>
      <c r="G888" s="111" t="s">
        <v>2052</v>
      </c>
      <c r="H888" s="141">
        <v>470</v>
      </c>
      <c r="I888" s="111" t="s">
        <v>1377</v>
      </c>
      <c r="J888" s="141">
        <v>755</v>
      </c>
      <c r="K888" s="111" t="s">
        <v>2053</v>
      </c>
      <c r="L888" s="141">
        <v>87</v>
      </c>
      <c r="M888" s="111" t="s">
        <v>1670</v>
      </c>
      <c r="N888" s="141">
        <v>65</v>
      </c>
    </row>
    <row r="889" spans="1:14" ht="15.75" x14ac:dyDescent="0.25">
      <c r="A889" s="108" t="s">
        <v>2054</v>
      </c>
      <c r="B889" s="125" t="s">
        <v>2055</v>
      </c>
      <c r="C889" s="126">
        <v>3.2</v>
      </c>
      <c r="D889" s="125" t="s">
        <v>2056</v>
      </c>
      <c r="E889" s="108" t="s">
        <v>2057</v>
      </c>
      <c r="F889" s="140">
        <v>1220</v>
      </c>
      <c r="G889" s="108" t="s">
        <v>2057</v>
      </c>
      <c r="H889" s="139">
        <v>333</v>
      </c>
      <c r="I889" s="108" t="s">
        <v>2058</v>
      </c>
      <c r="J889" s="139">
        <v>535</v>
      </c>
      <c r="K889" s="108" t="s">
        <v>2059</v>
      </c>
      <c r="L889" s="139">
        <v>62</v>
      </c>
      <c r="M889" s="108" t="s">
        <v>2060</v>
      </c>
      <c r="N889" s="139">
        <v>46</v>
      </c>
    </row>
    <row r="890" spans="1:14" ht="18" x14ac:dyDescent="0.25">
      <c r="A890" s="111" t="s">
        <v>2061</v>
      </c>
      <c r="B890" s="127" t="s">
        <v>2062</v>
      </c>
      <c r="C890" s="111" t="s">
        <v>2063</v>
      </c>
      <c r="D890" s="127" t="s">
        <v>2064</v>
      </c>
      <c r="E890" s="111" t="s">
        <v>2065</v>
      </c>
      <c r="F890" s="141">
        <v>6</v>
      </c>
      <c r="G890" s="111" t="s">
        <v>2065</v>
      </c>
      <c r="H890" s="141">
        <v>2</v>
      </c>
      <c r="I890" s="111" t="s">
        <v>2066</v>
      </c>
      <c r="J890" s="141">
        <v>2</v>
      </c>
      <c r="K890" s="111" t="s">
        <v>2067</v>
      </c>
      <c r="L890" s="143" t="s">
        <v>1127</v>
      </c>
      <c r="M890" s="111" t="s">
        <v>2068</v>
      </c>
      <c r="N890" s="143" t="s">
        <v>1127</v>
      </c>
    </row>
    <row r="891" spans="1:14" ht="18" x14ac:dyDescent="0.25">
      <c r="A891" s="108" t="s">
        <v>2069</v>
      </c>
      <c r="B891" s="125" t="s">
        <v>2070</v>
      </c>
      <c r="C891" s="108" t="s">
        <v>2063</v>
      </c>
      <c r="D891" s="125" t="s">
        <v>2071</v>
      </c>
      <c r="E891" s="108" t="s">
        <v>2072</v>
      </c>
      <c r="F891" s="139">
        <v>6</v>
      </c>
      <c r="G891" s="108" t="s">
        <v>2072</v>
      </c>
      <c r="H891" s="139">
        <v>2</v>
      </c>
      <c r="I891" s="108" t="s">
        <v>2073</v>
      </c>
      <c r="J891" s="139">
        <v>2</v>
      </c>
      <c r="K891" s="108" t="s">
        <v>1367</v>
      </c>
      <c r="L891" s="144" t="s">
        <v>1127</v>
      </c>
      <c r="M891" s="108" t="s">
        <v>2074</v>
      </c>
      <c r="N891" s="144" t="s">
        <v>1127</v>
      </c>
    </row>
    <row r="892" spans="1:14" ht="18" x14ac:dyDescent="0.25">
      <c r="A892" s="111" t="s">
        <v>2075</v>
      </c>
      <c r="B892" s="127" t="s">
        <v>2076</v>
      </c>
      <c r="C892" s="111" t="s">
        <v>2063</v>
      </c>
      <c r="D892" s="127" t="s">
        <v>2077</v>
      </c>
      <c r="E892" s="111" t="s">
        <v>926</v>
      </c>
      <c r="F892" s="141">
        <v>8</v>
      </c>
      <c r="G892" s="111" t="s">
        <v>926</v>
      </c>
      <c r="H892" s="141">
        <v>2</v>
      </c>
      <c r="I892" s="111" t="s">
        <v>2078</v>
      </c>
      <c r="J892" s="141">
        <v>2</v>
      </c>
      <c r="K892" s="111" t="s">
        <v>2079</v>
      </c>
      <c r="L892" s="143" t="s">
        <v>1127</v>
      </c>
      <c r="M892" s="111" t="s">
        <v>2080</v>
      </c>
      <c r="N892" s="143" t="s">
        <v>1127</v>
      </c>
    </row>
    <row r="893" spans="1:14" x14ac:dyDescent="0.25">
      <c r="A893" s="114" t="s">
        <v>2081</v>
      </c>
      <c r="B893" s="128" t="s">
        <v>2082</v>
      </c>
      <c r="C893" s="114" t="s">
        <v>2063</v>
      </c>
      <c r="D893" s="128" t="s">
        <v>2083</v>
      </c>
      <c r="E893" s="114" t="s">
        <v>2084</v>
      </c>
      <c r="F893" s="145">
        <v>8</v>
      </c>
      <c r="G893" s="114" t="s">
        <v>2084</v>
      </c>
      <c r="H893" s="145">
        <v>2</v>
      </c>
      <c r="I893" s="114" t="s">
        <v>2085</v>
      </c>
      <c r="J893" s="145">
        <v>2</v>
      </c>
      <c r="K893" s="114" t="s">
        <v>2086</v>
      </c>
      <c r="L893" s="146" t="s">
        <v>1127</v>
      </c>
      <c r="M893" s="114" t="s">
        <v>2087</v>
      </c>
      <c r="N893" s="146" t="s">
        <v>1127</v>
      </c>
    </row>
    <row r="894" spans="1:14" x14ac:dyDescent="0.25">
      <c r="A894" s="104" t="s">
        <v>2088</v>
      </c>
      <c r="B894" s="147" t="s">
        <v>2089</v>
      </c>
      <c r="C894" s="117">
        <v>1.8</v>
      </c>
      <c r="D894" s="147" t="s">
        <v>2083</v>
      </c>
      <c r="E894" s="104" t="s">
        <v>2090</v>
      </c>
      <c r="F894" s="149">
        <v>350</v>
      </c>
      <c r="G894" s="104" t="s">
        <v>2090</v>
      </c>
      <c r="H894" s="149">
        <v>95</v>
      </c>
      <c r="I894" s="104" t="s">
        <v>2091</v>
      </c>
      <c r="J894" s="149">
        <v>126</v>
      </c>
      <c r="K894" s="104" t="s">
        <v>2092</v>
      </c>
      <c r="L894" s="149">
        <v>17</v>
      </c>
      <c r="M894" s="104" t="s">
        <v>2093</v>
      </c>
      <c r="N894" s="149">
        <v>13</v>
      </c>
    </row>
    <row r="895" spans="1:14" x14ac:dyDescent="0.25">
      <c r="A895" s="108" t="s">
        <v>2094</v>
      </c>
      <c r="B895" s="125" t="s">
        <v>2095</v>
      </c>
      <c r="C895" s="126">
        <v>0.3</v>
      </c>
      <c r="D895" s="125" t="s">
        <v>2096</v>
      </c>
      <c r="E895" s="108" t="s">
        <v>2097</v>
      </c>
      <c r="F895" s="139">
        <v>99</v>
      </c>
      <c r="G895" s="108" t="s">
        <v>2097</v>
      </c>
      <c r="H895" s="139">
        <v>27</v>
      </c>
      <c r="I895" s="108" t="s">
        <v>2098</v>
      </c>
      <c r="J895" s="139">
        <v>30</v>
      </c>
      <c r="K895" s="108" t="s">
        <v>2099</v>
      </c>
      <c r="L895" s="139">
        <v>5</v>
      </c>
      <c r="M895" s="108" t="s">
        <v>2100</v>
      </c>
      <c r="N895" s="139">
        <v>4</v>
      </c>
    </row>
    <row r="896" spans="1:14" ht="18" x14ac:dyDescent="0.25">
      <c r="A896" s="111" t="s">
        <v>2101</v>
      </c>
      <c r="B896" s="127" t="s">
        <v>2102</v>
      </c>
      <c r="C896" s="131">
        <v>0.3</v>
      </c>
      <c r="D896" s="127" t="s">
        <v>2103</v>
      </c>
      <c r="E896" s="111" t="s">
        <v>2104</v>
      </c>
      <c r="F896" s="141">
        <v>113</v>
      </c>
      <c r="G896" s="111" t="s">
        <v>2104</v>
      </c>
      <c r="H896" s="141">
        <v>31</v>
      </c>
      <c r="I896" s="111" t="s">
        <v>2105</v>
      </c>
      <c r="J896" s="141">
        <v>34</v>
      </c>
      <c r="K896" s="111" t="s">
        <v>2106</v>
      </c>
      <c r="L896" s="141">
        <v>5</v>
      </c>
      <c r="M896" s="111" t="s">
        <v>2107</v>
      </c>
      <c r="N896" s="141">
        <v>4</v>
      </c>
    </row>
    <row r="897" spans="1:14" ht="18" x14ac:dyDescent="0.25">
      <c r="A897" s="108" t="s">
        <v>2108</v>
      </c>
      <c r="B897" s="125" t="s">
        <v>2109</v>
      </c>
      <c r="C897" s="108" t="s">
        <v>2063</v>
      </c>
      <c r="D897" s="125" t="s">
        <v>2110</v>
      </c>
      <c r="E897" s="108" t="s">
        <v>2111</v>
      </c>
      <c r="F897" s="139">
        <v>5</v>
      </c>
      <c r="G897" s="108" t="s">
        <v>2111</v>
      </c>
      <c r="H897" s="139">
        <v>1</v>
      </c>
      <c r="I897" s="108" t="s">
        <v>2112</v>
      </c>
      <c r="J897" s="139">
        <v>1</v>
      </c>
      <c r="K897" s="108" t="s">
        <v>2113</v>
      </c>
      <c r="L897" s="144" t="s">
        <v>1127</v>
      </c>
      <c r="M897" s="108" t="s">
        <v>2114</v>
      </c>
      <c r="N897" s="144" t="s">
        <v>1127</v>
      </c>
    </row>
    <row r="898" spans="1:14" ht="18" x14ac:dyDescent="0.25">
      <c r="A898" s="111" t="s">
        <v>2115</v>
      </c>
      <c r="B898" s="127" t="s">
        <v>2116</v>
      </c>
      <c r="C898" s="111" t="s">
        <v>2117</v>
      </c>
      <c r="D898" s="127" t="s">
        <v>2118</v>
      </c>
      <c r="E898" s="111" t="s">
        <v>2119</v>
      </c>
      <c r="F898" s="141">
        <v>25</v>
      </c>
      <c r="G898" s="111" t="s">
        <v>2119</v>
      </c>
      <c r="H898" s="141">
        <v>7</v>
      </c>
      <c r="I898" s="111" t="s">
        <v>2120</v>
      </c>
      <c r="J898" s="141">
        <v>7</v>
      </c>
      <c r="K898" s="111" t="s">
        <v>2121</v>
      </c>
      <c r="L898" s="141">
        <v>1</v>
      </c>
      <c r="M898" s="111" t="s">
        <v>2122</v>
      </c>
      <c r="N898" s="143" t="s">
        <v>1127</v>
      </c>
    </row>
    <row r="899" spans="1:14" x14ac:dyDescent="0.25">
      <c r="A899" s="108" t="s">
        <v>2123</v>
      </c>
      <c r="B899" s="125" t="s">
        <v>2124</v>
      </c>
      <c r="C899" s="126">
        <v>0.6</v>
      </c>
      <c r="D899" s="125" t="s">
        <v>2125</v>
      </c>
      <c r="E899" s="108" t="s">
        <v>2126</v>
      </c>
      <c r="F899" s="139">
        <v>192</v>
      </c>
      <c r="G899" s="108" t="s">
        <v>2126</v>
      </c>
      <c r="H899" s="139">
        <v>52</v>
      </c>
      <c r="I899" s="108" t="s">
        <v>2127</v>
      </c>
      <c r="J899" s="139">
        <v>60</v>
      </c>
      <c r="K899" s="108" t="s">
        <v>2128</v>
      </c>
      <c r="L899" s="139">
        <v>9</v>
      </c>
      <c r="M899" s="108" t="s">
        <v>2129</v>
      </c>
      <c r="N899" s="139">
        <v>7</v>
      </c>
    </row>
    <row r="900" spans="1:14" x14ac:dyDescent="0.25">
      <c r="A900" s="111" t="s">
        <v>2130</v>
      </c>
      <c r="B900" s="127" t="s">
        <v>2131</v>
      </c>
      <c r="C900" s="111" t="s">
        <v>2132</v>
      </c>
      <c r="D900" s="127" t="s">
        <v>2110</v>
      </c>
      <c r="E900" s="111" t="s">
        <v>2133</v>
      </c>
      <c r="F900" s="141">
        <v>12</v>
      </c>
      <c r="G900" s="111" t="s">
        <v>2133</v>
      </c>
      <c r="H900" s="141">
        <v>3</v>
      </c>
      <c r="I900" s="111" t="s">
        <v>2134</v>
      </c>
      <c r="J900" s="141">
        <v>4</v>
      </c>
      <c r="K900" s="111" t="s">
        <v>2135</v>
      </c>
      <c r="L900" s="143" t="s">
        <v>1127</v>
      </c>
      <c r="M900" s="111" t="s">
        <v>1366</v>
      </c>
      <c r="N900" s="143" t="s">
        <v>1127</v>
      </c>
    </row>
    <row r="901" spans="1:14" x14ac:dyDescent="0.25">
      <c r="A901" s="108" t="s">
        <v>2136</v>
      </c>
      <c r="B901" s="125" t="s">
        <v>2137</v>
      </c>
      <c r="C901" s="126">
        <v>0.3</v>
      </c>
      <c r="D901" s="125" t="s">
        <v>2138</v>
      </c>
      <c r="E901" s="108" t="s">
        <v>2139</v>
      </c>
      <c r="F901" s="139">
        <v>99</v>
      </c>
      <c r="G901" s="108" t="s">
        <v>2139</v>
      </c>
      <c r="H901" s="139">
        <v>27</v>
      </c>
      <c r="I901" s="108" t="s">
        <v>2140</v>
      </c>
      <c r="J901" s="139">
        <v>30</v>
      </c>
      <c r="K901" s="108" t="s">
        <v>2141</v>
      </c>
      <c r="L901" s="139">
        <v>5</v>
      </c>
      <c r="M901" s="108" t="s">
        <v>2142</v>
      </c>
      <c r="N901" s="139">
        <v>4</v>
      </c>
    </row>
    <row r="902" spans="1:14" x14ac:dyDescent="0.25">
      <c r="A902" s="111" t="s">
        <v>2143</v>
      </c>
      <c r="B902" s="127" t="s">
        <v>2144</v>
      </c>
      <c r="C902" s="131">
        <v>0.6</v>
      </c>
      <c r="D902" s="152">
        <v>0.2</v>
      </c>
      <c r="E902" s="111" t="s">
        <v>2145</v>
      </c>
      <c r="F902" s="141">
        <v>124</v>
      </c>
      <c r="G902" s="111" t="s">
        <v>2145</v>
      </c>
      <c r="H902" s="141">
        <v>34</v>
      </c>
      <c r="I902" s="111" t="s">
        <v>1267</v>
      </c>
      <c r="J902" s="141">
        <v>38</v>
      </c>
      <c r="K902" s="111" t="s">
        <v>2146</v>
      </c>
      <c r="L902" s="141">
        <v>6</v>
      </c>
      <c r="M902" s="111" t="s">
        <v>2147</v>
      </c>
      <c r="N902" s="141">
        <v>5</v>
      </c>
    </row>
    <row r="903" spans="1:14" x14ac:dyDescent="0.25">
      <c r="A903" s="108" t="s">
        <v>2148</v>
      </c>
      <c r="B903" s="125" t="s">
        <v>2149</v>
      </c>
      <c r="C903" s="126">
        <v>9.8000000000000007</v>
      </c>
      <c r="D903" s="151">
        <v>0.35</v>
      </c>
      <c r="E903" s="108" t="s">
        <v>2150</v>
      </c>
      <c r="F903" s="140">
        <v>3970</v>
      </c>
      <c r="G903" s="108" t="s">
        <v>2151</v>
      </c>
      <c r="H903" s="140">
        <v>1240</v>
      </c>
      <c r="I903" s="108" t="s">
        <v>2152</v>
      </c>
      <c r="J903" s="140">
        <v>2960</v>
      </c>
      <c r="K903" s="108" t="s">
        <v>2153</v>
      </c>
      <c r="L903" s="139">
        <v>467</v>
      </c>
      <c r="M903" s="108" t="s">
        <v>2154</v>
      </c>
      <c r="N903" s="139">
        <v>178</v>
      </c>
    </row>
    <row r="904" spans="1:14" ht="18" x14ac:dyDescent="0.25">
      <c r="A904" s="111" t="s">
        <v>2155</v>
      </c>
      <c r="B904" s="127" t="s">
        <v>2156</v>
      </c>
      <c r="C904" s="131">
        <v>0.4</v>
      </c>
      <c r="D904" s="152">
        <v>0.19</v>
      </c>
      <c r="E904" s="111" t="s">
        <v>2157</v>
      </c>
      <c r="F904" s="141">
        <v>86</v>
      </c>
      <c r="G904" s="111" t="s">
        <v>2157</v>
      </c>
      <c r="H904" s="141">
        <v>23</v>
      </c>
      <c r="I904" s="111" t="s">
        <v>2158</v>
      </c>
      <c r="J904" s="141">
        <v>26</v>
      </c>
      <c r="K904" s="111" t="s">
        <v>2159</v>
      </c>
      <c r="L904" s="141">
        <v>4</v>
      </c>
      <c r="M904" s="111" t="s">
        <v>2160</v>
      </c>
      <c r="N904" s="141">
        <v>3</v>
      </c>
    </row>
    <row r="905" spans="1:14" ht="18" x14ac:dyDescent="0.25">
      <c r="A905" s="125" t="s">
        <v>2161</v>
      </c>
      <c r="B905" s="125" t="s">
        <v>2162</v>
      </c>
      <c r="C905" s="119">
        <v>67</v>
      </c>
      <c r="D905" s="151">
        <v>0.57999999999999996</v>
      </c>
      <c r="E905" s="108" t="s">
        <v>2163</v>
      </c>
      <c r="F905" s="140">
        <v>7940</v>
      </c>
      <c r="G905" s="108" t="s">
        <v>2164</v>
      </c>
      <c r="H905" s="140">
        <v>6490</v>
      </c>
      <c r="I905" s="108" t="s">
        <v>2165</v>
      </c>
      <c r="J905" s="140">
        <v>8140</v>
      </c>
      <c r="K905" s="108" t="s">
        <v>2166</v>
      </c>
      <c r="L905" s="140">
        <v>6960</v>
      </c>
      <c r="M905" s="108" t="s">
        <v>2167</v>
      </c>
      <c r="N905" s="139">
        <v>4380</v>
      </c>
    </row>
    <row r="906" spans="1:14" ht="18" x14ac:dyDescent="0.25">
      <c r="A906" s="111" t="s">
        <v>2168</v>
      </c>
      <c r="B906" s="127" t="s">
        <v>2169</v>
      </c>
      <c r="C906" s="111" t="s">
        <v>2170</v>
      </c>
      <c r="D906" s="152">
        <v>0.11</v>
      </c>
      <c r="E906" s="111" t="s">
        <v>2171</v>
      </c>
      <c r="F906" s="141">
        <v>48</v>
      </c>
      <c r="G906" s="111" t="s">
        <v>2171</v>
      </c>
      <c r="H906" s="141">
        <v>13</v>
      </c>
      <c r="I906" s="111" t="s">
        <v>2172</v>
      </c>
      <c r="J906" s="141">
        <v>14</v>
      </c>
      <c r="K906" s="111" t="s">
        <v>2173</v>
      </c>
      <c r="L906" s="141">
        <v>2</v>
      </c>
      <c r="M906" s="111" t="s">
        <v>2174</v>
      </c>
      <c r="N906" s="141">
        <v>2</v>
      </c>
    </row>
    <row r="907" spans="1:14" ht="18" x14ac:dyDescent="0.25">
      <c r="A907" s="108" t="s">
        <v>2175</v>
      </c>
      <c r="B907" s="125" t="s">
        <v>2176</v>
      </c>
      <c r="C907" s="108" t="s">
        <v>2177</v>
      </c>
      <c r="D907" s="151">
        <v>0.19</v>
      </c>
      <c r="E907" s="108" t="s">
        <v>2178</v>
      </c>
      <c r="F907" s="139">
        <v>63</v>
      </c>
      <c r="G907" s="108" t="s">
        <v>2178</v>
      </c>
      <c r="H907" s="139">
        <v>17</v>
      </c>
      <c r="I907" s="108" t="s">
        <v>2179</v>
      </c>
      <c r="J907" s="139">
        <v>19</v>
      </c>
      <c r="K907" s="108" t="s">
        <v>2160</v>
      </c>
      <c r="L907" s="139">
        <v>3</v>
      </c>
      <c r="M907" s="108" t="s">
        <v>2180</v>
      </c>
      <c r="N907" s="139">
        <v>2</v>
      </c>
    </row>
    <row r="908" spans="1:14" ht="18" x14ac:dyDescent="0.25">
      <c r="A908" s="111" t="s">
        <v>2181</v>
      </c>
      <c r="B908" s="127" t="s">
        <v>2182</v>
      </c>
      <c r="C908" s="131">
        <v>0.3</v>
      </c>
      <c r="D908" s="152">
        <v>0.16</v>
      </c>
      <c r="E908" s="111" t="s">
        <v>2183</v>
      </c>
      <c r="F908" s="141">
        <v>60</v>
      </c>
      <c r="G908" s="111" t="s">
        <v>2183</v>
      </c>
      <c r="H908" s="141">
        <v>16</v>
      </c>
      <c r="I908" s="111" t="s">
        <v>2184</v>
      </c>
      <c r="J908" s="141">
        <v>18</v>
      </c>
      <c r="K908" s="111" t="s">
        <v>2185</v>
      </c>
      <c r="L908" s="141">
        <v>3</v>
      </c>
      <c r="M908" s="111" t="s">
        <v>1289</v>
      </c>
      <c r="N908" s="141">
        <v>2</v>
      </c>
    </row>
    <row r="909" spans="1:14" ht="18" x14ac:dyDescent="0.25">
      <c r="A909" s="108" t="s">
        <v>2186</v>
      </c>
      <c r="B909" s="125" t="s">
        <v>2187</v>
      </c>
      <c r="C909" s="108" t="s">
        <v>2188</v>
      </c>
      <c r="D909" s="151">
        <v>0.03</v>
      </c>
      <c r="E909" s="108" t="s">
        <v>2189</v>
      </c>
      <c r="F909" s="139">
        <v>2</v>
      </c>
      <c r="G909" s="108" t="s">
        <v>2189</v>
      </c>
      <c r="H909" s="144" t="s">
        <v>1127</v>
      </c>
      <c r="I909" s="108" t="s">
        <v>2190</v>
      </c>
      <c r="J909" s="144" t="s">
        <v>1127</v>
      </c>
      <c r="K909" s="108" t="s">
        <v>2191</v>
      </c>
      <c r="L909" s="144" t="s">
        <v>1127</v>
      </c>
      <c r="M909" s="108" t="s">
        <v>2192</v>
      </c>
      <c r="N909" s="144" t="s">
        <v>1127</v>
      </c>
    </row>
    <row r="910" spans="1:14" ht="18" x14ac:dyDescent="0.25">
      <c r="A910" s="111" t="s">
        <v>2193</v>
      </c>
      <c r="B910" s="127" t="s">
        <v>2194</v>
      </c>
      <c r="C910" s="111" t="s">
        <v>1294</v>
      </c>
      <c r="D910" s="152">
        <v>0.03</v>
      </c>
      <c r="E910" s="111" t="s">
        <v>2195</v>
      </c>
      <c r="F910" s="143" t="s">
        <v>1127</v>
      </c>
      <c r="G910" s="111" t="s">
        <v>2195</v>
      </c>
      <c r="H910" s="143" t="s">
        <v>1127</v>
      </c>
      <c r="I910" s="111" t="s">
        <v>2196</v>
      </c>
      <c r="J910" s="143" t="s">
        <v>1127</v>
      </c>
      <c r="K910" s="111" t="s">
        <v>2197</v>
      </c>
      <c r="L910" s="143" t="s">
        <v>1127</v>
      </c>
      <c r="M910" s="111" t="s">
        <v>2198</v>
      </c>
      <c r="N910" s="143" t="s">
        <v>1127</v>
      </c>
    </row>
    <row r="911" spans="1:14" x14ac:dyDescent="0.25">
      <c r="A911" s="108" t="s">
        <v>2199</v>
      </c>
      <c r="B911" s="125" t="s">
        <v>2200</v>
      </c>
      <c r="C911" s="108" t="s">
        <v>2201</v>
      </c>
      <c r="D911" s="169">
        <v>4.0000000000000001E-3</v>
      </c>
      <c r="E911" s="108" t="s">
        <v>2202</v>
      </c>
      <c r="F911" s="144" t="s">
        <v>1127</v>
      </c>
      <c r="G911" s="108" t="s">
        <v>2202</v>
      </c>
      <c r="H911" s="144" t="s">
        <v>1127</v>
      </c>
      <c r="I911" s="108" t="s">
        <v>2203</v>
      </c>
      <c r="J911" s="144" t="s">
        <v>1127</v>
      </c>
      <c r="K911" s="108" t="s">
        <v>2204</v>
      </c>
      <c r="L911" s="144" t="s">
        <v>1127</v>
      </c>
      <c r="M911" s="108" t="s">
        <v>2205</v>
      </c>
      <c r="N911" s="144" t="s">
        <v>1127</v>
      </c>
    </row>
    <row r="912" spans="1:14" x14ac:dyDescent="0.25">
      <c r="A912" s="111" t="s">
        <v>2206</v>
      </c>
      <c r="B912" s="127" t="s">
        <v>2207</v>
      </c>
      <c r="C912" s="111" t="s">
        <v>2208</v>
      </c>
      <c r="D912" s="152">
        <v>0.02</v>
      </c>
      <c r="E912" s="111" t="s">
        <v>2209</v>
      </c>
      <c r="F912" s="141">
        <v>3</v>
      </c>
      <c r="G912" s="111" t="s">
        <v>2209</v>
      </c>
      <c r="H912" s="143" t="s">
        <v>1127</v>
      </c>
      <c r="I912" s="111" t="s">
        <v>2210</v>
      </c>
      <c r="J912" s="143" t="s">
        <v>1127</v>
      </c>
      <c r="K912" s="111" t="s">
        <v>2211</v>
      </c>
      <c r="L912" s="143" t="s">
        <v>1127</v>
      </c>
      <c r="M912" s="111" t="s">
        <v>2212</v>
      </c>
      <c r="N912" s="143" t="s">
        <v>1127</v>
      </c>
    </row>
    <row r="913" spans="1:14" x14ac:dyDescent="0.25">
      <c r="A913" s="108" t="s">
        <v>2213</v>
      </c>
      <c r="B913" s="125" t="s">
        <v>2214</v>
      </c>
      <c r="C913" s="108" t="s">
        <v>2215</v>
      </c>
      <c r="D913" s="151">
        <v>0.04</v>
      </c>
      <c r="E913" s="108" t="s">
        <v>2216</v>
      </c>
      <c r="F913" s="139">
        <v>11</v>
      </c>
      <c r="G913" s="108" t="s">
        <v>2216</v>
      </c>
      <c r="H913" s="139">
        <v>3</v>
      </c>
      <c r="I913" s="108" t="s">
        <v>2217</v>
      </c>
      <c r="J913" s="139">
        <v>3</v>
      </c>
      <c r="K913" s="108" t="s">
        <v>1977</v>
      </c>
      <c r="L913" s="144" t="s">
        <v>1127</v>
      </c>
      <c r="M913" s="108" t="s">
        <v>2218</v>
      </c>
      <c r="N913" s="144" t="s">
        <v>1127</v>
      </c>
    </row>
    <row r="914" spans="1:14" x14ac:dyDescent="0.25">
      <c r="A914" s="111" t="s">
        <v>2219</v>
      </c>
      <c r="B914" s="127" t="s">
        <v>2220</v>
      </c>
      <c r="C914" s="131">
        <v>0.3</v>
      </c>
      <c r="D914" s="152">
        <v>0.1</v>
      </c>
      <c r="E914" s="111" t="s">
        <v>2221</v>
      </c>
      <c r="F914" s="141">
        <v>73</v>
      </c>
      <c r="G914" s="111" t="s">
        <v>2221</v>
      </c>
      <c r="H914" s="141">
        <v>20</v>
      </c>
      <c r="I914" s="111" t="s">
        <v>2222</v>
      </c>
      <c r="J914" s="141">
        <v>22</v>
      </c>
      <c r="K914" s="111" t="s">
        <v>2223</v>
      </c>
      <c r="L914" s="141">
        <v>3</v>
      </c>
      <c r="M914" s="111" t="s">
        <v>2224</v>
      </c>
      <c r="N914" s="141">
        <v>3</v>
      </c>
    </row>
    <row r="915" spans="1:14" ht="18" x14ac:dyDescent="0.25">
      <c r="A915" s="108" t="s">
        <v>2225</v>
      </c>
      <c r="B915" s="125" t="s">
        <v>2226</v>
      </c>
      <c r="C915" s="119">
        <v>26</v>
      </c>
      <c r="D915" s="125" t="s">
        <v>2227</v>
      </c>
      <c r="E915" s="108" t="s">
        <v>2228</v>
      </c>
      <c r="F915" s="140">
        <v>9910</v>
      </c>
      <c r="G915" s="108" t="s">
        <v>2229</v>
      </c>
      <c r="H915" s="140">
        <v>4920</v>
      </c>
      <c r="I915" s="108" t="s">
        <v>2230</v>
      </c>
      <c r="J915" s="140">
        <v>9320</v>
      </c>
      <c r="K915" s="108" t="s">
        <v>2231</v>
      </c>
      <c r="L915" s="140">
        <v>4460</v>
      </c>
      <c r="M915" s="108" t="s">
        <v>2232</v>
      </c>
      <c r="N915" s="139">
        <v>1360</v>
      </c>
    </row>
    <row r="916" spans="1:14" ht="18" x14ac:dyDescent="0.25">
      <c r="A916" s="127" t="s">
        <v>2233</v>
      </c>
      <c r="B916" s="127" t="s">
        <v>2234</v>
      </c>
      <c r="C916" s="122">
        <v>26</v>
      </c>
      <c r="D916" s="127" t="s">
        <v>2235</v>
      </c>
      <c r="E916" s="111" t="s">
        <v>2236</v>
      </c>
      <c r="F916" s="142">
        <v>9050</v>
      </c>
      <c r="G916" s="111" t="s">
        <v>2237</v>
      </c>
      <c r="H916" s="142">
        <v>4490</v>
      </c>
      <c r="I916" s="111" t="s">
        <v>1468</v>
      </c>
      <c r="J916" s="142">
        <v>8520</v>
      </c>
      <c r="K916" s="111" t="s">
        <v>2238</v>
      </c>
      <c r="L916" s="142">
        <v>4080</v>
      </c>
      <c r="M916" s="111" t="s">
        <v>2239</v>
      </c>
      <c r="N916" s="141">
        <v>1250</v>
      </c>
    </row>
    <row r="917" spans="1:14" ht="18" x14ac:dyDescent="0.25">
      <c r="A917" s="128" t="s">
        <v>2240</v>
      </c>
      <c r="B917" s="128" t="s">
        <v>2241</v>
      </c>
      <c r="C917" s="157">
        <v>26</v>
      </c>
      <c r="D917" s="128" t="s">
        <v>2242</v>
      </c>
      <c r="E917" s="114" t="s">
        <v>2243</v>
      </c>
      <c r="F917" s="158">
        <v>7320</v>
      </c>
      <c r="G917" s="114" t="s">
        <v>2244</v>
      </c>
      <c r="H917" s="158">
        <v>3630</v>
      </c>
      <c r="I917" s="114" t="s">
        <v>933</v>
      </c>
      <c r="J917" s="158">
        <v>6880</v>
      </c>
      <c r="K917" s="114" t="s">
        <v>2152</v>
      </c>
      <c r="L917" s="158">
        <v>3300</v>
      </c>
      <c r="M917" s="114" t="s">
        <v>2245</v>
      </c>
      <c r="N917" s="145">
        <v>1010</v>
      </c>
    </row>
    <row r="918" spans="1:14" x14ac:dyDescent="0.25">
      <c r="A918"/>
      <c r="B918"/>
      <c r="C918"/>
      <c r="D918"/>
      <c r="E918"/>
      <c r="F918"/>
      <c r="G918"/>
      <c r="H918"/>
      <c r="I918"/>
      <c r="J918"/>
      <c r="K918"/>
      <c r="L918"/>
      <c r="M918"/>
      <c r="N918"/>
    </row>
    <row r="919" spans="1:14" x14ac:dyDescent="0.25">
      <c r="A919" s="172"/>
      <c r="B919" s="173" t="s">
        <v>2246</v>
      </c>
      <c r="C919" s="173" t="s">
        <v>2247</v>
      </c>
      <c r="D919" s="174" t="s">
        <v>2248</v>
      </c>
      <c r="E919"/>
      <c r="F919"/>
      <c r="G919"/>
      <c r="H919"/>
      <c r="I919"/>
      <c r="J919"/>
      <c r="K919"/>
      <c r="L919"/>
      <c r="M919"/>
      <c r="N919"/>
    </row>
    <row r="920" spans="1:14" x14ac:dyDescent="0.25">
      <c r="A920" t="s">
        <v>2249</v>
      </c>
      <c r="B920" s="175">
        <v>1</v>
      </c>
      <c r="C920" s="175">
        <v>1</v>
      </c>
      <c r="D920" t="s">
        <v>2250</v>
      </c>
      <c r="E920"/>
      <c r="F920"/>
      <c r="G920"/>
      <c r="H920"/>
      <c r="I920"/>
      <c r="J920"/>
      <c r="K920"/>
      <c r="L920"/>
      <c r="M920"/>
      <c r="N920"/>
    </row>
    <row r="921" spans="1:14" x14ac:dyDescent="0.25">
      <c r="A921" t="s">
        <v>2251</v>
      </c>
      <c r="B921" s="175">
        <v>16.2</v>
      </c>
      <c r="C921" s="175">
        <v>5</v>
      </c>
      <c r="D921" t="s">
        <v>2252</v>
      </c>
      <c r="E921"/>
      <c r="F921"/>
      <c r="G921"/>
      <c r="H921"/>
      <c r="I921"/>
      <c r="J921"/>
      <c r="K921"/>
      <c r="L921"/>
      <c r="M921"/>
      <c r="N921"/>
    </row>
    <row r="922" spans="1:14" x14ac:dyDescent="0.25">
      <c r="A922" t="s">
        <v>514</v>
      </c>
      <c r="B922" s="175">
        <v>5.6</v>
      </c>
      <c r="C922" s="175">
        <v>1.8</v>
      </c>
      <c r="D922" t="s">
        <v>2253</v>
      </c>
      <c r="E922"/>
      <c r="F922"/>
      <c r="G922"/>
      <c r="H922"/>
      <c r="I922"/>
      <c r="J922"/>
      <c r="K922"/>
      <c r="L922"/>
      <c r="M922"/>
      <c r="N922"/>
    </row>
    <row r="923" spans="1:14" x14ac:dyDescent="0.25">
      <c r="A923" t="s">
        <v>2254</v>
      </c>
      <c r="B923" s="175">
        <v>-2.4</v>
      </c>
      <c r="C923" s="175">
        <v>-8.1999999999999993</v>
      </c>
      <c r="D923" t="s">
        <v>2255</v>
      </c>
      <c r="E923"/>
      <c r="F923"/>
      <c r="G923"/>
      <c r="H923"/>
      <c r="I923"/>
      <c r="J923"/>
      <c r="K923"/>
      <c r="L923"/>
      <c r="M923"/>
      <c r="N923"/>
    </row>
    <row r="924" spans="1:14" x14ac:dyDescent="0.25">
      <c r="A924" t="s">
        <v>2256</v>
      </c>
      <c r="B924" s="175">
        <v>0</v>
      </c>
      <c r="C924" s="175">
        <v>0</v>
      </c>
      <c r="D924" t="s">
        <v>2257</v>
      </c>
      <c r="E924"/>
      <c r="F924"/>
      <c r="G924"/>
      <c r="H924"/>
      <c r="I924"/>
      <c r="J924"/>
      <c r="K924"/>
      <c r="L924"/>
      <c r="M924"/>
      <c r="N924"/>
    </row>
    <row r="925" spans="1:14" x14ac:dyDescent="0.25">
      <c r="A925" t="s">
        <v>2258</v>
      </c>
      <c r="B925" s="175">
        <v>0</v>
      </c>
      <c r="C925" s="175">
        <v>0</v>
      </c>
      <c r="D925" t="s">
        <v>2257</v>
      </c>
      <c r="E925"/>
      <c r="F925"/>
      <c r="G925"/>
      <c r="H925"/>
      <c r="I925"/>
      <c r="J925"/>
      <c r="K925"/>
      <c r="L925"/>
      <c r="M925"/>
      <c r="N925"/>
    </row>
    <row r="926" spans="1:14" x14ac:dyDescent="0.25">
      <c r="A926" t="s">
        <v>2259</v>
      </c>
      <c r="B926" s="175">
        <v>0</v>
      </c>
      <c r="C926" s="175">
        <v>0</v>
      </c>
      <c r="D926" t="s">
        <v>2260</v>
      </c>
      <c r="E926"/>
      <c r="F926"/>
      <c r="G926"/>
      <c r="H926"/>
      <c r="I926"/>
      <c r="J926"/>
      <c r="K926"/>
      <c r="L926"/>
      <c r="M926"/>
      <c r="N926"/>
    </row>
    <row r="927" spans="1:14" x14ac:dyDescent="0.25">
      <c r="A927" t="s">
        <v>2261</v>
      </c>
      <c r="B927" s="175">
        <v>1200</v>
      </c>
      <c r="C927" s="175">
        <v>345</v>
      </c>
      <c r="D927" t="s">
        <v>2262</v>
      </c>
      <c r="E927"/>
      <c r="F927"/>
      <c r="G927"/>
      <c r="H927"/>
      <c r="I927"/>
      <c r="J927"/>
      <c r="K927"/>
      <c r="L927"/>
      <c r="M927"/>
      <c r="N927"/>
    </row>
    <row r="928" spans="1:14" x14ac:dyDescent="0.25">
      <c r="A928" t="s">
        <v>2263</v>
      </c>
      <c r="B928" s="175">
        <v>-160</v>
      </c>
      <c r="C928" s="175">
        <v>-46</v>
      </c>
      <c r="D928" t="s">
        <v>2264</v>
      </c>
      <c r="E928"/>
      <c r="F928"/>
      <c r="G928"/>
      <c r="H928"/>
      <c r="I928"/>
      <c r="J928"/>
      <c r="K928"/>
      <c r="L928"/>
      <c r="M928"/>
      <c r="N928"/>
    </row>
    <row r="929" spans="1:14" x14ac:dyDescent="0.25">
      <c r="A929" t="s">
        <v>2265</v>
      </c>
      <c r="B929" s="175">
        <v>84</v>
      </c>
      <c r="C929" s="175">
        <v>28</v>
      </c>
      <c r="D929" t="s">
        <v>2266</v>
      </c>
      <c r="E929"/>
      <c r="F929"/>
      <c r="G929"/>
      <c r="H929"/>
      <c r="I929"/>
      <c r="J929"/>
      <c r="K929"/>
      <c r="L929"/>
      <c r="M929"/>
      <c r="N929"/>
    </row>
    <row r="930" spans="1:14" x14ac:dyDescent="0.25">
      <c r="A930" t="s">
        <v>2267</v>
      </c>
      <c r="B930" s="175">
        <v>264</v>
      </c>
      <c r="C930" s="175">
        <v>265</v>
      </c>
      <c r="D930" t="s">
        <v>2268</v>
      </c>
      <c r="E930"/>
      <c r="F930"/>
      <c r="G930"/>
      <c r="H930"/>
      <c r="I930"/>
      <c r="J930"/>
      <c r="K930"/>
      <c r="L930"/>
      <c r="M930"/>
      <c r="N930"/>
    </row>
    <row r="931" spans="1:14" x14ac:dyDescent="0.25">
      <c r="A931" t="s">
        <v>2269</v>
      </c>
      <c r="B931" s="175">
        <v>1</v>
      </c>
      <c r="C931" s="175">
        <v>1</v>
      </c>
      <c r="D931" t="s">
        <v>2270</v>
      </c>
      <c r="E931"/>
      <c r="F931"/>
      <c r="G931"/>
      <c r="H931"/>
      <c r="I931"/>
      <c r="J931"/>
      <c r="K931"/>
      <c r="L931"/>
      <c r="M931"/>
      <c r="N931"/>
    </row>
    <row r="932" spans="1:14" x14ac:dyDescent="0.25">
      <c r="A932"/>
      <c r="B932"/>
      <c r="C932"/>
      <c r="D932" t="s">
        <v>2271</v>
      </c>
      <c r="E932"/>
      <c r="F932"/>
      <c r="G932"/>
      <c r="H932"/>
      <c r="I932"/>
      <c r="J932"/>
      <c r="K932"/>
      <c r="L932"/>
      <c r="M932"/>
      <c r="N932"/>
    </row>
    <row r="933" spans="1:14" x14ac:dyDescent="0.25">
      <c r="A933"/>
      <c r="B933"/>
      <c r="C933"/>
      <c r="D933" t="s">
        <v>2272</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649" t="s">
        <v>11</v>
      </c>
      <c r="B1" s="649"/>
      <c r="C1" s="649"/>
      <c r="D1" s="649"/>
      <c r="E1" s="649"/>
    </row>
    <row r="2" spans="1:5" x14ac:dyDescent="0.25">
      <c r="A2" s="650" t="s">
        <v>160</v>
      </c>
      <c r="B2" s="650"/>
      <c r="C2" s="650"/>
      <c r="D2" s="650"/>
      <c r="E2" s="650"/>
    </row>
    <row r="19" spans="1:5" x14ac:dyDescent="0.25">
      <c r="A19" s="8" t="s">
        <v>161</v>
      </c>
    </row>
    <row r="20" spans="1:5" x14ac:dyDescent="0.25">
      <c r="A20" s="8">
        <v>155400</v>
      </c>
      <c r="B20" s="8" t="s">
        <v>162</v>
      </c>
    </row>
    <row r="21" spans="1:5" x14ac:dyDescent="0.25">
      <c r="A21" s="650" t="s">
        <v>163</v>
      </c>
      <c r="B21" s="650"/>
      <c r="C21" s="650"/>
      <c r="D21" s="650"/>
      <c r="E21" s="650"/>
    </row>
    <row r="38" spans="1:5" x14ac:dyDescent="0.25">
      <c r="A38" s="8" t="s">
        <v>161</v>
      </c>
    </row>
    <row r="39" spans="1:5" x14ac:dyDescent="0.25">
      <c r="A39" s="8">
        <v>100800</v>
      </c>
      <c r="B39" s="8" t="s">
        <v>162</v>
      </c>
    </row>
    <row r="40" spans="1:5" x14ac:dyDescent="0.25">
      <c r="A40" s="650" t="s">
        <v>164</v>
      </c>
      <c r="B40" s="650"/>
      <c r="C40" s="650"/>
      <c r="D40" s="650"/>
      <c r="E40" s="650"/>
    </row>
    <row r="57" spans="1:5" ht="15.75" thickBot="1" x14ac:dyDescent="0.3">
      <c r="A57" s="8" t="s">
        <v>161</v>
      </c>
    </row>
    <row r="58" spans="1:5" ht="15.75" thickBot="1" x14ac:dyDescent="0.3">
      <c r="A58" s="10">
        <v>194000</v>
      </c>
      <c r="B58" s="8" t="s">
        <v>165</v>
      </c>
    </row>
    <row r="60" spans="1:5" x14ac:dyDescent="0.25">
      <c r="A60" s="649" t="s">
        <v>166</v>
      </c>
      <c r="B60" s="649"/>
      <c r="C60" s="649"/>
      <c r="D60" s="649"/>
      <c r="E60" s="649"/>
    </row>
    <row r="85" spans="1:37" s="11" customFormat="1" x14ac:dyDescent="0.2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384</v>
      </c>
      <c r="B88" s="13">
        <f>(B86-B85)/B85</f>
        <v>1.0254083484573502</v>
      </c>
    </row>
    <row r="89" spans="1:37" x14ac:dyDescent="0.25">
      <c r="A89" s="649" t="s">
        <v>167</v>
      </c>
      <c r="B89" s="649"/>
      <c r="C89" s="649"/>
      <c r="D89" s="649"/>
      <c r="E89" s="649"/>
    </row>
    <row r="90" spans="1:37" x14ac:dyDescent="0.25">
      <c r="A90" s="8">
        <v>6.6290250000000004</v>
      </c>
      <c r="B90" s="8" t="s">
        <v>387</v>
      </c>
      <c r="E90" s="8" t="s">
        <v>392</v>
      </c>
    </row>
    <row r="91" spans="1:37" x14ac:dyDescent="0.25">
      <c r="A91" s="8">
        <f>1/A90</f>
        <v>0.15085174667466181</v>
      </c>
      <c r="B91" s="8" t="s">
        <v>388</v>
      </c>
      <c r="E91" s="8" t="s">
        <v>172</v>
      </c>
    </row>
    <row r="92" spans="1:37" x14ac:dyDescent="0.25">
      <c r="A92" s="14">
        <v>0.5</v>
      </c>
      <c r="B92" s="8" t="s">
        <v>389</v>
      </c>
      <c r="E92" s="8" t="s">
        <v>393</v>
      </c>
    </row>
    <row r="93" spans="1:37" x14ac:dyDescent="0.25">
      <c r="A93" s="8">
        <f>A92*A91</f>
        <v>7.5425873337330904E-2</v>
      </c>
      <c r="B93" s="8" t="s">
        <v>390</v>
      </c>
      <c r="E93" s="8" t="s">
        <v>172</v>
      </c>
    </row>
    <row r="94" spans="1:37" x14ac:dyDescent="0.25">
      <c r="A94" s="8">
        <f>1/A93</f>
        <v>13.258050000000001</v>
      </c>
      <c r="B94" s="8" t="s">
        <v>391</v>
      </c>
      <c r="E94" s="8" t="s">
        <v>172</v>
      </c>
      <c r="J94" s="14"/>
    </row>
    <row r="95" spans="1:37" ht="15.75" thickBot="1" x14ac:dyDescent="0.3">
      <c r="A95" s="8">
        <v>8.0274920000000005</v>
      </c>
      <c r="B95" s="8" t="s">
        <v>385</v>
      </c>
      <c r="E95" s="8" t="s">
        <v>394</v>
      </c>
      <c r="J95" s="14"/>
    </row>
    <row r="96" spans="1:37" ht="15.75" thickBot="1" x14ac:dyDescent="0.3">
      <c r="A96" s="15">
        <f>(A94-A95)/A95</f>
        <v>0.65158059329115492</v>
      </c>
      <c r="B96" s="8" t="s">
        <v>386</v>
      </c>
      <c r="C96" s="16"/>
      <c r="E96" s="8" t="s">
        <v>172</v>
      </c>
    </row>
    <row r="98" spans="1:5" x14ac:dyDescent="0.25">
      <c r="A98" s="649" t="s">
        <v>168</v>
      </c>
      <c r="B98" s="649"/>
      <c r="C98" s="649"/>
      <c r="D98" s="649"/>
      <c r="E98" s="649"/>
    </row>
    <row r="99" spans="1:5" x14ac:dyDescent="0.25">
      <c r="A99" s="16">
        <v>0.3</v>
      </c>
      <c r="B99" s="14" t="s">
        <v>396</v>
      </c>
    </row>
    <row r="100" spans="1:5" x14ac:dyDescent="0.25">
      <c r="A100" s="8">
        <v>63.5</v>
      </c>
      <c r="B100" s="8" t="s">
        <v>397</v>
      </c>
    </row>
    <row r="101" spans="1:5" x14ac:dyDescent="0.25">
      <c r="A101" s="8">
        <f>1/A100</f>
        <v>1.5748031496062992E-2</v>
      </c>
      <c r="B101" s="8" t="s">
        <v>395</v>
      </c>
    </row>
    <row r="102" spans="1:5" x14ac:dyDescent="0.25">
      <c r="A102" s="17">
        <f>A101*(1-A99)</f>
        <v>1.1023622047244094E-2</v>
      </c>
      <c r="B102" s="8" t="s">
        <v>398</v>
      </c>
    </row>
    <row r="103" spans="1:5" x14ac:dyDescent="0.25">
      <c r="A103" s="17">
        <f>1/A102</f>
        <v>90.714285714285722</v>
      </c>
      <c r="B103" s="8" t="s">
        <v>402</v>
      </c>
    </row>
    <row r="104" spans="1:5" x14ac:dyDescent="0.25">
      <c r="A104" s="16">
        <v>0.35</v>
      </c>
      <c r="B104" s="8" t="s">
        <v>399</v>
      </c>
    </row>
    <row r="105" spans="1:5" x14ac:dyDescent="0.25">
      <c r="A105" s="8">
        <f>A102*(1-A104)</f>
        <v>7.1653543307086615E-3</v>
      </c>
      <c r="B105" s="8" t="s">
        <v>400</v>
      </c>
    </row>
    <row r="106" spans="1:5" ht="15.75" thickBot="1" x14ac:dyDescent="0.3">
      <c r="A106" s="8">
        <f>1/A105</f>
        <v>139.56043956043956</v>
      </c>
      <c r="B106" s="8" t="s">
        <v>401</v>
      </c>
    </row>
    <row r="107" spans="1:5" ht="15.75" thickBot="1" x14ac:dyDescent="0.3">
      <c r="A107" s="18">
        <f>(A106-A103)/A103</f>
        <v>0.53846153846153832</v>
      </c>
      <c r="B107" s="8" t="s">
        <v>403</v>
      </c>
    </row>
    <row r="108" spans="1:5" x14ac:dyDescent="0.25">
      <c r="A108" s="19"/>
    </row>
    <row r="109" spans="1:5" x14ac:dyDescent="0.25">
      <c r="A109" s="649" t="s">
        <v>170</v>
      </c>
      <c r="B109" s="649"/>
      <c r="C109" s="649"/>
      <c r="D109" s="649"/>
      <c r="E109" s="649"/>
    </row>
    <row r="110" spans="1:5" ht="15.75" thickBot="1" x14ac:dyDescent="0.3"/>
    <row r="111" spans="1:5" ht="15.75" thickBot="1" x14ac:dyDescent="0.3">
      <c r="A111" s="18">
        <f>A122</f>
        <v>0.20481927710843381</v>
      </c>
      <c r="B111" s="8" t="s">
        <v>405</v>
      </c>
    </row>
    <row r="113" spans="1:12" x14ac:dyDescent="0.25">
      <c r="A113" s="649" t="s">
        <v>169</v>
      </c>
      <c r="B113" s="649"/>
      <c r="C113" s="649"/>
      <c r="D113" s="649"/>
      <c r="E113" s="649"/>
    </row>
    <row r="114" spans="1:12" x14ac:dyDescent="0.25">
      <c r="A114" s="16">
        <v>0.2</v>
      </c>
      <c r="B114" s="14" t="s">
        <v>396</v>
      </c>
    </row>
    <row r="115" spans="1:12" x14ac:dyDescent="0.25">
      <c r="A115" s="8">
        <v>1.95</v>
      </c>
      <c r="B115" s="8" t="s">
        <v>404</v>
      </c>
    </row>
    <row r="116" spans="1:12" x14ac:dyDescent="0.25">
      <c r="A116" s="8">
        <f>1/A115</f>
        <v>0.51282051282051289</v>
      </c>
      <c r="B116" s="8" t="s">
        <v>395</v>
      </c>
    </row>
    <row r="117" spans="1:12" x14ac:dyDescent="0.25">
      <c r="A117" s="17">
        <f>A116*(1-A114)</f>
        <v>0.41025641025641035</v>
      </c>
      <c r="B117" s="8" t="s">
        <v>398</v>
      </c>
    </row>
    <row r="118" spans="1:12" x14ac:dyDescent="0.25">
      <c r="A118" s="17">
        <f>1/A117</f>
        <v>2.4374999999999996</v>
      </c>
      <c r="B118" s="8" t="s">
        <v>402</v>
      </c>
    </row>
    <row r="119" spans="1:12" x14ac:dyDescent="0.25">
      <c r="A119" s="16">
        <v>0.17</v>
      </c>
      <c r="B119" s="8" t="s">
        <v>399</v>
      </c>
    </row>
    <row r="120" spans="1:12" x14ac:dyDescent="0.25">
      <c r="A120" s="8">
        <f>A117*(1-A119)</f>
        <v>0.34051282051282056</v>
      </c>
      <c r="B120" s="8" t="s">
        <v>400</v>
      </c>
    </row>
    <row r="121" spans="1:12" ht="15.75" thickBot="1" x14ac:dyDescent="0.3">
      <c r="A121" s="8">
        <f>1/A120</f>
        <v>2.9367469879518069</v>
      </c>
      <c r="B121" s="8" t="s">
        <v>401</v>
      </c>
    </row>
    <row r="122" spans="1:12" ht="15.75" thickBot="1" x14ac:dyDescent="0.3">
      <c r="A122" s="18">
        <f>(A121-A118)/A118</f>
        <v>0.20481927710843381</v>
      </c>
      <c r="B122" s="8" t="s">
        <v>403</v>
      </c>
    </row>
    <row r="124" spans="1:12" x14ac:dyDescent="0.25">
      <c r="A124" s="649" t="s">
        <v>406</v>
      </c>
      <c r="B124" s="649"/>
      <c r="C124" s="649"/>
      <c r="D124" s="649"/>
      <c r="E124" s="649"/>
      <c r="J124" s="20"/>
    </row>
    <row r="125" spans="1:12" x14ac:dyDescent="0.25">
      <c r="A125" s="21">
        <v>4.4824543659231753E-4</v>
      </c>
      <c r="B125" s="8" t="s">
        <v>408</v>
      </c>
      <c r="K125" s="14"/>
      <c r="L125" s="14"/>
    </row>
    <row r="126" spans="1:12" x14ac:dyDescent="0.25">
      <c r="A126" s="8">
        <v>1.27</v>
      </c>
      <c r="B126" s="22" t="s">
        <v>412</v>
      </c>
      <c r="F126" s="23"/>
      <c r="J126" s="4"/>
      <c r="K126" s="21"/>
      <c r="L126" s="21"/>
    </row>
    <row r="127" spans="1:12" x14ac:dyDescent="0.25">
      <c r="A127" s="8">
        <f>(1/CONVERT(A125/A126,"mi","km")*0.00105505585)</f>
        <v>1.857438352962903</v>
      </c>
      <c r="B127" s="22" t="s">
        <v>409</v>
      </c>
      <c r="J127" s="24"/>
      <c r="K127" s="21"/>
      <c r="L127" s="21"/>
    </row>
    <row r="128" spans="1:12" x14ac:dyDescent="0.25">
      <c r="A128" s="8">
        <f>1/A127</f>
        <v>0.53837587578874124</v>
      </c>
      <c r="B128" s="22" t="s">
        <v>410</v>
      </c>
      <c r="F128" s="23"/>
      <c r="K128" s="16"/>
      <c r="L128" s="14"/>
    </row>
    <row r="129" spans="1:12" x14ac:dyDescent="0.25">
      <c r="A129" s="8">
        <v>1.07</v>
      </c>
      <c r="B129" s="8" t="s">
        <v>407</v>
      </c>
      <c r="F129" s="23"/>
      <c r="K129" s="16"/>
      <c r="L129" s="14"/>
    </row>
    <row r="130" spans="1:12" ht="15.75" thickBot="1" x14ac:dyDescent="0.3">
      <c r="A130" s="8">
        <f>1/A129</f>
        <v>0.93457943925233644</v>
      </c>
      <c r="B130" s="8" t="s">
        <v>411</v>
      </c>
      <c r="F130" s="23"/>
      <c r="K130" s="14"/>
      <c r="L130" s="14"/>
    </row>
    <row r="131" spans="1:12" ht="15.75" thickBot="1" x14ac:dyDescent="0.3">
      <c r="A131" s="18">
        <f>(A130-A128)/A128</f>
        <v>0.73592369435785332</v>
      </c>
      <c r="B131" s="8" t="s">
        <v>403</v>
      </c>
      <c r="F131" s="23"/>
    </row>
    <row r="133" spans="1:12" x14ac:dyDescent="0.25">
      <c r="A133" s="20"/>
      <c r="B133" s="14"/>
      <c r="C133" s="14"/>
    </row>
    <row r="134" spans="1:12" x14ac:dyDescent="0.25">
      <c r="A134" s="649" t="s">
        <v>101</v>
      </c>
      <c r="B134" s="649"/>
      <c r="C134" s="649"/>
      <c r="D134" s="649"/>
      <c r="E134" s="649"/>
    </row>
    <row r="135" spans="1:12" x14ac:dyDescent="0.25">
      <c r="A135" s="25" t="s">
        <v>424</v>
      </c>
      <c r="B135" s="26"/>
      <c r="C135" s="26"/>
      <c r="D135" s="26"/>
      <c r="E135" s="26"/>
      <c r="F135" s="26"/>
      <c r="G135" s="26"/>
    </row>
    <row r="136" spans="1:12" ht="15.75" x14ac:dyDescent="0.3">
      <c r="A136" s="27"/>
      <c r="B136" s="646" t="s">
        <v>425</v>
      </c>
      <c r="C136" s="647"/>
      <c r="D136" s="647"/>
      <c r="E136" s="648"/>
      <c r="F136" s="26"/>
      <c r="G136" s="26"/>
    </row>
    <row r="137" spans="1:12" ht="15.75" x14ac:dyDescent="0.3">
      <c r="A137" s="28"/>
      <c r="B137" s="646" t="s">
        <v>426</v>
      </c>
      <c r="C137" s="648"/>
      <c r="D137" s="646" t="s">
        <v>427</v>
      </c>
      <c r="E137" s="648"/>
      <c r="F137" s="26"/>
      <c r="G137" s="26"/>
    </row>
    <row r="138" spans="1:12" ht="15.75" x14ac:dyDescent="0.3">
      <c r="A138" s="29" t="s">
        <v>428</v>
      </c>
      <c r="B138" s="30" t="s">
        <v>429</v>
      </c>
      <c r="C138" s="30" t="s">
        <v>430</v>
      </c>
      <c r="D138" s="30" t="s">
        <v>429</v>
      </c>
      <c r="E138" s="30" t="s">
        <v>430</v>
      </c>
      <c r="F138" s="26"/>
      <c r="G138" s="31" t="s">
        <v>431</v>
      </c>
    </row>
    <row r="139" spans="1:12" x14ac:dyDescent="0.25">
      <c r="A139" s="32" t="s">
        <v>432</v>
      </c>
      <c r="B139" s="33">
        <v>95</v>
      </c>
      <c r="C139" s="34">
        <v>95</v>
      </c>
      <c r="D139" s="33">
        <v>50</v>
      </c>
      <c r="E139" s="34">
        <v>50</v>
      </c>
      <c r="F139" s="31" t="s">
        <v>126</v>
      </c>
      <c r="G139" s="26">
        <f>(C139-E139)/C139</f>
        <v>0.47368421052631576</v>
      </c>
    </row>
    <row r="140" spans="1:12" x14ac:dyDescent="0.25">
      <c r="A140" s="35" t="s">
        <v>433</v>
      </c>
      <c r="B140" s="36">
        <v>100</v>
      </c>
      <c r="C140" s="37">
        <v>100</v>
      </c>
      <c r="D140" s="36">
        <v>70</v>
      </c>
      <c r="E140" s="37">
        <v>70</v>
      </c>
      <c r="F140" s="31" t="s">
        <v>126</v>
      </c>
      <c r="G140" s="26">
        <f t="shared" ref="G140:G156" si="0">(C140-E140)/C140</f>
        <v>0.3</v>
      </c>
    </row>
    <row r="141" spans="1:12" x14ac:dyDescent="0.25">
      <c r="A141" s="35" t="s">
        <v>434</v>
      </c>
      <c r="B141" s="36">
        <v>95</v>
      </c>
      <c r="C141" s="37">
        <v>95</v>
      </c>
      <c r="D141" s="36">
        <v>50</v>
      </c>
      <c r="E141" s="37">
        <v>50</v>
      </c>
      <c r="F141" s="31" t="s">
        <v>126</v>
      </c>
      <c r="G141" s="26">
        <f t="shared" si="0"/>
        <v>0.47368421052631576</v>
      </c>
    </row>
    <row r="142" spans="1:12" x14ac:dyDescent="0.25">
      <c r="A142" s="35" t="s">
        <v>435</v>
      </c>
      <c r="B142" s="36">
        <v>105</v>
      </c>
      <c r="C142" s="37">
        <v>105</v>
      </c>
      <c r="D142" s="36">
        <v>110</v>
      </c>
      <c r="E142" s="37">
        <v>110</v>
      </c>
      <c r="F142" s="38" t="s">
        <v>451</v>
      </c>
      <c r="G142" s="26">
        <f t="shared" si="0"/>
        <v>-4.7619047619047616E-2</v>
      </c>
    </row>
    <row r="143" spans="1:12" x14ac:dyDescent="0.25">
      <c r="A143" s="35" t="s">
        <v>436</v>
      </c>
      <c r="B143" s="36">
        <v>80</v>
      </c>
      <c r="C143" s="37">
        <v>80</v>
      </c>
      <c r="D143" s="36">
        <v>35</v>
      </c>
      <c r="E143" s="37">
        <v>35</v>
      </c>
      <c r="F143" s="31" t="s">
        <v>126</v>
      </c>
      <c r="G143" s="26">
        <f t="shared" si="0"/>
        <v>0.5625</v>
      </c>
    </row>
    <row r="144" spans="1:12" x14ac:dyDescent="0.25">
      <c r="A144" s="35" t="s">
        <v>437</v>
      </c>
      <c r="B144" s="36">
        <v>70</v>
      </c>
      <c r="C144" s="37">
        <v>70</v>
      </c>
      <c r="D144" s="36">
        <v>50</v>
      </c>
      <c r="E144" s="37">
        <v>50</v>
      </c>
      <c r="F144" s="31" t="s">
        <v>126</v>
      </c>
      <c r="G144" s="26">
        <f t="shared" si="0"/>
        <v>0.2857142857142857</v>
      </c>
    </row>
    <row r="145" spans="1:9" x14ac:dyDescent="0.25">
      <c r="A145" s="35" t="s">
        <v>438</v>
      </c>
      <c r="B145" s="36">
        <v>90</v>
      </c>
      <c r="C145" s="37">
        <v>90</v>
      </c>
      <c r="D145" s="36">
        <v>80</v>
      </c>
      <c r="E145" s="37">
        <v>80</v>
      </c>
      <c r="F145" s="31" t="s">
        <v>439</v>
      </c>
      <c r="G145" s="26">
        <f t="shared" si="0"/>
        <v>0.1111111111111111</v>
      </c>
    </row>
    <row r="146" spans="1:9" x14ac:dyDescent="0.25">
      <c r="A146" s="35" t="s">
        <v>440</v>
      </c>
      <c r="B146" s="36">
        <v>100</v>
      </c>
      <c r="C146" s="37">
        <v>100</v>
      </c>
      <c r="D146" s="36">
        <v>90</v>
      </c>
      <c r="E146" s="37">
        <v>90</v>
      </c>
      <c r="F146" s="31" t="s">
        <v>126</v>
      </c>
      <c r="G146" s="26">
        <f t="shared" si="0"/>
        <v>0.1</v>
      </c>
    </row>
    <row r="147" spans="1:9" x14ac:dyDescent="0.25">
      <c r="A147" s="35" t="s">
        <v>441</v>
      </c>
      <c r="B147" s="36">
        <v>80</v>
      </c>
      <c r="C147" s="37">
        <v>80</v>
      </c>
      <c r="D147" s="36">
        <v>40</v>
      </c>
      <c r="E147" s="37">
        <v>40</v>
      </c>
      <c r="F147" s="31" t="s">
        <v>126</v>
      </c>
      <c r="G147" s="26">
        <f t="shared" si="0"/>
        <v>0.5</v>
      </c>
    </row>
    <row r="148" spans="1:9" x14ac:dyDescent="0.25">
      <c r="A148" s="35" t="s">
        <v>442</v>
      </c>
      <c r="B148" s="36">
        <v>80</v>
      </c>
      <c r="C148" s="37">
        <v>80</v>
      </c>
      <c r="D148" s="36">
        <v>50</v>
      </c>
      <c r="E148" s="37">
        <v>50</v>
      </c>
      <c r="F148" s="31" t="s">
        <v>126</v>
      </c>
      <c r="G148" s="26">
        <f t="shared" si="0"/>
        <v>0.375</v>
      </c>
    </row>
    <row r="149" spans="1:9" x14ac:dyDescent="0.25">
      <c r="A149" s="35" t="s">
        <v>443</v>
      </c>
      <c r="B149" s="36">
        <v>90</v>
      </c>
      <c r="C149" s="37">
        <v>90</v>
      </c>
      <c r="D149" s="36">
        <v>80</v>
      </c>
      <c r="E149" s="37">
        <v>80</v>
      </c>
      <c r="F149" s="31" t="s">
        <v>439</v>
      </c>
      <c r="G149" s="26">
        <f t="shared" si="0"/>
        <v>0.1111111111111111</v>
      </c>
    </row>
    <row r="150" spans="1:9" x14ac:dyDescent="0.25">
      <c r="A150" s="35" t="s">
        <v>444</v>
      </c>
      <c r="B150" s="36">
        <v>95</v>
      </c>
      <c r="C150" s="37">
        <v>95</v>
      </c>
      <c r="D150" s="36">
        <v>90</v>
      </c>
      <c r="E150" s="37">
        <v>90</v>
      </c>
      <c r="F150" s="38" t="s">
        <v>451</v>
      </c>
      <c r="G150" s="26">
        <f t="shared" si="0"/>
        <v>5.2631578947368418E-2</v>
      </c>
    </row>
    <row r="151" spans="1:9" x14ac:dyDescent="0.25">
      <c r="A151" s="35" t="s">
        <v>445</v>
      </c>
      <c r="B151" s="36">
        <v>95</v>
      </c>
      <c r="C151" s="37">
        <v>95</v>
      </c>
      <c r="D151" s="36">
        <v>90</v>
      </c>
      <c r="E151" s="37">
        <v>90</v>
      </c>
      <c r="F151" s="38" t="s">
        <v>451</v>
      </c>
      <c r="G151" s="26">
        <f t="shared" si="0"/>
        <v>5.2631578947368418E-2</v>
      </c>
    </row>
    <row r="152" spans="1:9" x14ac:dyDescent="0.25">
      <c r="A152" s="35" t="s">
        <v>446</v>
      </c>
      <c r="B152" s="36">
        <v>80</v>
      </c>
      <c r="C152" s="37">
        <v>50</v>
      </c>
      <c r="D152" s="36">
        <v>30</v>
      </c>
      <c r="E152" s="37">
        <v>30</v>
      </c>
      <c r="F152" s="31" t="s">
        <v>125</v>
      </c>
      <c r="G152" s="26">
        <f>(C152-E152)/C152</f>
        <v>0.4</v>
      </c>
    </row>
    <row r="153" spans="1:9" x14ac:dyDescent="0.25">
      <c r="A153" s="35" t="s">
        <v>447</v>
      </c>
      <c r="B153" s="36">
        <v>90</v>
      </c>
      <c r="C153" s="37">
        <v>90</v>
      </c>
      <c r="D153" s="36">
        <v>70</v>
      </c>
      <c r="E153" s="37">
        <v>70</v>
      </c>
      <c r="F153" s="31" t="s">
        <v>122</v>
      </c>
      <c r="G153" s="26">
        <f t="shared" si="0"/>
        <v>0.22222222222222221</v>
      </c>
    </row>
    <row r="154" spans="1:9" x14ac:dyDescent="0.25">
      <c r="A154" s="35" t="s">
        <v>448</v>
      </c>
      <c r="B154" s="36">
        <v>95</v>
      </c>
      <c r="C154" s="37">
        <v>90</v>
      </c>
      <c r="D154" s="36">
        <v>80</v>
      </c>
      <c r="E154" s="37">
        <v>80</v>
      </c>
      <c r="F154" s="38" t="s">
        <v>451</v>
      </c>
      <c r="G154" s="26">
        <f t="shared" si="0"/>
        <v>0.1111111111111111</v>
      </c>
      <c r="I154" s="39"/>
    </row>
    <row r="155" spans="1:9" x14ac:dyDescent="0.25">
      <c r="A155" s="35" t="s">
        <v>449</v>
      </c>
      <c r="B155" s="36">
        <v>80</v>
      </c>
      <c r="C155" s="37">
        <v>65</v>
      </c>
      <c r="D155" s="36">
        <v>60</v>
      </c>
      <c r="E155" s="37">
        <v>30</v>
      </c>
      <c r="F155" s="31" t="s">
        <v>123</v>
      </c>
      <c r="G155" s="26">
        <f t="shared" si="0"/>
        <v>0.53846153846153844</v>
      </c>
    </row>
    <row r="156" spans="1:9" x14ac:dyDescent="0.25">
      <c r="A156" s="40" t="s">
        <v>450</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439</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649" t="s">
        <v>173</v>
      </c>
      <c r="B165" s="649"/>
      <c r="C165" s="649"/>
      <c r="D165" s="649"/>
      <c r="E165" s="649"/>
    </row>
    <row r="166" spans="1:7" ht="15.75" thickBot="1" x14ac:dyDescent="0.3">
      <c r="A166" s="22" t="s">
        <v>174</v>
      </c>
      <c r="B166" s="16">
        <v>0.4</v>
      </c>
    </row>
    <row r="167" spans="1:7" ht="15.75" thickBot="1" x14ac:dyDescent="0.3">
      <c r="A167" s="8" t="s">
        <v>175</v>
      </c>
      <c r="B167" s="43">
        <f>(1+B166)^(1/(2020-2010))-1</f>
        <v>3.4219694129380196E-2</v>
      </c>
    </row>
    <row r="168" spans="1:7" x14ac:dyDescent="0.25">
      <c r="B168" s="44"/>
    </row>
    <row r="169" spans="1:7" x14ac:dyDescent="0.25">
      <c r="A169" s="649" t="s">
        <v>413</v>
      </c>
      <c r="B169" s="649"/>
    </row>
    <row r="170" spans="1:7" x14ac:dyDescent="0.25">
      <c r="A170" s="22" t="s">
        <v>414</v>
      </c>
      <c r="B170" s="45">
        <v>972.7</v>
      </c>
    </row>
    <row r="171" spans="1:7" ht="15.75" thickBot="1" x14ac:dyDescent="0.3">
      <c r="A171" s="22" t="s">
        <v>415</v>
      </c>
      <c r="B171" s="46">
        <f>400.9+53.5+276.5+255.7+63.5+462.5+B170+975.4+227.6+436.5</f>
        <v>4124.8</v>
      </c>
    </row>
    <row r="172" spans="1:7" ht="15.75" thickBot="1" x14ac:dyDescent="0.3">
      <c r="A172" s="22" t="s">
        <v>416</v>
      </c>
      <c r="B172" s="43">
        <f>B170/B171</f>
        <v>0.23581749418153608</v>
      </c>
    </row>
    <row r="173" spans="1:7" x14ac:dyDescent="0.25">
      <c r="B173" s="44"/>
    </row>
    <row r="174" spans="1:7" x14ac:dyDescent="0.25">
      <c r="A174" s="649" t="s">
        <v>180</v>
      </c>
      <c r="B174" s="649"/>
      <c r="C174" s="649"/>
      <c r="D174" s="649"/>
      <c r="E174" s="649"/>
    </row>
    <row r="175" spans="1:7" ht="15.75" thickBot="1" x14ac:dyDescent="0.3">
      <c r="A175" s="22" t="s">
        <v>423</v>
      </c>
      <c r="B175" s="44">
        <v>0.1246</v>
      </c>
    </row>
    <row r="176" spans="1:7" ht="15.75" thickBot="1" x14ac:dyDescent="0.3">
      <c r="A176" s="22" t="s">
        <v>418</v>
      </c>
      <c r="B176" s="43">
        <f>1-B175</f>
        <v>0.87539999999999996</v>
      </c>
    </row>
    <row r="178" spans="1:5" x14ac:dyDescent="0.25">
      <c r="A178" s="649" t="s">
        <v>176</v>
      </c>
      <c r="B178" s="649"/>
      <c r="C178" s="649"/>
      <c r="D178" s="649"/>
      <c r="E178" s="649"/>
    </row>
    <row r="179" spans="1:5" x14ac:dyDescent="0.25">
      <c r="A179" s="24" t="s">
        <v>420</v>
      </c>
      <c r="B179" s="8">
        <v>197000</v>
      </c>
    </row>
    <row r="180" spans="1:5" ht="15.75" thickBot="1" x14ac:dyDescent="0.3">
      <c r="A180" s="8" t="s">
        <v>421</v>
      </c>
      <c r="B180" s="8">
        <v>175000</v>
      </c>
    </row>
    <row r="181" spans="1:5" ht="15.75" thickBot="1" x14ac:dyDescent="0.3">
      <c r="A181" s="8" t="s">
        <v>177</v>
      </c>
      <c r="B181" s="18">
        <f>B179/B180</f>
        <v>1.1257142857142857</v>
      </c>
    </row>
    <row r="183" spans="1:5" x14ac:dyDescent="0.25">
      <c r="A183" s="649" t="s">
        <v>178</v>
      </c>
      <c r="B183" s="649"/>
      <c r="C183" s="649"/>
      <c r="D183" s="649"/>
      <c r="E183" s="649"/>
    </row>
    <row r="184" spans="1:5" x14ac:dyDescent="0.25">
      <c r="A184" s="22" t="s">
        <v>2280</v>
      </c>
      <c r="B184" s="176">
        <v>1.2E-2</v>
      </c>
    </row>
    <row r="185" spans="1:5" x14ac:dyDescent="0.25">
      <c r="A185" s="22" t="s">
        <v>2281</v>
      </c>
      <c r="B185" s="176">
        <v>2.4E-2</v>
      </c>
    </row>
    <row r="186" spans="1:5" x14ac:dyDescent="0.25">
      <c r="A186" s="22" t="s">
        <v>2282</v>
      </c>
      <c r="B186" s="8">
        <f>2050-2018+1</f>
        <v>33</v>
      </c>
    </row>
    <row r="187" spans="1:5" x14ac:dyDescent="0.25">
      <c r="A187" s="22" t="s">
        <v>2283</v>
      </c>
      <c r="B187" s="14">
        <f>(1-B184)^B186</f>
        <v>0.67139665221009714</v>
      </c>
    </row>
    <row r="188" spans="1:5" ht="15.75" thickBot="1" x14ac:dyDescent="0.3">
      <c r="A188" s="22" t="s">
        <v>2284</v>
      </c>
      <c r="B188" s="14">
        <f>(1-B185)^B186</f>
        <v>0.44858421050781644</v>
      </c>
    </row>
    <row r="189" spans="1:5" ht="15.75" thickBot="1" x14ac:dyDescent="0.3">
      <c r="A189" s="22" t="s">
        <v>2285</v>
      </c>
      <c r="B189" s="18">
        <f>(B187-B188)/B187</f>
        <v>0.33186409400289502</v>
      </c>
    </row>
    <row r="191" spans="1:5" x14ac:dyDescent="0.25">
      <c r="A191" s="649" t="s">
        <v>190</v>
      </c>
      <c r="B191" s="649"/>
      <c r="C191" s="649"/>
      <c r="D191" s="649"/>
      <c r="E191" s="649"/>
    </row>
    <row r="192" spans="1:5" x14ac:dyDescent="0.25">
      <c r="A192" s="20" t="s">
        <v>182</v>
      </c>
      <c r="B192" s="20" t="s">
        <v>183</v>
      </c>
      <c r="C192" s="20"/>
    </row>
    <row r="193" spans="1:9" x14ac:dyDescent="0.25">
      <c r="A193" s="8" t="s">
        <v>184</v>
      </c>
      <c r="B193" s="21">
        <v>15277777.777777778</v>
      </c>
      <c r="C193" s="8" t="s">
        <v>185</v>
      </c>
    </row>
    <row r="194" spans="1:9" x14ac:dyDescent="0.25">
      <c r="A194" s="8" t="s">
        <v>186</v>
      </c>
      <c r="B194" s="21">
        <f>3.4*10^6</f>
        <v>3400000</v>
      </c>
      <c r="C194" s="47"/>
    </row>
    <row r="195" spans="1:9" x14ac:dyDescent="0.25">
      <c r="A195" s="8" t="s">
        <v>187</v>
      </c>
      <c r="B195" s="8">
        <v>2</v>
      </c>
    </row>
    <row r="196" spans="1:9" ht="15.75" thickBot="1" x14ac:dyDescent="0.3">
      <c r="A196" s="8" t="s">
        <v>188</v>
      </c>
      <c r="B196" s="21">
        <f>B195*B194</f>
        <v>6800000</v>
      </c>
    </row>
    <row r="197" spans="1:9" ht="15.75" thickBot="1" x14ac:dyDescent="0.3">
      <c r="A197" s="8" t="s">
        <v>189</v>
      </c>
      <c r="B197" s="18">
        <f>B196/B193</f>
        <v>0.44509090909090909</v>
      </c>
    </row>
    <row r="199" spans="1:9" x14ac:dyDescent="0.25">
      <c r="A199" s="254" t="s">
        <v>3118</v>
      </c>
    </row>
    <row r="201" spans="1:9" x14ac:dyDescent="0.25">
      <c r="A201" s="256" t="s">
        <v>3139</v>
      </c>
      <c r="B201" s="645" t="s">
        <v>3122</v>
      </c>
      <c r="C201" s="645"/>
      <c r="D201" s="645"/>
      <c r="E201" s="645"/>
      <c r="F201" s="645"/>
      <c r="G201" s="645"/>
      <c r="H201" s="645"/>
      <c r="I201" s="645"/>
    </row>
    <row r="202" spans="1:9" x14ac:dyDescent="0.25">
      <c r="A202" s="174" t="s">
        <v>3123</v>
      </c>
      <c r="B202" s="174" t="s">
        <v>3124</v>
      </c>
      <c r="C202" s="174" t="s">
        <v>3125</v>
      </c>
      <c r="D202" s="174" t="s">
        <v>3126</v>
      </c>
      <c r="E202" s="174" t="s">
        <v>2393</v>
      </c>
      <c r="F202" s="174" t="s">
        <v>87</v>
      </c>
      <c r="G202" s="174" t="s">
        <v>3127</v>
      </c>
      <c r="H202" s="174" t="s">
        <v>3128</v>
      </c>
      <c r="I202" s="174" t="s">
        <v>3129</v>
      </c>
    </row>
    <row r="203" spans="1:9" x14ac:dyDescent="0.25">
      <c r="A203" s="174" t="s">
        <v>3130</v>
      </c>
      <c r="B203" s="181">
        <v>0</v>
      </c>
      <c r="C203" s="181">
        <v>6</v>
      </c>
      <c r="D203" s="181">
        <v>9</v>
      </c>
      <c r="E203" s="181">
        <v>25</v>
      </c>
      <c r="F203" s="181">
        <v>21</v>
      </c>
      <c r="G203" s="181">
        <v>215</v>
      </c>
      <c r="H203" s="181">
        <v>81</v>
      </c>
      <c r="I203" s="181">
        <v>134</v>
      </c>
    </row>
    <row r="204" spans="1:9" x14ac:dyDescent="0.25">
      <c r="A204" s="174" t="s">
        <v>3131</v>
      </c>
      <c r="B204" s="181">
        <v>4</v>
      </c>
      <c r="C204" s="181">
        <v>3</v>
      </c>
      <c r="D204" s="181">
        <v>15</v>
      </c>
      <c r="E204" s="181">
        <v>40</v>
      </c>
      <c r="F204" s="181">
        <v>43</v>
      </c>
      <c r="G204" s="181">
        <v>163</v>
      </c>
      <c r="H204" s="181">
        <v>56</v>
      </c>
      <c r="I204" s="181">
        <v>94</v>
      </c>
    </row>
    <row r="205" spans="1:9" ht="15.75" thickBot="1" x14ac:dyDescent="0.3">
      <c r="A205" s="48" t="s">
        <v>3132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1" t="s">
        <v>3133</v>
      </c>
      <c r="B206" s="18">
        <f>SUM(G205:H205)/SUM(G203:H203)</f>
        <v>-0.26013513513513514</v>
      </c>
    </row>
    <row r="207" spans="1:9" ht="15.75" thickBot="1" x14ac:dyDescent="0.3">
      <c r="A207" s="241" t="s">
        <v>3134</v>
      </c>
      <c r="B207" s="18">
        <f>I205/I203</f>
        <v>-0.29850746268656714</v>
      </c>
    </row>
    <row r="209" spans="1:9" x14ac:dyDescent="0.25">
      <c r="A209" s="256" t="s">
        <v>3140</v>
      </c>
      <c r="B209" s="645" t="s">
        <v>3122</v>
      </c>
      <c r="C209" s="645"/>
      <c r="D209" s="645"/>
      <c r="E209" s="645"/>
      <c r="F209" s="645"/>
      <c r="G209" s="645"/>
      <c r="H209" s="645"/>
      <c r="I209" s="645"/>
    </row>
    <row r="210" spans="1:9" x14ac:dyDescent="0.25">
      <c r="A210" s="174" t="s">
        <v>3123</v>
      </c>
      <c r="B210" s="174" t="s">
        <v>3124</v>
      </c>
      <c r="C210" s="174" t="s">
        <v>3125</v>
      </c>
      <c r="D210" s="174" t="s">
        <v>3126</v>
      </c>
      <c r="E210" s="174" t="s">
        <v>2393</v>
      </c>
      <c r="F210" s="174" t="s">
        <v>87</v>
      </c>
      <c r="G210" s="174" t="s">
        <v>3127</v>
      </c>
      <c r="H210" s="174" t="s">
        <v>3128</v>
      </c>
      <c r="I210" s="174" t="s">
        <v>3129</v>
      </c>
    </row>
    <row r="211" spans="1:9" x14ac:dyDescent="0.25">
      <c r="A211" s="174" t="s">
        <v>3130</v>
      </c>
      <c r="B211" s="181">
        <v>0</v>
      </c>
      <c r="C211" s="181">
        <v>17</v>
      </c>
      <c r="D211" s="181">
        <v>18</v>
      </c>
      <c r="E211" s="181">
        <v>22</v>
      </c>
      <c r="F211" s="181">
        <v>12</v>
      </c>
      <c r="G211" s="181">
        <v>73</v>
      </c>
      <c r="H211" s="181">
        <v>21</v>
      </c>
      <c r="I211" s="181">
        <v>21</v>
      </c>
    </row>
    <row r="212" spans="1:9" x14ac:dyDescent="0.25">
      <c r="A212" s="174" t="s">
        <v>3131</v>
      </c>
      <c r="B212" s="181">
        <v>0</v>
      </c>
      <c r="C212" s="181">
        <v>15</v>
      </c>
      <c r="D212" s="181">
        <v>22</v>
      </c>
      <c r="E212" s="181">
        <v>39</v>
      </c>
      <c r="F212" s="181">
        <v>23</v>
      </c>
      <c r="G212" s="181">
        <v>51</v>
      </c>
      <c r="H212" s="181">
        <v>17</v>
      </c>
      <c r="I212" s="181">
        <v>19</v>
      </c>
    </row>
    <row r="213" spans="1:9" ht="15.75" thickBot="1" x14ac:dyDescent="0.3">
      <c r="A213" s="48" t="s">
        <v>3132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1" t="s">
        <v>3133</v>
      </c>
      <c r="B214" s="18">
        <f>SUM(G213:H213)/SUM(G211:H211)</f>
        <v>-0.27659574468085107</v>
      </c>
    </row>
    <row r="215" spans="1:9" ht="15.75" thickBot="1" x14ac:dyDescent="0.3">
      <c r="A215" s="241" t="s">
        <v>3134</v>
      </c>
      <c r="B215" s="18">
        <f>I213/I211</f>
        <v>-9.5238095238095233E-2</v>
      </c>
    </row>
    <row r="217" spans="1:9" x14ac:dyDescent="0.25">
      <c r="A217" s="255" t="s">
        <v>3141</v>
      </c>
      <c r="B217" s="645" t="s">
        <v>3122</v>
      </c>
      <c r="C217" s="645"/>
      <c r="D217" s="645"/>
      <c r="E217" s="645"/>
    </row>
    <row r="218" spans="1:9" x14ac:dyDescent="0.25">
      <c r="A218" s="174" t="s">
        <v>3123</v>
      </c>
      <c r="B218" s="174" t="s">
        <v>3135</v>
      </c>
      <c r="C218" s="174" t="s">
        <v>3136</v>
      </c>
      <c r="D218" s="174" t="s">
        <v>3137</v>
      </c>
      <c r="E218" s="174" t="s">
        <v>87</v>
      </c>
    </row>
    <row r="219" spans="1:9" x14ac:dyDescent="0.25">
      <c r="A219" s="174" t="s">
        <v>3130</v>
      </c>
      <c r="B219" s="181">
        <v>112</v>
      </c>
      <c r="C219" s="181">
        <v>16</v>
      </c>
      <c r="D219" s="181">
        <v>9</v>
      </c>
      <c r="E219" s="181">
        <v>134</v>
      </c>
    </row>
    <row r="220" spans="1:9" x14ac:dyDescent="0.25">
      <c r="A220" s="174" t="s">
        <v>3131</v>
      </c>
      <c r="B220" s="181">
        <v>87</v>
      </c>
      <c r="C220" s="181">
        <v>17</v>
      </c>
      <c r="D220" s="181">
        <v>9</v>
      </c>
      <c r="E220" s="181">
        <v>151</v>
      </c>
    </row>
    <row r="221" spans="1:9" ht="15.75" thickBot="1" x14ac:dyDescent="0.3">
      <c r="A221" s="48" t="s">
        <v>3132</v>
      </c>
      <c r="B221" s="8">
        <f>B220-B219</f>
        <v>-25</v>
      </c>
      <c r="C221" s="8">
        <f t="shared" ref="C221:E221" si="9">C220-C219</f>
        <v>1</v>
      </c>
      <c r="D221" s="8">
        <f t="shared" si="9"/>
        <v>0</v>
      </c>
      <c r="E221" s="8">
        <f t="shared" si="9"/>
        <v>17</v>
      </c>
    </row>
    <row r="222" spans="1:9" ht="15.75" thickBot="1" x14ac:dyDescent="0.3">
      <c r="A222" s="241" t="s">
        <v>3138</v>
      </c>
      <c r="B222" s="18">
        <f>B221/B219</f>
        <v>-0.22321428571428573</v>
      </c>
    </row>
    <row r="226" spans="1:9" x14ac:dyDescent="0.25">
      <c r="A226" s="181"/>
      <c r="B226" s="181"/>
      <c r="C226" s="181"/>
      <c r="D226" s="181"/>
      <c r="E226" s="181"/>
      <c r="F226" s="181"/>
      <c r="G226" s="181"/>
      <c r="H226" s="181"/>
      <c r="I226" s="181"/>
    </row>
    <row r="227" spans="1:9" x14ac:dyDescent="0.25">
      <c r="A227" s="181"/>
      <c r="B227" s="181"/>
      <c r="C227" s="181"/>
      <c r="D227" s="181"/>
      <c r="E227" s="181"/>
      <c r="F227" s="181"/>
      <c r="G227" s="181"/>
      <c r="H227" s="181"/>
      <c r="I227" s="18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2022-05-16T19:24:41Z</dcterms:modified>
</cp:coreProperties>
</file>