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76130813-BE4D-43C3-8F2B-D487C2B93ACD}" xr6:coauthVersionLast="47" xr6:coauthVersionMax="47" xr10:uidLastSave="{00000000-0000-0000-0000-000000000000}"/>
  <bookViews>
    <workbookView xWindow="-110" yWindow="-110" windowWidth="25820" windowHeight="14020" firstSheet="10" activeTab="14" xr2:uid="{00000000-000D-0000-FFFF-FFFF00000000}"/>
  </bookViews>
  <sheets>
    <sheet name="About" sheetId="1" r:id="rId1"/>
    <sheet name="Cross border connections" sheetId="2" state="hidden" r:id="rId2"/>
    <sheet name="AEO Table 3" sheetId="3" state="hidden" r:id="rId3"/>
    <sheet name="Calculations" sheetId="4" r:id="rId4"/>
    <sheet name="ReEDs Generation Data" sheetId="5" state="hidden" r:id="rId5"/>
    <sheet name="EIA SEDS data" sheetId="6" r:id="rId6"/>
    <sheet name="State Generation Costs Calcs" sheetId="7" state="hidden" r:id="rId7"/>
    <sheet name="Manual Adjustment" sheetId="8" state="hidden" r:id="rId8"/>
    <sheet name="923" sheetId="16" state="hidden" r:id="rId9"/>
    <sheet name="Cross-Page Data" sheetId="17" state="hidden" r:id="rId10"/>
    <sheet name="10. Source-Disposition" sheetId="18" r:id="rId11"/>
    <sheet name="CA Specific Data" sheetId="19" r:id="rId12"/>
    <sheet name="CA emissions" sheetId="21" r:id="rId13"/>
    <sheet name="From EPS" sheetId="10" state="hidden" r:id="rId14"/>
    <sheet name="EIaE-BIE" sheetId="11" r:id="rId15"/>
    <sheet name="EIaE-BEE" sheetId="12" r:id="rId16"/>
    <sheet name="EIaE-IEP" sheetId="13" r:id="rId17"/>
    <sheet name="EIaE-BEEP" sheetId="14" r:id="rId18"/>
  </sheets>
  <externalReferences>
    <externalReference r:id="rId19"/>
    <externalReference r:id="rId20"/>
    <externalReference r:id="rId21"/>
    <externalReference r:id="rId22"/>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9" i="19" l="1"/>
  <c r="D66" i="19"/>
  <c r="D68" i="19"/>
  <c r="D70" i="19"/>
  <c r="D67" i="19"/>
  <c r="D65" i="19"/>
  <c r="D73" i="19"/>
  <c r="D74" i="19"/>
  <c r="D75" i="19"/>
  <c r="D76" i="19"/>
  <c r="D77" i="19"/>
  <c r="G27" i="21"/>
  <c r="H27" i="21"/>
  <c r="I27" i="21"/>
  <c r="J27" i="21"/>
  <c r="K27" i="21"/>
  <c r="L27" i="21"/>
  <c r="M27" i="21"/>
  <c r="O27" i="21"/>
  <c r="P27" i="21"/>
  <c r="Q27" i="21"/>
  <c r="R27" i="21"/>
  <c r="S27" i="21"/>
  <c r="T27" i="21"/>
  <c r="U27" i="21"/>
  <c r="V27" i="21"/>
  <c r="W27" i="21"/>
  <c r="X27" i="21"/>
  <c r="Y27" i="21"/>
  <c r="Z27" i="21"/>
  <c r="AA27" i="21"/>
  <c r="AB27" i="21"/>
  <c r="AC27" i="21"/>
  <c r="AD27" i="21"/>
  <c r="AE27" i="21"/>
  <c r="AF27" i="21"/>
  <c r="AG27" i="21"/>
  <c r="AH27" i="21"/>
  <c r="N27" i="21"/>
  <c r="C15" i="21"/>
  <c r="D15" i="21" s="1"/>
  <c r="C19" i="21"/>
  <c r="C42" i="21" s="1"/>
  <c r="B12" i="11" s="1"/>
  <c r="C20" i="21"/>
  <c r="C43" i="21" s="1"/>
  <c r="B13" i="11" s="1"/>
  <c r="C21" i="21"/>
  <c r="D21" i="21" s="1"/>
  <c r="C22" i="21"/>
  <c r="D22" i="21" s="1"/>
  <c r="E22" i="21" s="1"/>
  <c r="C23" i="21"/>
  <c r="D23" i="21" s="1"/>
  <c r="E23" i="21" s="1"/>
  <c r="F23" i="21" s="1"/>
  <c r="C24" i="21"/>
  <c r="D24" i="21" s="1"/>
  <c r="E24" i="21" s="1"/>
  <c r="F24" i="21" s="1"/>
  <c r="G24" i="21" s="1"/>
  <c r="H24" i="21" s="1"/>
  <c r="I24" i="21" s="1"/>
  <c r="J24" i="21" s="1"/>
  <c r="K24" i="21" s="1"/>
  <c r="L24" i="21" s="1"/>
  <c r="M24" i="21" s="1"/>
  <c r="N24" i="21" s="1"/>
  <c r="O24" i="21" s="1"/>
  <c r="P24" i="21" s="1"/>
  <c r="Q24" i="21" s="1"/>
  <c r="R24" i="21" s="1"/>
  <c r="S24" i="21" s="1"/>
  <c r="T24" i="21" s="1"/>
  <c r="U24" i="21" s="1"/>
  <c r="V24" i="21" s="1"/>
  <c r="W24" i="21" s="1"/>
  <c r="X24" i="21" s="1"/>
  <c r="Y24" i="21" s="1"/>
  <c r="Z24" i="21" s="1"/>
  <c r="AA24" i="21" s="1"/>
  <c r="AB24" i="21" s="1"/>
  <c r="AC24" i="21" s="1"/>
  <c r="AD24" i="21" s="1"/>
  <c r="AE24" i="21" s="1"/>
  <c r="AF24" i="21" s="1"/>
  <c r="AG24" i="21" s="1"/>
  <c r="AH24" i="21" s="1"/>
  <c r="AH47" i="21" s="1"/>
  <c r="AG17" i="11" s="1"/>
  <c r="D45" i="21" l="1"/>
  <c r="C15" i="11" s="1"/>
  <c r="AA47" i="21"/>
  <c r="Z17" i="11" s="1"/>
  <c r="S47" i="21"/>
  <c r="R17" i="11" s="1"/>
  <c r="K47" i="21"/>
  <c r="J17" i="11" s="1"/>
  <c r="Z47" i="21"/>
  <c r="Y17" i="11" s="1"/>
  <c r="R47" i="21"/>
  <c r="Q17" i="11" s="1"/>
  <c r="J47" i="21"/>
  <c r="I17" i="11" s="1"/>
  <c r="AG47" i="21"/>
  <c r="AF17" i="11" s="1"/>
  <c r="Y47" i="21"/>
  <c r="X17" i="11" s="1"/>
  <c r="Q47" i="21"/>
  <c r="P17" i="11" s="1"/>
  <c r="I47" i="21"/>
  <c r="H17" i="11" s="1"/>
  <c r="D20" i="21"/>
  <c r="C46" i="21"/>
  <c r="B16" i="11" s="1"/>
  <c r="AF47" i="21"/>
  <c r="AE17" i="11" s="1"/>
  <c r="X47" i="21"/>
  <c r="W17" i="11" s="1"/>
  <c r="P47" i="21"/>
  <c r="O17" i="11" s="1"/>
  <c r="H47" i="21"/>
  <c r="G17" i="11" s="1"/>
  <c r="G23" i="21"/>
  <c r="F46" i="21"/>
  <c r="E16" i="11" s="1"/>
  <c r="E15" i="21"/>
  <c r="D38" i="21"/>
  <c r="C8" i="11" s="1"/>
  <c r="D19" i="21"/>
  <c r="C45" i="21"/>
  <c r="B15" i="11" s="1"/>
  <c r="C38" i="21"/>
  <c r="B8" i="11" s="1"/>
  <c r="AE47" i="21"/>
  <c r="AD17" i="11" s="1"/>
  <c r="W47" i="21"/>
  <c r="V17" i="11" s="1"/>
  <c r="O47" i="21"/>
  <c r="N17" i="11" s="1"/>
  <c r="G47" i="21"/>
  <c r="F17" i="11" s="1"/>
  <c r="E46" i="21"/>
  <c r="D16" i="11" s="1"/>
  <c r="F22" i="21"/>
  <c r="E45" i="21"/>
  <c r="D15" i="11" s="1"/>
  <c r="AD47" i="21"/>
  <c r="AC17" i="11" s="1"/>
  <c r="V47" i="21"/>
  <c r="U17" i="11" s="1"/>
  <c r="N47" i="21"/>
  <c r="M17" i="11" s="1"/>
  <c r="F47" i="21"/>
  <c r="E17" i="11" s="1"/>
  <c r="D46" i="21"/>
  <c r="C16" i="11" s="1"/>
  <c r="E21" i="21"/>
  <c r="D44" i="21"/>
  <c r="C14" i="11" s="1"/>
  <c r="C44" i="21"/>
  <c r="B14" i="11" s="1"/>
  <c r="AC47" i="21"/>
  <c r="AB17" i="11" s="1"/>
  <c r="U47" i="21"/>
  <c r="T17" i="11" s="1"/>
  <c r="M47" i="21"/>
  <c r="L17" i="11" s="1"/>
  <c r="E47" i="21"/>
  <c r="D17" i="11" s="1"/>
  <c r="C47" i="21"/>
  <c r="B17" i="11" s="1"/>
  <c r="AB47" i="21"/>
  <c r="AA17" i="11" s="1"/>
  <c r="T47" i="21"/>
  <c r="S17" i="11" s="1"/>
  <c r="L47" i="21"/>
  <c r="K17" i="11" s="1"/>
  <c r="D47" i="21"/>
  <c r="C17" i="11" s="1"/>
  <c r="C74" i="19"/>
  <c r="C75" i="19"/>
  <c r="C76" i="19"/>
  <c r="H74" i="19" s="1"/>
  <c r="C77" i="19"/>
  <c r="C78" i="19"/>
  <c r="C79" i="19"/>
  <c r="C71" i="19"/>
  <c r="C66" i="19"/>
  <c r="C67" i="19"/>
  <c r="C68" i="19"/>
  <c r="C69" i="19"/>
  <c r="C70" i="19"/>
  <c r="C72" i="19"/>
  <c r="C73" i="19"/>
  <c r="C65" i="19"/>
  <c r="C62" i="19"/>
  <c r="G22" i="21" l="1"/>
  <c r="F45" i="21"/>
  <c r="E15" i="11" s="1"/>
  <c r="E19" i="21"/>
  <c r="D42" i="21"/>
  <c r="C12" i="11" s="1"/>
  <c r="E20" i="21"/>
  <c r="D43" i="21"/>
  <c r="C13" i="11" s="1"/>
  <c r="H23" i="21"/>
  <c r="G46" i="21"/>
  <c r="F16" i="11" s="1"/>
  <c r="F15" i="21"/>
  <c r="E38" i="21"/>
  <c r="D8" i="11" s="1"/>
  <c r="F21" i="21"/>
  <c r="E44" i="21"/>
  <c r="D14" i="11" s="1"/>
  <c r="H73" i="19"/>
  <c r="H72" i="19"/>
  <c r="H71" i="19"/>
  <c r="I71" i="19" s="1"/>
  <c r="C16" i="21" s="1"/>
  <c r="H67" i="19"/>
  <c r="I67" i="19" s="1"/>
  <c r="H70" i="19"/>
  <c r="I70" i="19" s="1"/>
  <c r="C12" i="21" s="1"/>
  <c r="H75" i="19"/>
  <c r="H69" i="19"/>
  <c r="H68" i="19"/>
  <c r="I68" i="19" s="1"/>
  <c r="H66" i="19"/>
  <c r="I66" i="19" s="1"/>
  <c r="C10" i="21" s="1"/>
  <c r="B2" i="12"/>
  <c r="I69" i="19"/>
  <c r="C11" i="21" s="1"/>
  <c r="I72" i="19"/>
  <c r="C17" i="21" s="1"/>
  <c r="I73" i="19"/>
  <c r="I74" i="19"/>
  <c r="C14" i="21" s="1"/>
  <c r="I75" i="19"/>
  <c r="C13" i="21" s="1"/>
  <c r="AF6" i="6"/>
  <c r="B76" i="4"/>
  <c r="B108" i="4"/>
  <c r="B3" i="18"/>
  <c r="AF11" i="6"/>
  <c r="AF10" i="6"/>
  <c r="G9" i="8"/>
  <c r="G8" i="8"/>
  <c r="C18" i="21" l="1"/>
  <c r="D18" i="21" s="1"/>
  <c r="D16" i="21"/>
  <c r="C39" i="21"/>
  <c r="B9" i="11" s="1"/>
  <c r="D10" i="21"/>
  <c r="C33" i="21"/>
  <c r="B3" i="11" s="1"/>
  <c r="C35" i="21"/>
  <c r="B5" i="11" s="1"/>
  <c r="D12" i="21"/>
  <c r="D13" i="21"/>
  <c r="C36" i="21"/>
  <c r="B6" i="11" s="1"/>
  <c r="D14" i="21"/>
  <c r="C37" i="21"/>
  <c r="B7" i="11" s="1"/>
  <c r="D17" i="21"/>
  <c r="C40" i="21"/>
  <c r="B10" i="11" s="1"/>
  <c r="D11" i="21"/>
  <c r="C34" i="21"/>
  <c r="B4" i="11" s="1"/>
  <c r="G21" i="21"/>
  <c r="F44" i="21"/>
  <c r="E14" i="11" s="1"/>
  <c r="I23" i="21"/>
  <c r="H46" i="21"/>
  <c r="G16" i="11" s="1"/>
  <c r="F20" i="21"/>
  <c r="E43" i="21"/>
  <c r="D13" i="11" s="1"/>
  <c r="G15" i="21"/>
  <c r="F38" i="21"/>
  <c r="E8" i="11" s="1"/>
  <c r="F19" i="21"/>
  <c r="E42" i="21"/>
  <c r="D12" i="11" s="1"/>
  <c r="H22" i="21"/>
  <c r="G45" i="21"/>
  <c r="F15" i="11" s="1"/>
  <c r="D79" i="19"/>
  <c r="H65" i="19"/>
  <c r="H78" i="19"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C41" i="21" l="1"/>
  <c r="B11" i="11" s="1"/>
  <c r="D36" i="21"/>
  <c r="C6" i="11" s="1"/>
  <c r="E13" i="21"/>
  <c r="E12" i="21"/>
  <c r="D35" i="21"/>
  <c r="C5" i="11" s="1"/>
  <c r="E11" i="21"/>
  <c r="D34" i="21"/>
  <c r="C4" i="11" s="1"/>
  <c r="D41" i="21"/>
  <c r="C11" i="11" s="1"/>
  <c r="E18" i="21"/>
  <c r="D40" i="21"/>
  <c r="C10" i="11" s="1"/>
  <c r="E17" i="21"/>
  <c r="E10" i="21"/>
  <c r="D33" i="21"/>
  <c r="C3" i="11" s="1"/>
  <c r="D37" i="21"/>
  <c r="C7" i="11" s="1"/>
  <c r="E14" i="21"/>
  <c r="D39" i="21"/>
  <c r="C9" i="11" s="1"/>
  <c r="E16" i="21"/>
  <c r="G19" i="21"/>
  <c r="F42" i="21"/>
  <c r="E12" i="11" s="1"/>
  <c r="G20" i="21"/>
  <c r="F43" i="21"/>
  <c r="E13" i="11" s="1"/>
  <c r="J23" i="21"/>
  <c r="I46" i="21"/>
  <c r="H16" i="11" s="1"/>
  <c r="H15" i="21"/>
  <c r="G38" i="21"/>
  <c r="F8" i="11" s="1"/>
  <c r="H21" i="21"/>
  <c r="G44" i="21"/>
  <c r="F14" i="11" s="1"/>
  <c r="I22" i="21"/>
  <c r="H45" i="21"/>
  <c r="G15" i="11" s="1"/>
  <c r="I65" i="19"/>
  <c r="H76" i="19"/>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F16" i="21" l="1"/>
  <c r="E39" i="21"/>
  <c r="D9" i="11" s="1"/>
  <c r="F14" i="21"/>
  <c r="E37" i="21"/>
  <c r="D7" i="11" s="1"/>
  <c r="F18" i="21"/>
  <c r="E41" i="21"/>
  <c r="D11" i="11" s="1"/>
  <c r="F11" i="21"/>
  <c r="E34" i="21"/>
  <c r="D4" i="11" s="1"/>
  <c r="F10" i="21"/>
  <c r="E33" i="21"/>
  <c r="D3" i="11" s="1"/>
  <c r="F12" i="21"/>
  <c r="E35" i="21"/>
  <c r="D5" i="11" s="1"/>
  <c r="F17" i="21"/>
  <c r="E40" i="21"/>
  <c r="D10" i="11" s="1"/>
  <c r="E36" i="21"/>
  <c r="D6" i="11" s="1"/>
  <c r="F13" i="21"/>
  <c r="I15" i="21"/>
  <c r="H38" i="21"/>
  <c r="G8" i="11" s="1"/>
  <c r="K23" i="21"/>
  <c r="J46" i="21"/>
  <c r="I16" i="11" s="1"/>
  <c r="J22" i="21"/>
  <c r="I45" i="21"/>
  <c r="H15" i="11" s="1"/>
  <c r="H20" i="21"/>
  <c r="G43" i="21"/>
  <c r="F13" i="11" s="1"/>
  <c r="I21" i="21"/>
  <c r="H44" i="21"/>
  <c r="G14" i="11" s="1"/>
  <c r="H19" i="21"/>
  <c r="G42" i="21"/>
  <c r="F12" i="11" s="1"/>
  <c r="C9" i="21"/>
  <c r="C32" i="21" s="1"/>
  <c r="B2" i="11" s="1"/>
  <c r="I76" i="19"/>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F36" i="21" l="1"/>
  <c r="E6" i="11" s="1"/>
  <c r="G13" i="21"/>
  <c r="G11" i="21"/>
  <c r="F34" i="21"/>
  <c r="E4" i="11" s="1"/>
  <c r="G17" i="21"/>
  <c r="F40" i="21"/>
  <c r="E10" i="11" s="1"/>
  <c r="G18" i="21"/>
  <c r="F41" i="21"/>
  <c r="E11" i="11" s="1"/>
  <c r="G12" i="21"/>
  <c r="F35" i="21"/>
  <c r="E5" i="11" s="1"/>
  <c r="G14" i="21"/>
  <c r="F37" i="21"/>
  <c r="E7" i="11" s="1"/>
  <c r="G10" i="21"/>
  <c r="F33" i="21"/>
  <c r="E3" i="11" s="1"/>
  <c r="G16" i="21"/>
  <c r="F39" i="21"/>
  <c r="E9" i="11" s="1"/>
  <c r="J21" i="21"/>
  <c r="I44" i="21"/>
  <c r="H14" i="11" s="1"/>
  <c r="K22" i="21"/>
  <c r="J45" i="21"/>
  <c r="I15" i="11" s="1"/>
  <c r="J15" i="21"/>
  <c r="I38" i="21"/>
  <c r="H8" i="11" s="1"/>
  <c r="L23" i="21"/>
  <c r="K46" i="21"/>
  <c r="J16" i="11" s="1"/>
  <c r="I19" i="21"/>
  <c r="H42" i="21"/>
  <c r="G12" i="11" s="1"/>
  <c r="I20" i="21"/>
  <c r="H43" i="21"/>
  <c r="G13" i="11" s="1"/>
  <c r="D9" i="21"/>
  <c r="D32" i="21" s="1"/>
  <c r="C2" i="11" s="1"/>
  <c r="C26" i="2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G34" i="21" l="1"/>
  <c r="F4" i="11" s="1"/>
  <c r="H11" i="21"/>
  <c r="G36" i="21"/>
  <c r="F6" i="11" s="1"/>
  <c r="H13" i="21"/>
  <c r="H12" i="21"/>
  <c r="G35" i="21"/>
  <c r="F5" i="11" s="1"/>
  <c r="H16" i="21"/>
  <c r="G39" i="21"/>
  <c r="F9" i="11" s="1"/>
  <c r="G41" i="21"/>
  <c r="F11" i="11" s="1"/>
  <c r="H18" i="21"/>
  <c r="H14" i="21"/>
  <c r="G37" i="21"/>
  <c r="F7" i="11" s="1"/>
  <c r="H10" i="21"/>
  <c r="G33" i="21"/>
  <c r="F3" i="11" s="1"/>
  <c r="H17" i="21"/>
  <c r="G40" i="21"/>
  <c r="F10" i="11" s="1"/>
  <c r="K15" i="21"/>
  <c r="J38" i="21"/>
  <c r="I8" i="11" s="1"/>
  <c r="J20" i="21"/>
  <c r="I43" i="21"/>
  <c r="H13" i="11" s="1"/>
  <c r="M23" i="21"/>
  <c r="L46" i="21"/>
  <c r="K16" i="11" s="1"/>
  <c r="L22" i="21"/>
  <c r="K45" i="21"/>
  <c r="J15" i="11" s="1"/>
  <c r="J19" i="21"/>
  <c r="I42" i="21"/>
  <c r="H12" i="11" s="1"/>
  <c r="K21" i="21"/>
  <c r="J44" i="21"/>
  <c r="I14" i="11" s="1"/>
  <c r="E9" i="21"/>
  <c r="E32" i="21" s="1"/>
  <c r="D2" i="11" s="1"/>
  <c r="D26" i="2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I14" i="21" l="1"/>
  <c r="H37" i="21"/>
  <c r="G7" i="11" s="1"/>
  <c r="I11" i="21"/>
  <c r="H34" i="21"/>
  <c r="G4" i="11" s="1"/>
  <c r="I17" i="21"/>
  <c r="H40" i="21"/>
  <c r="G10" i="11" s="1"/>
  <c r="I16" i="21"/>
  <c r="H39" i="21"/>
  <c r="G9" i="11" s="1"/>
  <c r="I18" i="21"/>
  <c r="H41" i="21"/>
  <c r="G11" i="11" s="1"/>
  <c r="I10" i="21"/>
  <c r="H33" i="21"/>
  <c r="G3" i="11" s="1"/>
  <c r="I12" i="21"/>
  <c r="H35" i="21"/>
  <c r="G5" i="11" s="1"/>
  <c r="H36" i="21"/>
  <c r="G6" i="11" s="1"/>
  <c r="I13" i="21"/>
  <c r="K19" i="21"/>
  <c r="J42" i="21"/>
  <c r="I12" i="11" s="1"/>
  <c r="L15" i="21"/>
  <c r="K38" i="21"/>
  <c r="J8" i="11" s="1"/>
  <c r="M22" i="21"/>
  <c r="L45" i="21"/>
  <c r="K15" i="11" s="1"/>
  <c r="K20" i="21"/>
  <c r="J43" i="21"/>
  <c r="I13" i="11" s="1"/>
  <c r="L21" i="21"/>
  <c r="K44" i="21"/>
  <c r="J14" i="11" s="1"/>
  <c r="N23" i="21"/>
  <c r="M46" i="21"/>
  <c r="L16" i="11" s="1"/>
  <c r="F9" i="21"/>
  <c r="F32" i="21" s="1"/>
  <c r="E2" i="11" s="1"/>
  <c r="E26" i="2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J18" i="21" l="1"/>
  <c r="I41" i="21"/>
  <c r="H11" i="11" s="1"/>
  <c r="I36" i="21"/>
  <c r="H6" i="11" s="1"/>
  <c r="J13" i="21"/>
  <c r="J16" i="21"/>
  <c r="I39" i="21"/>
  <c r="H9" i="11" s="1"/>
  <c r="J10" i="21"/>
  <c r="I33" i="21"/>
  <c r="H3" i="11" s="1"/>
  <c r="I37" i="21"/>
  <c r="H7" i="11" s="1"/>
  <c r="J14" i="21"/>
  <c r="I34" i="21"/>
  <c r="H4" i="11" s="1"/>
  <c r="J11" i="21"/>
  <c r="I35" i="21"/>
  <c r="H5" i="11" s="1"/>
  <c r="J12" i="21"/>
  <c r="I40" i="21"/>
  <c r="H10" i="11" s="1"/>
  <c r="J17" i="21"/>
  <c r="O23" i="21"/>
  <c r="L20" i="21"/>
  <c r="K43" i="21"/>
  <c r="J13" i="11" s="1"/>
  <c r="M15" i="21"/>
  <c r="L38" i="21"/>
  <c r="K8" i="11" s="1"/>
  <c r="M21" i="21"/>
  <c r="L44" i="21"/>
  <c r="K14" i="11" s="1"/>
  <c r="L19" i="21"/>
  <c r="K42" i="21"/>
  <c r="J12" i="11" s="1"/>
  <c r="N22" i="21"/>
  <c r="M45" i="21"/>
  <c r="L15" i="11" s="1"/>
  <c r="G9" i="21"/>
  <c r="G32" i="21" s="1"/>
  <c r="F2" i="11" s="1"/>
  <c r="F26" i="21"/>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K14" i="21" l="1"/>
  <c r="J37" i="21"/>
  <c r="I7" i="11" s="1"/>
  <c r="J40" i="21"/>
  <c r="I10" i="11" s="1"/>
  <c r="K17" i="21"/>
  <c r="K10" i="21"/>
  <c r="J33" i="21"/>
  <c r="I3" i="11" s="1"/>
  <c r="J41" i="21"/>
  <c r="I11" i="11" s="1"/>
  <c r="K18" i="21"/>
  <c r="K12" i="21"/>
  <c r="J35" i="21"/>
  <c r="I5" i="11" s="1"/>
  <c r="J39" i="21"/>
  <c r="I9" i="11" s="1"/>
  <c r="K16" i="21"/>
  <c r="J34" i="21"/>
  <c r="I4" i="11" s="1"/>
  <c r="K11" i="21"/>
  <c r="J36" i="21"/>
  <c r="I6" i="11" s="1"/>
  <c r="K13" i="21"/>
  <c r="O22" i="21"/>
  <c r="N21" i="21"/>
  <c r="M44" i="21"/>
  <c r="L14" i="11" s="1"/>
  <c r="P23" i="21"/>
  <c r="N15" i="21"/>
  <c r="M38" i="21"/>
  <c r="L8" i="11" s="1"/>
  <c r="M19" i="21"/>
  <c r="L42" i="21"/>
  <c r="K12" i="11" s="1"/>
  <c r="M20" i="21"/>
  <c r="L43" i="21"/>
  <c r="K13" i="11" s="1"/>
  <c r="H9" i="21"/>
  <c r="H32" i="21" s="1"/>
  <c r="G2" i="11" s="1"/>
  <c r="G26" i="21"/>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L12" i="21" l="1"/>
  <c r="K35" i="21"/>
  <c r="J5" i="11" s="1"/>
  <c r="L14" i="21"/>
  <c r="K37" i="21"/>
  <c r="J7" i="11" s="1"/>
  <c r="K36" i="21"/>
  <c r="J6" i="11" s="1"/>
  <c r="L13" i="21"/>
  <c r="L18" i="21"/>
  <c r="K41" i="21"/>
  <c r="J11" i="11" s="1"/>
  <c r="K34" i="21"/>
  <c r="J4" i="11" s="1"/>
  <c r="L11" i="21"/>
  <c r="K33" i="21"/>
  <c r="J3" i="11" s="1"/>
  <c r="L10" i="21"/>
  <c r="K39" i="21"/>
  <c r="J9" i="11" s="1"/>
  <c r="L16" i="21"/>
  <c r="L17" i="21"/>
  <c r="K40" i="21"/>
  <c r="J10" i="11" s="1"/>
  <c r="N20" i="21"/>
  <c r="M43" i="21"/>
  <c r="L13" i="11" s="1"/>
  <c r="O21" i="21"/>
  <c r="N44" i="21"/>
  <c r="M14" i="11" s="1"/>
  <c r="N19" i="21"/>
  <c r="M42" i="21"/>
  <c r="L12" i="11" s="1"/>
  <c r="P22" i="21"/>
  <c r="Q23" i="21"/>
  <c r="O15" i="21"/>
  <c r="N38" i="21"/>
  <c r="M8" i="11" s="1"/>
  <c r="I9" i="21"/>
  <c r="I32" i="21" s="1"/>
  <c r="H2" i="11" s="1"/>
  <c r="H26" i="21"/>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M12" i="21" l="1"/>
  <c r="L35" i="21"/>
  <c r="K5" i="11" s="1"/>
  <c r="L40" i="21"/>
  <c r="K10" i="11" s="1"/>
  <c r="M17" i="21"/>
  <c r="M18" i="21"/>
  <c r="L41" i="21"/>
  <c r="K11" i="11" s="1"/>
  <c r="M16" i="21"/>
  <c r="L39" i="21"/>
  <c r="K9" i="11" s="1"/>
  <c r="L36" i="21"/>
  <c r="K6" i="11" s="1"/>
  <c r="M13" i="21"/>
  <c r="M10" i="21"/>
  <c r="L33" i="21"/>
  <c r="K3" i="11" s="1"/>
  <c r="M14" i="21"/>
  <c r="L37" i="21"/>
  <c r="K7" i="11" s="1"/>
  <c r="M11" i="21"/>
  <c r="L34" i="21"/>
  <c r="K4" i="11" s="1"/>
  <c r="R23" i="21"/>
  <c r="O19" i="21"/>
  <c r="P15" i="21"/>
  <c r="O38" i="21"/>
  <c r="N8" i="11" s="1"/>
  <c r="P21" i="21"/>
  <c r="O44" i="21"/>
  <c r="N14" i="11" s="1"/>
  <c r="Q22" i="21"/>
  <c r="O20" i="21"/>
  <c r="J9" i="21"/>
  <c r="J32" i="21" s="1"/>
  <c r="I2" i="11" s="1"/>
  <c r="I26" i="2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N11" i="21" l="1"/>
  <c r="O11" i="21" s="1"/>
  <c r="P11" i="21" s="1"/>
  <c r="Q11" i="21" s="1"/>
  <c r="M34" i="21"/>
  <c r="L4" i="11" s="1"/>
  <c r="N16" i="21"/>
  <c r="M39" i="21"/>
  <c r="L9" i="11" s="1"/>
  <c r="N14" i="21"/>
  <c r="M37" i="21"/>
  <c r="L7" i="11" s="1"/>
  <c r="N18" i="21"/>
  <c r="O18" i="21" s="1"/>
  <c r="P18" i="21" s="1"/>
  <c r="Q18" i="21" s="1"/>
  <c r="M41" i="21"/>
  <c r="L11" i="11" s="1"/>
  <c r="N17" i="21"/>
  <c r="M40" i="21"/>
  <c r="L10" i="11" s="1"/>
  <c r="N10" i="21"/>
  <c r="O10" i="21" s="1"/>
  <c r="P10" i="21" s="1"/>
  <c r="Q10" i="21" s="1"/>
  <c r="M33" i="21"/>
  <c r="L3" i="11" s="1"/>
  <c r="M36" i="21"/>
  <c r="L6" i="11" s="1"/>
  <c r="N13" i="21"/>
  <c r="N12" i="21"/>
  <c r="M35" i="21"/>
  <c r="L5" i="11" s="1"/>
  <c r="R22" i="21"/>
  <c r="Q15" i="21"/>
  <c r="P38" i="21"/>
  <c r="O8" i="11" s="1"/>
  <c r="P19" i="21"/>
  <c r="Q21" i="21"/>
  <c r="P44" i="21"/>
  <c r="O14" i="11" s="1"/>
  <c r="S23" i="21"/>
  <c r="P20" i="21"/>
  <c r="K9" i="21"/>
  <c r="K32" i="21" s="1"/>
  <c r="J2" i="11" s="1"/>
  <c r="J26" i="21"/>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O12" i="21" l="1"/>
  <c r="N35" i="21"/>
  <c r="M5" i="11" s="1"/>
  <c r="N36" i="21"/>
  <c r="M6" i="11" s="1"/>
  <c r="O13" i="21"/>
  <c r="N37" i="21"/>
  <c r="M7" i="11" s="1"/>
  <c r="O14" i="21"/>
  <c r="O16" i="21"/>
  <c r="N39" i="21"/>
  <c r="M9" i="11" s="1"/>
  <c r="O17" i="21"/>
  <c r="N40" i="21"/>
  <c r="M10" i="11" s="1"/>
  <c r="Q19" i="21"/>
  <c r="T23" i="21"/>
  <c r="R21" i="21"/>
  <c r="Q44" i="21"/>
  <c r="P14" i="11" s="1"/>
  <c r="R11" i="21"/>
  <c r="S22" i="21"/>
  <c r="Q20" i="21"/>
  <c r="R10" i="21"/>
  <c r="R18" i="21"/>
  <c r="R15" i="21"/>
  <c r="Q38" i="21"/>
  <c r="P8" i="11" s="1"/>
  <c r="L9" i="21"/>
  <c r="L32" i="21" s="1"/>
  <c r="K2" i="11" s="1"/>
  <c r="K26" i="21"/>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P17" i="21" l="1"/>
  <c r="O40" i="21"/>
  <c r="N10" i="11" s="1"/>
  <c r="P12" i="21"/>
  <c r="O35" i="21"/>
  <c r="N5" i="11" s="1"/>
  <c r="P16" i="21"/>
  <c r="O39" i="21"/>
  <c r="N9" i="11" s="1"/>
  <c r="O36" i="21"/>
  <c r="N6" i="11" s="1"/>
  <c r="P13" i="21"/>
  <c r="P14" i="21"/>
  <c r="O37" i="21"/>
  <c r="N7" i="11" s="1"/>
  <c r="S15" i="21"/>
  <c r="R38" i="21"/>
  <c r="Q8" i="11" s="1"/>
  <c r="S21" i="21"/>
  <c r="R44" i="21"/>
  <c r="Q14" i="11" s="1"/>
  <c r="S18" i="21"/>
  <c r="U23" i="21"/>
  <c r="R20" i="21"/>
  <c r="R19" i="21"/>
  <c r="S10" i="21"/>
  <c r="S11" i="21"/>
  <c r="T22" i="21"/>
  <c r="M9" i="21"/>
  <c r="M32" i="21" s="1"/>
  <c r="L2" i="11" s="1"/>
  <c r="L26" i="2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Q14" i="21" l="1"/>
  <c r="P37" i="21"/>
  <c r="O7" i="11" s="1"/>
  <c r="Q17" i="21"/>
  <c r="P40" i="21"/>
  <c r="O10" i="11" s="1"/>
  <c r="P36" i="21"/>
  <c r="O6" i="11" s="1"/>
  <c r="Q13" i="21"/>
  <c r="P39" i="21"/>
  <c r="O9" i="11" s="1"/>
  <c r="Q16" i="21"/>
  <c r="P35" i="21"/>
  <c r="O5" i="11" s="1"/>
  <c r="Q12" i="21"/>
  <c r="T21" i="21"/>
  <c r="S44" i="21"/>
  <c r="R14" i="11" s="1"/>
  <c r="T15" i="21"/>
  <c r="S38" i="21"/>
  <c r="R8" i="11" s="1"/>
  <c r="U22" i="21"/>
  <c r="S19" i="21"/>
  <c r="T11" i="21"/>
  <c r="S20" i="21"/>
  <c r="T18" i="21"/>
  <c r="V23" i="21"/>
  <c r="T10" i="21"/>
  <c r="N9" i="21"/>
  <c r="M26" i="21"/>
  <c r="AN15" i="6"/>
  <c r="AO11" i="6"/>
  <c r="AO7" i="6"/>
  <c r="AP6" i="6"/>
  <c r="AN14" i="6"/>
  <c r="AO10" i="6"/>
  <c r="R16" i="21" l="1"/>
  <c r="Q39" i="21"/>
  <c r="P9" i="11" s="1"/>
  <c r="R12" i="21"/>
  <c r="Q35" i="21"/>
  <c r="P5" i="11" s="1"/>
  <c r="R14" i="21"/>
  <c r="Q37" i="21"/>
  <c r="P7" i="11" s="1"/>
  <c r="Q36" i="21"/>
  <c r="P6" i="11" s="1"/>
  <c r="R13" i="21"/>
  <c r="R17" i="21"/>
  <c r="Q40" i="21"/>
  <c r="P10" i="11" s="1"/>
  <c r="U21" i="21"/>
  <c r="T44" i="21"/>
  <c r="S14" i="11" s="1"/>
  <c r="W23" i="21"/>
  <c r="T19" i="21"/>
  <c r="U18" i="21"/>
  <c r="V22" i="21"/>
  <c r="U10" i="21"/>
  <c r="T20" i="21"/>
  <c r="U11" i="21"/>
  <c r="U15" i="21"/>
  <c r="T38" i="21"/>
  <c r="S8" i="11" s="1"/>
  <c r="O9" i="21"/>
  <c r="N26" i="21"/>
  <c r="N28" i="21" s="1"/>
  <c r="AP10" i="6"/>
  <c r="AO14" i="6"/>
  <c r="AQ6" i="6"/>
  <c r="AP7" i="6"/>
  <c r="AP11" i="6"/>
  <c r="AO15" i="6"/>
  <c r="R40" i="21" l="1"/>
  <c r="Q10" i="11" s="1"/>
  <c r="S17" i="21"/>
  <c r="R39" i="21"/>
  <c r="Q9" i="11" s="1"/>
  <c r="S16" i="21"/>
  <c r="R36" i="21"/>
  <c r="Q6" i="11" s="1"/>
  <c r="S13" i="21"/>
  <c r="S14" i="21"/>
  <c r="R37" i="21"/>
  <c r="Q7" i="11" s="1"/>
  <c r="S12" i="21"/>
  <c r="R35" i="21"/>
  <c r="Q5" i="11" s="1"/>
  <c r="V15" i="21"/>
  <c r="U38" i="21"/>
  <c r="T8" i="11" s="1"/>
  <c r="U19" i="21"/>
  <c r="V10" i="21"/>
  <c r="W22" i="21"/>
  <c r="U20" i="21"/>
  <c r="V21" i="21"/>
  <c r="U44" i="21"/>
  <c r="T14" i="11" s="1"/>
  <c r="V11" i="21"/>
  <c r="N46" i="21"/>
  <c r="M16" i="11" s="1"/>
  <c r="N45" i="21"/>
  <c r="M15" i="11" s="1"/>
  <c r="N34" i="21"/>
  <c r="M4" i="11" s="1"/>
  <c r="N41" i="21"/>
  <c r="M11" i="11" s="1"/>
  <c r="N33" i="21"/>
  <c r="M3" i="11" s="1"/>
  <c r="N43" i="21"/>
  <c r="M13" i="11" s="1"/>
  <c r="N42" i="21"/>
  <c r="M12" i="11" s="1"/>
  <c r="N32" i="21"/>
  <c r="M2" i="11" s="1"/>
  <c r="V18" i="21"/>
  <c r="X23" i="21"/>
  <c r="P9" i="21"/>
  <c r="O26" i="21"/>
  <c r="O28" i="21" s="1"/>
  <c r="O32" i="21" s="1"/>
  <c r="N2" i="11" s="1"/>
  <c r="AQ7" i="6"/>
  <c r="AP15" i="6"/>
  <c r="AQ11" i="6"/>
  <c r="AR6" i="6"/>
  <c r="AP14" i="6"/>
  <c r="AQ10" i="6"/>
  <c r="T14" i="21" l="1"/>
  <c r="S37" i="21"/>
  <c r="R7" i="11" s="1"/>
  <c r="T17" i="21"/>
  <c r="S40" i="21"/>
  <c r="R10" i="11" s="1"/>
  <c r="T12" i="21"/>
  <c r="S35" i="21"/>
  <c r="R5" i="11" s="1"/>
  <c r="S36" i="21"/>
  <c r="R6" i="11" s="1"/>
  <c r="T13" i="21"/>
  <c r="T16" i="21"/>
  <c r="S39" i="21"/>
  <c r="R9" i="11" s="1"/>
  <c r="Y23" i="21"/>
  <c r="V20" i="21"/>
  <c r="W15" i="21"/>
  <c r="V38" i="21"/>
  <c r="U8" i="11" s="1"/>
  <c r="W21" i="21"/>
  <c r="V44" i="21"/>
  <c r="U14" i="11" s="1"/>
  <c r="W18" i="21"/>
  <c r="W11" i="21"/>
  <c r="X22" i="21"/>
  <c r="W10" i="21"/>
  <c r="O46" i="21"/>
  <c r="N16" i="11" s="1"/>
  <c r="O45" i="21"/>
  <c r="N15" i="11" s="1"/>
  <c r="O33" i="21"/>
  <c r="N3" i="11" s="1"/>
  <c r="O41" i="21"/>
  <c r="N11" i="11" s="1"/>
  <c r="O34" i="21"/>
  <c r="N4" i="11" s="1"/>
  <c r="O43" i="21"/>
  <c r="N13" i="11" s="1"/>
  <c r="O42" i="21"/>
  <c r="N12" i="11" s="1"/>
  <c r="V19" i="21"/>
  <c r="Q9" i="21"/>
  <c r="P26" i="21"/>
  <c r="P28" i="21" s="1"/>
  <c r="P32" i="21" s="1"/>
  <c r="O2" i="11" s="1"/>
  <c r="AS6" i="6"/>
  <c r="AQ15" i="6"/>
  <c r="AR11" i="6"/>
  <c r="AQ14" i="6"/>
  <c r="AR10" i="6"/>
  <c r="AR7" i="6"/>
  <c r="U16" i="21" l="1"/>
  <c r="T39" i="21"/>
  <c r="S9" i="11" s="1"/>
  <c r="T36" i="21"/>
  <c r="S6" i="11" s="1"/>
  <c r="U13" i="21"/>
  <c r="U17" i="21"/>
  <c r="T40" i="21"/>
  <c r="S10" i="11" s="1"/>
  <c r="U14" i="21"/>
  <c r="T37" i="21"/>
  <c r="S7" i="11" s="1"/>
  <c r="T35" i="21"/>
  <c r="S5" i="11" s="1"/>
  <c r="U12" i="21"/>
  <c r="W20" i="21"/>
  <c r="Y22" i="21"/>
  <c r="Z23" i="21"/>
  <c r="X15" i="21"/>
  <c r="W38" i="21"/>
  <c r="V8" i="11" s="1"/>
  <c r="X21" i="21"/>
  <c r="W44" i="21"/>
  <c r="V14" i="11" s="1"/>
  <c r="W19" i="21"/>
  <c r="X10" i="21"/>
  <c r="X18" i="21"/>
  <c r="X11" i="21"/>
  <c r="P46" i="21"/>
  <c r="O16" i="11" s="1"/>
  <c r="P45" i="21"/>
  <c r="O15" i="11" s="1"/>
  <c r="P41" i="21"/>
  <c r="O11" i="11" s="1"/>
  <c r="P33" i="21"/>
  <c r="O3" i="11" s="1"/>
  <c r="P34" i="21"/>
  <c r="O4" i="11" s="1"/>
  <c r="P42" i="21"/>
  <c r="O12" i="11" s="1"/>
  <c r="P43" i="21"/>
  <c r="O13" i="11" s="1"/>
  <c r="R9" i="21"/>
  <c r="Q26" i="21"/>
  <c r="Q28" i="21" s="1"/>
  <c r="Q32" i="21" s="1"/>
  <c r="P2" i="11" s="1"/>
  <c r="AT6" i="6"/>
  <c r="AR14" i="6"/>
  <c r="AS10" i="6"/>
  <c r="AR15" i="6"/>
  <c r="AS11" i="6"/>
  <c r="AS7" i="6"/>
  <c r="V16" i="21" l="1"/>
  <c r="U39" i="21"/>
  <c r="T9" i="11" s="1"/>
  <c r="V14" i="21"/>
  <c r="U37" i="21"/>
  <c r="T7" i="11" s="1"/>
  <c r="U40" i="21"/>
  <c r="T10" i="11" s="1"/>
  <c r="V17" i="21"/>
  <c r="U36" i="21"/>
  <c r="T6" i="11" s="1"/>
  <c r="V13" i="21"/>
  <c r="V12" i="21"/>
  <c r="U35" i="21"/>
  <c r="T5" i="11" s="1"/>
  <c r="X20" i="21"/>
  <c r="Y15" i="21"/>
  <c r="X38" i="21"/>
  <c r="W8" i="11" s="1"/>
  <c r="Y11" i="21"/>
  <c r="AA23" i="21"/>
  <c r="Y10" i="21"/>
  <c r="X19" i="21"/>
  <c r="Y18" i="21"/>
  <c r="Y21" i="21"/>
  <c r="X44" i="21"/>
  <c r="W14" i="11" s="1"/>
  <c r="Q46" i="21"/>
  <c r="P16" i="11" s="1"/>
  <c r="Q45" i="21"/>
  <c r="P15" i="11" s="1"/>
  <c r="Q41" i="21"/>
  <c r="P11" i="11" s="1"/>
  <c r="Q34" i="21"/>
  <c r="P4" i="11" s="1"/>
  <c r="Q33" i="21"/>
  <c r="P3" i="11" s="1"/>
  <c r="Q43" i="21"/>
  <c r="P13" i="11" s="1"/>
  <c r="Q42" i="21"/>
  <c r="P12" i="11" s="1"/>
  <c r="Z22" i="21"/>
  <c r="S9" i="21"/>
  <c r="R26" i="21"/>
  <c r="R28" i="21" s="1"/>
  <c r="R32" i="21" s="1"/>
  <c r="Q2" i="11" s="1"/>
  <c r="AU6" i="6"/>
  <c r="AT7" i="6"/>
  <c r="AS15" i="6"/>
  <c r="AT11" i="6"/>
  <c r="AS14" i="6"/>
  <c r="AT10" i="6"/>
  <c r="V40" i="21" l="1"/>
  <c r="U10" i="11" s="1"/>
  <c r="W17" i="21"/>
  <c r="V37" i="21"/>
  <c r="U7" i="11" s="1"/>
  <c r="W14" i="21"/>
  <c r="V36" i="21"/>
  <c r="U6" i="11" s="1"/>
  <c r="W13" i="21"/>
  <c r="W12" i="21"/>
  <c r="V35" i="21"/>
  <c r="U5" i="11" s="1"/>
  <c r="W16" i="21"/>
  <c r="V39" i="21"/>
  <c r="U9" i="11" s="1"/>
  <c r="AA22" i="21"/>
  <c r="Z15" i="21"/>
  <c r="Y38" i="21"/>
  <c r="X8" i="11" s="1"/>
  <c r="Z18" i="21"/>
  <c r="Z10" i="21"/>
  <c r="AB23" i="21"/>
  <c r="Z21" i="21"/>
  <c r="Y44" i="21"/>
  <c r="X14" i="11" s="1"/>
  <c r="R46" i="21"/>
  <c r="Q16" i="11" s="1"/>
  <c r="R45" i="21"/>
  <c r="Q15" i="11" s="1"/>
  <c r="R34" i="21"/>
  <c r="Q4" i="11" s="1"/>
  <c r="R41" i="21"/>
  <c r="Q11" i="11" s="1"/>
  <c r="R33" i="21"/>
  <c r="Q3" i="11" s="1"/>
  <c r="R43" i="21"/>
  <c r="Q13" i="11" s="1"/>
  <c r="R42" i="21"/>
  <c r="Q12" i="11" s="1"/>
  <c r="Y19" i="21"/>
  <c r="Z11" i="21"/>
  <c r="Y20" i="21"/>
  <c r="T9" i="21"/>
  <c r="S26" i="21"/>
  <c r="S28" i="21" s="1"/>
  <c r="AV6" i="6"/>
  <c r="AU7" i="6"/>
  <c r="AT14" i="6"/>
  <c r="AU10" i="6"/>
  <c r="AT15" i="6"/>
  <c r="AU11" i="6"/>
  <c r="W35" i="21" l="1"/>
  <c r="V5" i="11" s="1"/>
  <c r="X12" i="21"/>
  <c r="W36" i="21"/>
  <c r="V6" i="11" s="1"/>
  <c r="X13" i="21"/>
  <c r="W37" i="21"/>
  <c r="V7" i="11" s="1"/>
  <c r="X14" i="21"/>
  <c r="X17" i="21"/>
  <c r="W40" i="21"/>
  <c r="V10" i="11" s="1"/>
  <c r="X16" i="21"/>
  <c r="W39" i="21"/>
  <c r="V9" i="11" s="1"/>
  <c r="AA18" i="21"/>
  <c r="AA15" i="21"/>
  <c r="Z38" i="21"/>
  <c r="Y8" i="11" s="1"/>
  <c r="S46" i="21"/>
  <c r="R16" i="11" s="1"/>
  <c r="S45" i="21"/>
  <c r="R15" i="11" s="1"/>
  <c r="S34" i="21"/>
  <c r="R4" i="11" s="1"/>
  <c r="S41" i="21"/>
  <c r="R11" i="11" s="1"/>
  <c r="S33" i="21"/>
  <c r="R3" i="11" s="1"/>
  <c r="S43" i="21"/>
  <c r="R13" i="11" s="1"/>
  <c r="S42" i="21"/>
  <c r="R12" i="11" s="1"/>
  <c r="Z20" i="21"/>
  <c r="Z19" i="21"/>
  <c r="AC23" i="21"/>
  <c r="AB22" i="21"/>
  <c r="S32" i="21"/>
  <c r="R2" i="11" s="1"/>
  <c r="AA11" i="21"/>
  <c r="AA21" i="21"/>
  <c r="Z44" i="21"/>
  <c r="Y14" i="11" s="1"/>
  <c r="AA10" i="21"/>
  <c r="U9" i="21"/>
  <c r="T26" i="21"/>
  <c r="T28" i="21" s="1"/>
  <c r="AW6" i="6"/>
  <c r="AU15" i="6"/>
  <c r="AV11" i="6"/>
  <c r="AV10" i="6"/>
  <c r="AU14" i="6"/>
  <c r="AV7" i="6"/>
  <c r="Y17" i="21" l="1"/>
  <c r="X40" i="21"/>
  <c r="W10" i="11" s="1"/>
  <c r="Y14" i="21"/>
  <c r="X37" i="21"/>
  <c r="W7" i="11" s="1"/>
  <c r="X36" i="21"/>
  <c r="W6" i="11" s="1"/>
  <c r="Y13" i="21"/>
  <c r="Y12" i="21"/>
  <c r="X35" i="21"/>
  <c r="W5" i="11" s="1"/>
  <c r="X39" i="21"/>
  <c r="W9" i="11" s="1"/>
  <c r="Y16" i="21"/>
  <c r="AB10" i="21"/>
  <c r="AB15" i="21"/>
  <c r="AA38" i="21"/>
  <c r="Z8" i="11" s="1"/>
  <c r="AB21" i="21"/>
  <c r="AA44" i="21"/>
  <c r="Z14" i="11" s="1"/>
  <c r="AA20" i="21"/>
  <c r="AD23" i="21"/>
  <c r="T46" i="21"/>
  <c r="S16" i="11" s="1"/>
  <c r="T45" i="21"/>
  <c r="S15" i="11" s="1"/>
  <c r="T34" i="21"/>
  <c r="S4" i="11" s="1"/>
  <c r="T33" i="21"/>
  <c r="S3" i="11" s="1"/>
  <c r="T41" i="21"/>
  <c r="S11" i="11" s="1"/>
  <c r="T42" i="21"/>
  <c r="S12" i="11" s="1"/>
  <c r="T43" i="21"/>
  <c r="S13" i="11" s="1"/>
  <c r="AC22" i="21"/>
  <c r="AB18" i="21"/>
  <c r="T32" i="21"/>
  <c r="S2" i="11" s="1"/>
  <c r="AB11" i="21"/>
  <c r="AA19" i="21"/>
  <c r="V9" i="21"/>
  <c r="U26" i="21"/>
  <c r="U28" i="21" s="1"/>
  <c r="AX6" i="6"/>
  <c r="AW7" i="6"/>
  <c r="AV14" i="6"/>
  <c r="AW10" i="6"/>
  <c r="AV15" i="6"/>
  <c r="AW11" i="6"/>
  <c r="Z12" i="21" l="1"/>
  <c r="Y35" i="21"/>
  <c r="X5" i="11" s="1"/>
  <c r="Y36" i="21"/>
  <c r="X6" i="11" s="1"/>
  <c r="Z13" i="21"/>
  <c r="Z14" i="21"/>
  <c r="Y37" i="21"/>
  <c r="X7" i="11" s="1"/>
  <c r="Z16" i="21"/>
  <c r="Y39" i="21"/>
  <c r="X9" i="11" s="1"/>
  <c r="Z17" i="21"/>
  <c r="Y40" i="21"/>
  <c r="X10" i="11" s="1"/>
  <c r="AE23" i="21"/>
  <c r="AC21" i="21"/>
  <c r="AB44" i="21"/>
  <c r="AA14" i="11" s="1"/>
  <c r="AC11" i="21"/>
  <c r="U46" i="21"/>
  <c r="T16" i="11" s="1"/>
  <c r="U45" i="21"/>
  <c r="T15" i="11" s="1"/>
  <c r="U33" i="21"/>
  <c r="T3" i="11" s="1"/>
  <c r="U41" i="21"/>
  <c r="T11" i="11" s="1"/>
  <c r="U34" i="21"/>
  <c r="T4" i="11" s="1"/>
  <c r="U43" i="21"/>
  <c r="T13" i="11" s="1"/>
  <c r="U42" i="21"/>
  <c r="T12" i="11" s="1"/>
  <c r="AC15" i="21"/>
  <c r="AB38" i="21"/>
  <c r="AA8" i="11" s="1"/>
  <c r="AD22" i="21"/>
  <c r="U32" i="21"/>
  <c r="T2" i="11" s="1"/>
  <c r="AB20" i="21"/>
  <c r="AC10" i="21"/>
  <c r="AB19" i="21"/>
  <c r="AC18" i="21"/>
  <c r="W9" i="21"/>
  <c r="V26" i="21"/>
  <c r="V28" i="21" s="1"/>
  <c r="AY6" i="6"/>
  <c r="AX11" i="6"/>
  <c r="AW15" i="6"/>
  <c r="AW14" i="6"/>
  <c r="AX10" i="6"/>
  <c r="AX7" i="6"/>
  <c r="Z39" i="21" l="1"/>
  <c r="Y9" i="11" s="1"/>
  <c r="AA16" i="21"/>
  <c r="AA14" i="21"/>
  <c r="Z37" i="21"/>
  <c r="Y7" i="11" s="1"/>
  <c r="Z36" i="21"/>
  <c r="Y6" i="11" s="1"/>
  <c r="AA13" i="21"/>
  <c r="AA17" i="21"/>
  <c r="Z40" i="21"/>
  <c r="Y10" i="11" s="1"/>
  <c r="AA12" i="21"/>
  <c r="Z35" i="21"/>
  <c r="Y5" i="11" s="1"/>
  <c r="AD15" i="21"/>
  <c r="AC38" i="21"/>
  <c r="AB8" i="11" s="1"/>
  <c r="AC19" i="21"/>
  <c r="AD11" i="21"/>
  <c r="V46" i="21"/>
  <c r="U16" i="11" s="1"/>
  <c r="V45" i="21"/>
  <c r="U15" i="11" s="1"/>
  <c r="V41" i="21"/>
  <c r="U11" i="11" s="1"/>
  <c r="V33" i="21"/>
  <c r="U3" i="11" s="1"/>
  <c r="V34" i="21"/>
  <c r="U4" i="11" s="1"/>
  <c r="V43" i="21"/>
  <c r="U13" i="11" s="1"/>
  <c r="V42" i="21"/>
  <c r="U12" i="11" s="1"/>
  <c r="AD10" i="21"/>
  <c r="AE22" i="21"/>
  <c r="AD21" i="21"/>
  <c r="AC44" i="21"/>
  <c r="AB14" i="11" s="1"/>
  <c r="V32" i="21"/>
  <c r="U2" i="11" s="1"/>
  <c r="AD18" i="21"/>
  <c r="AC20" i="21"/>
  <c r="AF23" i="21"/>
  <c r="X9" i="21"/>
  <c r="W26" i="21"/>
  <c r="W28" i="21" s="1"/>
  <c r="AZ6" i="6"/>
  <c r="AY7" i="6"/>
  <c r="AX14" i="6"/>
  <c r="AY10" i="6"/>
  <c r="AX15" i="6"/>
  <c r="AY11" i="6"/>
  <c r="AB17" i="21" l="1"/>
  <c r="AA40" i="21"/>
  <c r="Z10" i="11" s="1"/>
  <c r="AA36" i="21"/>
  <c r="Z6" i="11" s="1"/>
  <c r="AB13" i="21"/>
  <c r="AB14" i="21"/>
  <c r="AA37" i="21"/>
  <c r="Z7" i="11" s="1"/>
  <c r="AB16" i="21"/>
  <c r="AA39" i="21"/>
  <c r="Z9" i="11" s="1"/>
  <c r="AB12" i="21"/>
  <c r="AA35" i="21"/>
  <c r="Z5" i="11" s="1"/>
  <c r="AE11" i="21"/>
  <c r="AD20" i="21"/>
  <c r="AD19" i="21"/>
  <c r="W46" i="21"/>
  <c r="V16" i="11" s="1"/>
  <c r="W45" i="21"/>
  <c r="V15" i="11" s="1"/>
  <c r="W33" i="21"/>
  <c r="V3" i="11" s="1"/>
  <c r="W34" i="21"/>
  <c r="V4" i="11" s="1"/>
  <c r="W41" i="21"/>
  <c r="V11" i="11" s="1"/>
  <c r="W43" i="21"/>
  <c r="V13" i="11" s="1"/>
  <c r="W42" i="21"/>
  <c r="V12" i="11" s="1"/>
  <c r="AE21" i="21"/>
  <c r="AD44" i="21"/>
  <c r="AC14" i="11" s="1"/>
  <c r="AE18" i="21"/>
  <c r="W32" i="21"/>
  <c r="V2" i="11" s="1"/>
  <c r="AE10" i="21"/>
  <c r="AG23" i="21"/>
  <c r="AF22" i="21"/>
  <c r="AE15" i="21"/>
  <c r="AD38" i="21"/>
  <c r="AC8" i="11" s="1"/>
  <c r="Y9" i="21"/>
  <c r="X26" i="21"/>
  <c r="X28" i="21" s="1"/>
  <c r="BA6" i="6"/>
  <c r="AY15" i="6"/>
  <c r="AZ11" i="6"/>
  <c r="AY14" i="6"/>
  <c r="AZ10" i="6"/>
  <c r="AZ7" i="6"/>
  <c r="AC16" i="21" l="1"/>
  <c r="AB39" i="21"/>
  <c r="AA9" i="11" s="1"/>
  <c r="AC14" i="21"/>
  <c r="AB37" i="21"/>
  <c r="AA7" i="11" s="1"/>
  <c r="AB36" i="21"/>
  <c r="AA6" i="11" s="1"/>
  <c r="AC13" i="21"/>
  <c r="AC12" i="21"/>
  <c r="AB35" i="21"/>
  <c r="AA5" i="11" s="1"/>
  <c r="AC17" i="21"/>
  <c r="AB40" i="21"/>
  <c r="AA10" i="11" s="1"/>
  <c r="X46" i="21"/>
  <c r="W16" i="11" s="1"/>
  <c r="X45" i="21"/>
  <c r="W15" i="11" s="1"/>
  <c r="X34" i="21"/>
  <c r="W4" i="11" s="1"/>
  <c r="X33" i="21"/>
  <c r="W3" i="11" s="1"/>
  <c r="X41" i="21"/>
  <c r="W11" i="11" s="1"/>
  <c r="X43" i="21"/>
  <c r="W13" i="11" s="1"/>
  <c r="X42" i="21"/>
  <c r="W12" i="11" s="1"/>
  <c r="AG22" i="21"/>
  <c r="AE20" i="21"/>
  <c r="AF18" i="21"/>
  <c r="AH23" i="21"/>
  <c r="X32" i="21"/>
  <c r="W2" i="11" s="1"/>
  <c r="AF10" i="21"/>
  <c r="AF11" i="21"/>
  <c r="AF15" i="21"/>
  <c r="AE38" i="21"/>
  <c r="AD8" i="11" s="1"/>
  <c r="AF21" i="21"/>
  <c r="AE44" i="21"/>
  <c r="AD14" i="11" s="1"/>
  <c r="AE19" i="21"/>
  <c r="Z9" i="21"/>
  <c r="Y26" i="21"/>
  <c r="Y28" i="21" s="1"/>
  <c r="Y32" i="21" s="1"/>
  <c r="X2" i="11" s="1"/>
  <c r="BB6" i="6"/>
  <c r="BA7" i="6"/>
  <c r="AZ14" i="6"/>
  <c r="BA10" i="6"/>
  <c r="AZ15" i="6"/>
  <c r="BA11" i="6"/>
  <c r="AD12" i="21" l="1"/>
  <c r="AC35" i="21"/>
  <c r="AB5" i="11" s="1"/>
  <c r="AC36" i="21"/>
  <c r="AB6" i="11" s="1"/>
  <c r="AD13" i="21"/>
  <c r="AD14" i="21"/>
  <c r="AC37" i="21"/>
  <c r="AB7" i="11" s="1"/>
  <c r="AC40" i="21"/>
  <c r="AB10" i="11" s="1"/>
  <c r="AD17" i="21"/>
  <c r="AD16" i="21"/>
  <c r="AC39" i="21"/>
  <c r="AB9" i="11" s="1"/>
  <c r="AG11" i="21"/>
  <c r="AG21" i="21"/>
  <c r="AF44" i="21"/>
  <c r="AE14" i="11" s="1"/>
  <c r="AF20" i="21"/>
  <c r="AH22" i="21"/>
  <c r="Y46" i="21"/>
  <c r="X16" i="11" s="1"/>
  <c r="Y45" i="21"/>
  <c r="X15" i="11" s="1"/>
  <c r="Y34" i="21"/>
  <c r="X4" i="11" s="1"/>
  <c r="Y33" i="21"/>
  <c r="X3" i="11" s="1"/>
  <c r="Y41" i="21"/>
  <c r="X11" i="11" s="1"/>
  <c r="Y43" i="21"/>
  <c r="X13" i="11" s="1"/>
  <c r="Y42" i="21"/>
  <c r="X12" i="11" s="1"/>
  <c r="AF19" i="21"/>
  <c r="AG10" i="21"/>
  <c r="AG15" i="21"/>
  <c r="AF38" i="21"/>
  <c r="AE8" i="11" s="1"/>
  <c r="AG18" i="21"/>
  <c r="AA9" i="21"/>
  <c r="Z26" i="21"/>
  <c r="Z28" i="21" s="1"/>
  <c r="Z32" i="21" s="1"/>
  <c r="Y2" i="11" s="1"/>
  <c r="BC6" i="6"/>
  <c r="BA15" i="6"/>
  <c r="BB11" i="6"/>
  <c r="BA14" i="6"/>
  <c r="BB10" i="6"/>
  <c r="BB7" i="6"/>
  <c r="AE17" i="21" l="1"/>
  <c r="AD40" i="21"/>
  <c r="AC10" i="11" s="1"/>
  <c r="AD37" i="21"/>
  <c r="AC7" i="11" s="1"/>
  <c r="AE14" i="21"/>
  <c r="AD36" i="21"/>
  <c r="AC6" i="11" s="1"/>
  <c r="AE13" i="21"/>
  <c r="AE16" i="21"/>
  <c r="AD39" i="21"/>
  <c r="AC9" i="11" s="1"/>
  <c r="AD35" i="21"/>
  <c r="AC5" i="11" s="1"/>
  <c r="AE12" i="21"/>
  <c r="AH18" i="21"/>
  <c r="AG20" i="21"/>
  <c r="Z46" i="21"/>
  <c r="Y16" i="11" s="1"/>
  <c r="Z45" i="21"/>
  <c r="Y15" i="11" s="1"/>
  <c r="Z34" i="21"/>
  <c r="Y4" i="11" s="1"/>
  <c r="Z41" i="21"/>
  <c r="Y11" i="11" s="1"/>
  <c r="Z33" i="21"/>
  <c r="Y3" i="11" s="1"/>
  <c r="Z42" i="21"/>
  <c r="Y12" i="11" s="1"/>
  <c r="Z43" i="21"/>
  <c r="Y13" i="11" s="1"/>
  <c r="AG19" i="21"/>
  <c r="AH21" i="21"/>
  <c r="AH44" i="21" s="1"/>
  <c r="AG14" i="11" s="1"/>
  <c r="AG44" i="21"/>
  <c r="AF14" i="11" s="1"/>
  <c r="AH10" i="21"/>
  <c r="AH15" i="21"/>
  <c r="AH38" i="21" s="1"/>
  <c r="AG8" i="11" s="1"/>
  <c r="AG38" i="21"/>
  <c r="AF8" i="11" s="1"/>
  <c r="AH11" i="21"/>
  <c r="AB9" i="21"/>
  <c r="AA26" i="21"/>
  <c r="AA28" i="21" s="1"/>
  <c r="AA32" i="21" s="1"/>
  <c r="Z2" i="11" s="1"/>
  <c r="BD6" i="6"/>
  <c r="BB14" i="6"/>
  <c r="BC10" i="6"/>
  <c r="BC7" i="6"/>
  <c r="BB15" i="6"/>
  <c r="BC11" i="6"/>
  <c r="AF16" i="21" l="1"/>
  <c r="AE39" i="21"/>
  <c r="AD9" i="11" s="1"/>
  <c r="AE36" i="21"/>
  <c r="AD6" i="11" s="1"/>
  <c r="AF13" i="21"/>
  <c r="AF14" i="21"/>
  <c r="AE37" i="21"/>
  <c r="AD7" i="11" s="1"/>
  <c r="AF12" i="21"/>
  <c r="AE35" i="21"/>
  <c r="AD5" i="11" s="1"/>
  <c r="AE40" i="21"/>
  <c r="AD10" i="11" s="1"/>
  <c r="AF17" i="21"/>
  <c r="AH20" i="21"/>
  <c r="AH19" i="21"/>
  <c r="AA46" i="21"/>
  <c r="Z16" i="11" s="1"/>
  <c r="AA45" i="21"/>
  <c r="Z15" i="11" s="1"/>
  <c r="AA41" i="21"/>
  <c r="Z11" i="11" s="1"/>
  <c r="AA33" i="21"/>
  <c r="Z3" i="11" s="1"/>
  <c r="AA34" i="21"/>
  <c r="Z4" i="11" s="1"/>
  <c r="AA42" i="21"/>
  <c r="Z12" i="11" s="1"/>
  <c r="AA43" i="21"/>
  <c r="Z13" i="11" s="1"/>
  <c r="AC9" i="21"/>
  <c r="AB26" i="21"/>
  <c r="AB28" i="21" s="1"/>
  <c r="AB32" i="21" s="1"/>
  <c r="AA2" i="11" s="1"/>
  <c r="BE6" i="6"/>
  <c r="BD7" i="6"/>
  <c r="BC15" i="6"/>
  <c r="BD11" i="6"/>
  <c r="BD10" i="6"/>
  <c r="BC14" i="6"/>
  <c r="AF35" i="21" l="1"/>
  <c r="AE5" i="11" s="1"/>
  <c r="AG12" i="21"/>
  <c r="AG14" i="21"/>
  <c r="AF37" i="21"/>
  <c r="AE7" i="11" s="1"/>
  <c r="AF36" i="21"/>
  <c r="AE6" i="11" s="1"/>
  <c r="AG13" i="21"/>
  <c r="AF40" i="21"/>
  <c r="AE10" i="11" s="1"/>
  <c r="AG17" i="21"/>
  <c r="AF39" i="21"/>
  <c r="AE9" i="11" s="1"/>
  <c r="AG16" i="21"/>
  <c r="AB46" i="21"/>
  <c r="AA16" i="11" s="1"/>
  <c r="AB45" i="21"/>
  <c r="AA15" i="11" s="1"/>
  <c r="AB41" i="21"/>
  <c r="AA11" i="11" s="1"/>
  <c r="AB33" i="21"/>
  <c r="AA3" i="11" s="1"/>
  <c r="AB34" i="21"/>
  <c r="AA4" i="11" s="1"/>
  <c r="AB42" i="21"/>
  <c r="AA12" i="11" s="1"/>
  <c r="AB43" i="21"/>
  <c r="AA13" i="11" s="1"/>
  <c r="AD9" i="21"/>
  <c r="AC26" i="21"/>
  <c r="AC28" i="21" s="1"/>
  <c r="BF6" i="6"/>
  <c r="BD15" i="6"/>
  <c r="BE11" i="6"/>
  <c r="BD14" i="6"/>
  <c r="BE10" i="6"/>
  <c r="BE7" i="6"/>
  <c r="AH14" i="21" l="1"/>
  <c r="AH37" i="21" s="1"/>
  <c r="AG7" i="11" s="1"/>
  <c r="AG37" i="21"/>
  <c r="AF7" i="11" s="1"/>
  <c r="AG40" i="21"/>
  <c r="AF10" i="11" s="1"/>
  <c r="AH17" i="21"/>
  <c r="AH40" i="21" s="1"/>
  <c r="AG10" i="11" s="1"/>
  <c r="AH16" i="21"/>
  <c r="AH39" i="21" s="1"/>
  <c r="AG9" i="11" s="1"/>
  <c r="AG39" i="21"/>
  <c r="AF9" i="11" s="1"/>
  <c r="AH12" i="21"/>
  <c r="AH35" i="21" s="1"/>
  <c r="AG5" i="11" s="1"/>
  <c r="AG35" i="21"/>
  <c r="AF5" i="11" s="1"/>
  <c r="AG36" i="21"/>
  <c r="AF6" i="11" s="1"/>
  <c r="AH13" i="21"/>
  <c r="AH36" i="21" s="1"/>
  <c r="AG6" i="11" s="1"/>
  <c r="AC46" i="21"/>
  <c r="AB16" i="11" s="1"/>
  <c r="AC45" i="21"/>
  <c r="AB15" i="11" s="1"/>
  <c r="AC33" i="21"/>
  <c r="AB3" i="11" s="1"/>
  <c r="AC41" i="21"/>
  <c r="AB11" i="11" s="1"/>
  <c r="AC34" i="21"/>
  <c r="AB4" i="11" s="1"/>
  <c r="AC42" i="21"/>
  <c r="AB12" i="11" s="1"/>
  <c r="AC43" i="21"/>
  <c r="AB13" i="11" s="1"/>
  <c r="AC32" i="21"/>
  <c r="AB2" i="11" s="1"/>
  <c r="AE9" i="21"/>
  <c r="AD26" i="21"/>
  <c r="AD28" i="21" s="1"/>
  <c r="AD32" i="21" s="1"/>
  <c r="AC2" i="11" s="1"/>
  <c r="BG6" i="6"/>
  <c r="BF7" i="6"/>
  <c r="BF11" i="6"/>
  <c r="BE15" i="6"/>
  <c r="BE14" i="6"/>
  <c r="BF10" i="6"/>
  <c r="AD46" i="21" l="1"/>
  <c r="AC16" i="11" s="1"/>
  <c r="AD45" i="21"/>
  <c r="AC15" i="11" s="1"/>
  <c r="AD33" i="21"/>
  <c r="AC3" i="11" s="1"/>
  <c r="AD34" i="21"/>
  <c r="AC4" i="11" s="1"/>
  <c r="AD41" i="21"/>
  <c r="AC11" i="11" s="1"/>
  <c r="AD42" i="21"/>
  <c r="AC12" i="11" s="1"/>
  <c r="AD43" i="21"/>
  <c r="AC13" i="11" s="1"/>
  <c r="AF9" i="21"/>
  <c r="AE26" i="21"/>
  <c r="AE28" i="21" s="1"/>
  <c r="BH6" i="6"/>
  <c r="BF14" i="6"/>
  <c r="BG10" i="6"/>
  <c r="BG7" i="6"/>
  <c r="BF15" i="6"/>
  <c r="BG11" i="6"/>
  <c r="AE46" i="21" l="1"/>
  <c r="AD16" i="11" s="1"/>
  <c r="AE45" i="21"/>
  <c r="AD15" i="11" s="1"/>
  <c r="AE34" i="21"/>
  <c r="AD4" i="11" s="1"/>
  <c r="AE41" i="21"/>
  <c r="AD11" i="11" s="1"/>
  <c r="AE33" i="21"/>
  <c r="AD3" i="11" s="1"/>
  <c r="AE42" i="21"/>
  <c r="AD12" i="11" s="1"/>
  <c r="AE43" i="21"/>
  <c r="AD13" i="11" s="1"/>
  <c r="AE32" i="21"/>
  <c r="AD2" i="11" s="1"/>
  <c r="AG9" i="21"/>
  <c r="AF26" i="21"/>
  <c r="AF28" i="21" s="1"/>
  <c r="AF32" i="21" s="1"/>
  <c r="AE2" i="11" s="1"/>
  <c r="BI6" i="6"/>
  <c r="BH7" i="6"/>
  <c r="BG15" i="6"/>
  <c r="BH11" i="6"/>
  <c r="BG14" i="6"/>
  <c r="BH10" i="6"/>
  <c r="AF46" i="21" l="1"/>
  <c r="AE16" i="11" s="1"/>
  <c r="AF45" i="21"/>
  <c r="AE15" i="11" s="1"/>
  <c r="AF34" i="21"/>
  <c r="AE4" i="11" s="1"/>
  <c r="AF41" i="21"/>
  <c r="AE11" i="11" s="1"/>
  <c r="AF33" i="21"/>
  <c r="AE3" i="11" s="1"/>
  <c r="AF42" i="21"/>
  <c r="AE12" i="11" s="1"/>
  <c r="AF43" i="21"/>
  <c r="AE13" i="11" s="1"/>
  <c r="AH9" i="21"/>
  <c r="AG26" i="21"/>
  <c r="AG28" i="21" s="1"/>
  <c r="BJ6" i="6"/>
  <c r="BH14" i="6"/>
  <c r="BI10" i="6"/>
  <c r="BH15" i="6"/>
  <c r="BI11" i="6"/>
  <c r="BI7" i="6"/>
  <c r="AG46" i="21" l="1"/>
  <c r="AF16" i="11" s="1"/>
  <c r="AG45" i="21"/>
  <c r="AF15" i="11" s="1"/>
  <c r="AG33" i="21"/>
  <c r="AF3" i="11" s="1"/>
  <c r="AG34" i="21"/>
  <c r="AF4" i="11" s="1"/>
  <c r="AG41" i="21"/>
  <c r="AF11" i="11" s="1"/>
  <c r="AG42" i="21"/>
  <c r="AF12" i="11" s="1"/>
  <c r="AG43" i="21"/>
  <c r="AF13" i="11" s="1"/>
  <c r="AH26" i="21"/>
  <c r="AH28" i="21" s="1"/>
  <c r="AG32" i="21"/>
  <c r="AF2" i="11" s="1"/>
  <c r="BK6" i="6"/>
  <c r="BJ7" i="6"/>
  <c r="BI14" i="6"/>
  <c r="BJ10" i="6"/>
  <c r="BI15" i="6"/>
  <c r="BJ11" i="6"/>
  <c r="AH46" i="21" l="1"/>
  <c r="AG16" i="11" s="1"/>
  <c r="AH45" i="21"/>
  <c r="AG15" i="11" s="1"/>
  <c r="AH34" i="21"/>
  <c r="AG4" i="11" s="1"/>
  <c r="AH33" i="21"/>
  <c r="AG3" i="11" s="1"/>
  <c r="AH41" i="21"/>
  <c r="AG11" i="11" s="1"/>
  <c r="AH42" i="21"/>
  <c r="AG12" i="11" s="1"/>
  <c r="AH43" i="21"/>
  <c r="AG13" i="11" s="1"/>
  <c r="AH32" i="21"/>
  <c r="AG2" i="11" s="1"/>
  <c r="BJ15" i="6"/>
  <c r="BK11" i="6"/>
  <c r="BJ14" i="6"/>
  <c r="BK10" i="6"/>
  <c r="BK14" i="6" s="1"/>
  <c r="BK7" i="6"/>
  <c r="BK15" i="6" l="1"/>
</calcChain>
</file>

<file path=xl/sharedStrings.xml><?xml version="1.0" encoding="utf-8"?>
<sst xmlns="http://schemas.openxmlformats.org/spreadsheetml/2006/main" count="55309" uniqueCount="4713">
  <si>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</si>
  <si>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</si>
  <si>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</si>
  <si>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</si>
  <si>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</si>
  <si>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</si>
  <si>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</si>
  <si>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</si>
  <si>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</si>
  <si>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</si>
  <si>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</si>
  <si>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</si>
  <si>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</si>
  <si>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</si>
  <si>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</si>
  <si>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</si>
  <si>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</si>
  <si>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</si>
  <si>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</si>
  <si>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</si>
  <si>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</si>
  <si>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</si>
  <si>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</si>
  <si>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</si>
  <si>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</si>
  <si>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</si>
  <si>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</si>
  <si>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</si>
  <si>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</si>
  <si>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</si>
  <si>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</si>
  <si>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</si>
  <si>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</si>
  <si>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</si>
  <si>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</si>
  <si>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</si>
  <si>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</si>
  <si>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</si>
  <si>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</si>
  <si>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</si>
  <si>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</si>
  <si>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</si>
  <si>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</si>
  <si>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</si>
  <si>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</si>
  <si>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</si>
  <si>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</si>
  <si>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</si>
  <si>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</si>
  <si>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</si>
  <si>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</si>
  <si>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</si>
  <si>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</si>
  <si>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</si>
  <si>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</si>
  <si>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</si>
  <si>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</si>
  <si>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</si>
  <si>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</si>
  <si>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</si>
  <si>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</si>
  <si>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</si>
  <si>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</si>
  <si>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</si>
  <si>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</si>
  <si>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</si>
  <si>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</si>
  <si>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</si>
  <si>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</si>
  <si>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</si>
  <si>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</si>
  <si>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</si>
  <si>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</si>
  <si>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</si>
  <si>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</si>
  <si>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</si>
  <si>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</si>
  <si>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</si>
  <si>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</si>
  <si>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</si>
  <si>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</si>
  <si>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</si>
  <si>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</si>
  <si>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</si>
  <si>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</si>
  <si>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</si>
  <si>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</si>
  <si>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</si>
  <si>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</si>
  <si>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</si>
  <si>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</si>
  <si>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</si>
  <si>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</si>
  <si>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</si>
  <si>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</si>
  <si>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</si>
  <si>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</si>
  <si>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</si>
  <si>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</si>
  <si>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</si>
  <si>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</si>
  <si>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</si>
  <si>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</si>
  <si>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</si>
  <si>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</si>
  <si>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</si>
  <si>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</si>
  <si>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</si>
  <si>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</si>
  <si>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</si>
  <si>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</si>
  <si>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</si>
  <si>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</si>
  <si>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</si>
  <si>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</si>
  <si>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</si>
  <si>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</si>
  <si>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</si>
  <si>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</si>
  <si>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</si>
  <si>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</si>
  <si>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</si>
  <si>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</si>
  <si>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</si>
  <si>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</si>
  <si>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</si>
  <si>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</si>
  <si>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</si>
  <si>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</si>
  <si>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</si>
  <si>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</si>
  <si>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</si>
  <si>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</si>
  <si>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</si>
  <si>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</si>
  <si>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</si>
  <si>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</si>
  <si>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</si>
  <si>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</si>
  <si>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</si>
  <si>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</si>
  <si>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</si>
  <si>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</si>
  <si>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</si>
  <si>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</si>
  <si>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</si>
  <si>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</si>
  <si>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</si>
  <si>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</si>
  <si>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</si>
  <si>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</si>
  <si>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</si>
  <si>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</si>
  <si>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</si>
  <si>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</si>
  <si>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</si>
  <si>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</si>
  <si>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</si>
  <si>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</si>
  <si>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</si>
  <si>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</si>
  <si>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</si>
  <si>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</si>
  <si>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</si>
  <si>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</si>
  <si>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</si>
  <si>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</si>
  <si>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</si>
  <si>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</si>
  <si>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</si>
  <si>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</si>
  <si>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</si>
  <si>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</si>
  <si>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</si>
  <si>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</si>
  <si>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</si>
  <si>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</si>
  <si>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</si>
  <si>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</si>
  <si>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</si>
  <si>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</si>
  <si>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</si>
  <si>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</si>
  <si>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</si>
  <si>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</si>
  <si>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</si>
  <si>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</si>
  <si>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</si>
  <si>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</si>
  <si>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</si>
  <si>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</si>
  <si>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</si>
  <si>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</si>
  <si>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</si>
  <si>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</si>
  <si>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</si>
  <si>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</si>
  <si>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</si>
  <si>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</si>
  <si>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</si>
  <si>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</si>
  <si>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</si>
  <si>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</si>
  <si>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</si>
  <si>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</si>
  <si>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</si>
  <si>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</si>
  <si>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</si>
  <si>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</si>
  <si>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</si>
  <si>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</si>
  <si>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</si>
  <si>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</si>
  <si>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</si>
  <si>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</si>
  <si>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</si>
  <si>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</si>
  <si>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</si>
  <si>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</si>
  <si>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</si>
  <si>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</si>
  <si>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</si>
  <si>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</si>
  <si>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</si>
  <si>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</si>
  <si>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</si>
  <si>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</si>
  <si>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</si>
  <si>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</si>
  <si>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</si>
  <si>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</si>
  <si>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</si>
  <si>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</si>
  <si>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</si>
  <si>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</si>
  <si>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</si>
  <si>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</si>
  <si>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</si>
  <si>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</si>
  <si>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</si>
  <si>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</si>
  <si>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</si>
  <si>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</si>
  <si>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</si>
  <si>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</si>
  <si>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</si>
  <si>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</si>
  <si>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</si>
  <si>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</si>
  <si>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</si>
  <si>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</si>
  <si>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</si>
  <si>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</si>
  <si>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</si>
  <si>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</si>
  <si>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</si>
  <si>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</si>
  <si>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</si>
  <si>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</si>
  <si>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</si>
  <si>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</si>
  <si>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</si>
  <si>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</si>
  <si>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</si>
  <si>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</si>
  <si>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</si>
  <si>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</si>
  <si>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</si>
  <si>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</si>
  <si>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</si>
  <si>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</si>
  <si>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</si>
  <si>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</si>
  <si>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</si>
  <si>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</si>
  <si>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</si>
  <si>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</si>
  <si>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</si>
  <si>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</si>
  <si>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</si>
  <si>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</si>
  <si>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</si>
  <si>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</si>
  <si>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</si>
  <si>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</si>
  <si>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</si>
  <si>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</si>
  <si>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</si>
  <si>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</si>
  <si>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</si>
  <si>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</si>
  <si>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</si>
  <si>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</si>
  <si>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</si>
  <si>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</si>
  <si>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</si>
  <si>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</si>
  <si>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</si>
  <si>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</si>
  <si>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</si>
  <si>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</si>
  <si>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</si>
  <si>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</si>
  <si>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</si>
  <si>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</si>
  <si>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</si>
  <si>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</si>
  <si>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</si>
  <si>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</si>
  <si>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</si>
  <si>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</si>
  <si>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</si>
  <si>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</si>
  <si>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</si>
  <si>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</si>
  <si>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</si>
  <si>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</si>
  <si>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</si>
  <si>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</si>
  <si>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</si>
  <si>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</si>
  <si>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</si>
  <si>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</si>
  <si>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</si>
  <si>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</si>
  <si>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</si>
  <si>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</si>
  <si>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</si>
  <si>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</si>
  <si>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</si>
  <si>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</si>
  <si>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</si>
  <si>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</si>
  <si>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</si>
  <si>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</si>
  <si>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</si>
  <si>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</si>
  <si>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</si>
  <si>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</si>
  <si>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</si>
  <si>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</si>
  <si>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</si>
  <si>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</si>
  <si>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</si>
  <si>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</si>
  <si>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</si>
  <si>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</si>
  <si>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</si>
  <si>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</si>
  <si>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</si>
  <si>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</si>
  <si>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</si>
  <si>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</si>
  <si>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</si>
  <si>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</si>
  <si>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</si>
  <si>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</si>
  <si>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</si>
  <si>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</si>
  <si>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</si>
  <si>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</si>
  <si>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</si>
  <si>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</si>
  <si>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</si>
  <si>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</si>
  <si>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</si>
  <si>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</si>
  <si>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</si>
  <si>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</si>
  <si>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</si>
  <si>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</si>
  <si>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</si>
  <si>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</si>
  <si>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</si>
  <si>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</si>
  <si>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</si>
  <si>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</si>
  <si>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</si>
  <si>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</si>
  <si>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</si>
  <si>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</si>
  <si>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</si>
  <si>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</si>
  <si>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</si>
  <si>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</si>
  <si>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</si>
  <si>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</si>
  <si>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</si>
  <si>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</si>
  <si>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</si>
  <si>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</si>
  <si>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</si>
  <si>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</si>
  <si>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</si>
  <si>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</si>
  <si>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</si>
  <si>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</si>
  <si>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</si>
  <si>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</si>
  <si>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</si>
  <si>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</si>
  <si>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</si>
  <si>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</si>
  <si>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</si>
  <si>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</si>
  <si>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</si>
  <si>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</si>
  <si>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</si>
  <si>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</si>
  <si>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</si>
  <si>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</si>
  <si>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</si>
  <si>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</si>
  <si>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</si>
  <si>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</si>
  <si>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</si>
  <si>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</si>
  <si>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</si>
  <si>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</si>
  <si>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</si>
  <si>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</si>
  <si>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</si>
  <si>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</si>
  <si>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</si>
  <si>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</si>
  <si>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</si>
  <si>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</si>
  <si>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</si>
  <si>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</si>
  <si>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</si>
  <si>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</si>
  <si>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</si>
  <si>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</si>
  <si>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</si>
  <si>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</si>
  <si>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</si>
  <si>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</si>
  <si>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</si>
  <si>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</si>
  <si>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</si>
  <si>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</si>
  <si>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</si>
  <si>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</si>
  <si>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</si>
  <si>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</si>
  <si>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</si>
  <si>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</si>
  <si>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</si>
  <si>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</si>
  <si>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</si>
  <si>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</si>
  <si>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</si>
  <si>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</si>
  <si>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</si>
  <si>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</si>
  <si>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</si>
  <si>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</si>
  <si>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</si>
  <si>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</si>
  <si>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</si>
  <si>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</si>
  <si>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</si>
  <si>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</si>
  <si>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</si>
  <si>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</si>
  <si>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</si>
  <si>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</si>
  <si>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</si>
  <si>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</si>
  <si>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</si>
  <si>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</si>
  <si>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</si>
  <si>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</si>
  <si>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</si>
  <si>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</si>
  <si>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</si>
  <si>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</si>
  <si>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</si>
  <si>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</si>
  <si>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</si>
  <si>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</si>
  <si>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</si>
  <si>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</si>
  <si>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</si>
  <si>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</si>
  <si>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</si>
  <si>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</si>
  <si>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</si>
  <si>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</si>
  <si>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</si>
  <si>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</si>
  <si>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</si>
  <si>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</si>
  <si>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</si>
  <si>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</si>
  <si>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</si>
  <si>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</si>
  <si>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</si>
  <si>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</si>
  <si>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</si>
  <si>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</si>
  <si>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</si>
  <si>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</si>
  <si>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</si>
  <si>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</si>
  <si>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</si>
  <si>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</si>
  <si>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</si>
  <si>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</si>
  <si>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</si>
  <si>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</si>
  <si>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</si>
  <si>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</si>
  <si>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</si>
  <si>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</si>
  <si>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</si>
  <si>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</si>
  <si>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</si>
  <si>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</si>
  <si>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</si>
  <si>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</si>
  <si>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</si>
  <si>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</si>
  <si>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</si>
  <si>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</si>
  <si>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</si>
  <si>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</si>
  <si>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</si>
  <si>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</si>
  <si>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</si>
  <si>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</si>
  <si>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</si>
  <si>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</si>
  <si>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</si>
  <si>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</si>
  <si>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</si>
  <si>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</si>
  <si>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</si>
  <si>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</si>
  <si>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</si>
  <si>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</si>
  <si>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</si>
  <si>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</si>
  <si>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</si>
  <si>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</si>
  <si>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</si>
  <si>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</si>
  <si>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</si>
  <si>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</si>
  <si>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</si>
  <si>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</si>
  <si>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</si>
  <si>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</si>
  <si>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</si>
  <si>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</si>
  <si>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</si>
  <si>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</si>
  <si>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</si>
  <si>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</si>
  <si>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</si>
  <si>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</si>
  <si>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</si>
  <si>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</si>
  <si>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</si>
  <si>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</si>
  <si>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</si>
  <si>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</si>
  <si>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</si>
  <si>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</si>
  <si>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</si>
  <si>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</si>
  <si>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</si>
  <si>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</si>
  <si>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</si>
  <si>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</si>
  <si>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</si>
  <si>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</si>
  <si>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</si>
  <si>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</si>
  <si>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</si>
  <si>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</si>
  <si>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</si>
  <si>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</si>
  <si>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</si>
  <si>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</si>
  <si>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</si>
  <si>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</si>
  <si>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</si>
  <si>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</si>
  <si>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</si>
  <si>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</si>
  <si>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</si>
  <si>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</si>
  <si>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</si>
  <si>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</si>
  <si>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</si>
  <si>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</si>
  <si>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</si>
  <si>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</si>
  <si>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</si>
  <si>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</si>
  <si>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</si>
  <si>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</si>
  <si>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</si>
  <si>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</si>
  <si>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</si>
  <si>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</si>
  <si>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</si>
  <si>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</si>
  <si>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</si>
  <si>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</si>
  <si>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</si>
  <si>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</si>
  <si>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</si>
  <si>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</si>
  <si>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</si>
  <si>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</si>
  <si>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</si>
  <si>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</si>
  <si>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</si>
  <si>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</si>
  <si>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</si>
  <si>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</si>
  <si>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</si>
  <si>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</si>
  <si>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</si>
  <si>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</si>
  <si>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</si>
  <si>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</si>
  <si>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</si>
  <si>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</si>
  <si>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</si>
  <si>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</si>
  <si>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</si>
  <si>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</si>
  <si>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</si>
  <si>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</si>
  <si>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</si>
  <si>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</si>
  <si>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</si>
  <si>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</si>
  <si>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</si>
  <si>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</si>
  <si>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</si>
  <si>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</si>
  <si>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</si>
  <si>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</si>
  <si>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</si>
  <si>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</si>
  <si>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</si>
  <si>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</si>
  <si>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</si>
  <si>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</si>
  <si>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</si>
  <si>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</si>
  <si>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</si>
  <si>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</si>
  <si>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</si>
  <si>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</si>
  <si>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</si>
  <si>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</si>
  <si>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</si>
  <si>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</si>
  <si>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</si>
  <si>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</si>
  <si>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</si>
  <si>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</si>
  <si>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</si>
  <si>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</si>
  <si>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</si>
  <si>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</si>
  <si>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</si>
  <si>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</si>
  <si>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</si>
  <si>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</si>
  <si>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</si>
  <si>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</si>
  <si>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</si>
  <si>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</si>
  <si>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</si>
  <si>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</si>
  <si>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</si>
  <si>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</si>
  <si>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</si>
  <si>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</si>
  <si>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</si>
  <si>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</si>
  <si>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</si>
  <si>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</si>
  <si>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</si>
  <si>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</si>
  <si>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</si>
  <si>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</si>
  <si>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</si>
  <si>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</si>
  <si>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</si>
  <si>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</si>
  <si>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</si>
  <si>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</si>
  <si>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</si>
  <si>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</si>
  <si>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</si>
  <si>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</si>
  <si>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</si>
  <si>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</si>
  <si>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</si>
  <si>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</si>
  <si>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</si>
  <si>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</si>
  <si>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</si>
  <si>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</si>
  <si>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</si>
  <si>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</si>
  <si>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</si>
  <si>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</si>
  <si>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</si>
  <si>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</si>
  <si>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</si>
  <si>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</si>
  <si>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</si>
  <si>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</si>
  <si>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</si>
  <si>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</si>
  <si>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</si>
  <si>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</si>
  <si>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</si>
  <si>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</si>
  <si>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</si>
  <si>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</si>
  <si>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</si>
  <si>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</si>
  <si>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</si>
  <si>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</si>
  <si>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</si>
  <si>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</si>
  <si>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</si>
  <si>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</si>
  <si>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</si>
  <si>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</si>
  <si>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</si>
  <si>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</si>
  <si>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</si>
  <si>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</si>
  <si>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</si>
  <si>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</si>
  <si>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</si>
  <si>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</si>
  <si>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</si>
  <si>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</si>
  <si>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</si>
  <si>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</si>
  <si>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</si>
  <si>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</si>
  <si>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</si>
  <si>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</si>
  <si>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</si>
  <si>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</si>
  <si>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</si>
  <si>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</si>
  <si>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</si>
  <si>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</si>
  <si>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</si>
  <si>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</si>
  <si>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</si>
  <si>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</si>
  <si>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</si>
  <si>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</si>
  <si>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</si>
  <si>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</si>
  <si>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</si>
  <si>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</si>
  <si>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</si>
  <si>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</si>
  <si>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</si>
  <si>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</si>
  <si>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</si>
  <si>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</si>
  <si>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</si>
  <si>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</si>
  <si>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</si>
  <si>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</si>
  <si>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</si>
  <si>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</si>
  <si>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</si>
  <si>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</si>
  <si>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</si>
  <si>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</si>
  <si>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</si>
  <si>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</si>
  <si>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</si>
  <si>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</si>
  <si>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</si>
  <si>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</si>
  <si>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</si>
  <si>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</si>
  <si>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</si>
  <si>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</si>
  <si>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</si>
  <si>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</si>
  <si>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</si>
  <si>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</si>
  <si>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</si>
  <si>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</si>
  <si>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</si>
  <si>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</si>
  <si>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</si>
  <si>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</si>
  <si>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</si>
  <si>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</si>
  <si>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</si>
  <si>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</si>
  <si>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</si>
  <si>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</si>
  <si>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</si>
  <si>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</si>
  <si>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</si>
  <si>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</si>
  <si>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</si>
  <si>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</si>
  <si>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</si>
  <si>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</si>
  <si>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</si>
  <si>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</si>
  <si>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</si>
  <si>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</si>
  <si>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</si>
  <si>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</si>
  <si>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</si>
  <si>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</si>
  <si>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</si>
  <si>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</si>
  <si>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</si>
  <si>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</si>
  <si>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</si>
  <si>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</si>
  <si>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</si>
  <si>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</si>
  <si>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</si>
  <si>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</si>
  <si>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</si>
  <si>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</si>
  <si>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</si>
  <si>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</si>
  <si>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</si>
  <si>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</si>
  <si>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</si>
  <si>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</si>
  <si>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</si>
  <si>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</si>
  <si>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</si>
  <si>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</si>
  <si>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</si>
  <si>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</si>
  <si>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</si>
  <si>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</si>
  <si>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</si>
  <si>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</si>
  <si>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</si>
  <si>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</si>
  <si>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</si>
  <si>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</si>
  <si>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</si>
  <si>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</si>
  <si>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</si>
  <si>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</si>
  <si>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</si>
  <si>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</si>
  <si>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</si>
  <si>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</si>
  <si>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</si>
  <si>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</si>
  <si>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</si>
  <si>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</si>
  <si>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</si>
  <si>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</si>
  <si>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</si>
  <si>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</si>
  <si>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</si>
  <si>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</si>
  <si>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</si>
  <si>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</si>
  <si>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</si>
  <si>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</si>
  <si>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</si>
  <si>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</si>
  <si>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</si>
  <si>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</si>
  <si>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</si>
  <si>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</si>
  <si>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</si>
  <si>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</si>
  <si>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</si>
  <si>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</si>
  <si>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</si>
  <si>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</si>
  <si>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</si>
  <si>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</si>
  <si>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</si>
  <si>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</si>
  <si>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</si>
  <si>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</si>
  <si>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</si>
  <si>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</si>
  <si>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</si>
  <si>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</si>
  <si>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</si>
  <si>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</si>
  <si>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</si>
  <si>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</si>
  <si>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</si>
  <si>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</si>
  <si>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</si>
  <si>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</si>
  <si>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</si>
  <si>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</si>
  <si>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</si>
  <si>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</si>
  <si>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</si>
  <si>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</si>
  <si>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</si>
  <si>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</si>
  <si>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</si>
  <si>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</si>
  <si>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</si>
  <si>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</si>
  <si>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</si>
  <si>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</si>
  <si>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</si>
  <si>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</si>
  <si>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</si>
  <si>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</si>
  <si>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</si>
  <si>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</si>
  <si>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</si>
  <si>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</si>
  <si>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</si>
  <si>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</si>
  <si>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</si>
  <si>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</si>
  <si>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</si>
  <si>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</si>
  <si>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</si>
  <si>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</si>
  <si>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</si>
  <si>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</si>
  <si>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</si>
  <si>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</si>
  <si>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</si>
  <si>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</si>
  <si>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</si>
  <si>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</si>
  <si>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</si>
  <si>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</si>
  <si>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</si>
  <si>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</si>
  <si>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</si>
  <si>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</si>
  <si>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</si>
  <si>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</si>
  <si>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</si>
  <si>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</si>
  <si>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</si>
  <si>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</si>
  <si>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</si>
  <si>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</si>
  <si>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</si>
  <si>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</si>
  <si>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</si>
  <si>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</si>
  <si>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</si>
  <si>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</si>
  <si>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</si>
  <si>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</si>
  <si>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</si>
  <si>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</si>
  <si>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</si>
  <si>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</si>
  <si>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</si>
  <si>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</si>
  <si>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</si>
  <si>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</si>
  <si>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</si>
  <si>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</si>
  <si>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</si>
  <si>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</si>
  <si>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</si>
  <si>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</si>
  <si>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</si>
  <si>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</si>
  <si>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</si>
  <si>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</si>
  <si>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</si>
  <si>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</si>
  <si>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</si>
  <si>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</si>
  <si>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</si>
  <si>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</si>
  <si>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</si>
  <si>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</si>
  <si>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</si>
  <si>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</si>
  <si>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</si>
  <si>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</si>
  <si>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</si>
  <si>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</si>
  <si>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</si>
  <si>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</si>
  <si>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</si>
  <si>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</si>
  <si>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</si>
  <si>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</si>
  <si>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</si>
  <si>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</si>
  <si>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</si>
  <si>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</si>
  <si>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</si>
  <si>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</si>
  <si>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</si>
  <si>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</si>
  <si>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</si>
  <si>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</si>
  <si>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</si>
  <si>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</si>
  <si>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</si>
  <si>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</si>
  <si>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</si>
  <si>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</si>
  <si>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</si>
  <si>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</si>
  <si>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</si>
  <si>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</si>
  <si>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</si>
  <si>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</si>
  <si>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</si>
  <si>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</si>
  <si>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</si>
  <si>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</si>
  <si>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</si>
  <si>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</si>
  <si>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</si>
  <si>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</si>
  <si>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</si>
  <si>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</si>
  <si>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</si>
  <si>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</si>
  <si>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</si>
  <si>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</si>
  <si>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</si>
  <si>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</si>
  <si>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</si>
  <si>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</si>
  <si>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</si>
  <si>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</si>
  <si>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</si>
  <si>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</si>
  <si>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</si>
  <si>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</si>
  <si>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</si>
  <si>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</si>
  <si>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</si>
  <si>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</si>
  <si>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</si>
  <si>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</si>
  <si>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</si>
  <si>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</si>
  <si>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</si>
  <si>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</si>
  <si>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</si>
  <si>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</si>
  <si>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</si>
  <si>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</si>
  <si>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</si>
  <si>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</si>
  <si>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</si>
  <si>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</si>
  <si>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</si>
  <si>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</si>
  <si>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</si>
  <si>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</si>
  <si>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</si>
  <si>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</si>
  <si>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</si>
  <si>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</si>
  <si>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</si>
  <si>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</si>
  <si>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</si>
  <si>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</si>
  <si>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</si>
  <si>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</si>
  <si>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</si>
  <si>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</si>
  <si>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</si>
  <si>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</si>
  <si>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</si>
  <si>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</si>
  <si>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</si>
  <si>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</si>
  <si>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</si>
  <si>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</si>
  <si>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</si>
  <si>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</si>
  <si>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</si>
  <si>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</si>
  <si>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</si>
  <si>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</si>
  <si>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</si>
  <si>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</si>
  <si>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</si>
  <si>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</si>
  <si>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</si>
  <si>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</si>
  <si>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</si>
  <si>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</si>
  <si>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</si>
  <si>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</si>
  <si>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</si>
  <si>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</si>
  <si>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</si>
  <si>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</si>
  <si>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</si>
  <si>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</si>
  <si>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</si>
  <si>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</si>
  <si>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</si>
  <si>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</si>
  <si>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</si>
  <si>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</si>
  <si>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</si>
  <si>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</si>
  <si>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</si>
  <si>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</si>
  <si>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</si>
  <si>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</si>
  <si>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</si>
  <si>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</si>
  <si>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</si>
  <si>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</si>
  <si>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</si>
  <si>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</si>
  <si>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</si>
  <si>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</si>
  <si>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</si>
  <si>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</si>
  <si>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</si>
  <si>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</si>
  <si>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</si>
  <si>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</si>
  <si>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</si>
  <si>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</si>
  <si>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</si>
  <si>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</si>
  <si>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</si>
  <si>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</si>
  <si>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</si>
  <si>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</si>
  <si>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</si>
  <si>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</si>
  <si>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</si>
  <si>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</si>
  <si>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</si>
  <si>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</si>
  <si>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</si>
  <si>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</si>
  <si>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</si>
  <si>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</si>
  <si>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</si>
  <si>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</si>
  <si>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</si>
  <si>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</si>
  <si>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</si>
  <si>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</si>
  <si>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</si>
  <si>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</si>
  <si>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</si>
  <si>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</si>
  <si>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</si>
  <si>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</si>
  <si>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</si>
  <si>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</si>
  <si>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</si>
  <si>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</si>
  <si>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</si>
  <si>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</si>
  <si>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</si>
  <si>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</si>
  <si>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</si>
  <si>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</si>
  <si>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</si>
  <si>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</si>
  <si>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</si>
  <si>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</si>
  <si>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</si>
  <si>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</si>
  <si>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</si>
  <si>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</si>
  <si>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</si>
  <si>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</si>
  <si>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</si>
  <si>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</si>
  <si>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</si>
  <si>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</si>
  <si>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</si>
  <si>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</si>
  <si>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</si>
  <si>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</si>
  <si>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</si>
  <si>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</si>
  <si>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</si>
  <si>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</si>
  <si>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</si>
  <si>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</si>
  <si>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</si>
  <si>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</si>
  <si>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</si>
  <si>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</si>
  <si>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</si>
  <si>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</si>
  <si>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</si>
  <si>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</si>
  <si>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</si>
  <si>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</si>
  <si>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</si>
  <si>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</si>
  <si>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</si>
  <si>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</si>
  <si>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</si>
  <si>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</si>
  <si>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</si>
  <si>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</si>
  <si>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</si>
  <si>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</si>
  <si>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</si>
  <si>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</si>
  <si>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</si>
  <si>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</si>
  <si>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</si>
  <si>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</si>
  <si>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</si>
  <si>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</si>
  <si>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</si>
  <si>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</si>
  <si>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</si>
  <si>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</si>
  <si>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</si>
  <si>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</si>
  <si>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</si>
  <si>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</si>
  <si>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</si>
  <si>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</si>
  <si>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</si>
  <si>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</si>
  <si>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</si>
  <si>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</si>
  <si>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</si>
  <si>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</si>
  <si>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</si>
  <si>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</si>
  <si>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</si>
  <si>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</si>
  <si>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</si>
  <si>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</si>
  <si>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</si>
  <si>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</si>
  <si>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</si>
  <si>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</si>
  <si>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</si>
  <si>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</si>
  <si>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</si>
  <si>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</si>
  <si>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</si>
  <si>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</si>
  <si>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</si>
  <si>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</si>
  <si>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</si>
  <si>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</si>
  <si>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</si>
  <si>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</si>
  <si>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</si>
  <si>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</si>
  <si>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</si>
  <si>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</si>
  <si>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</si>
  <si>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</si>
  <si>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</si>
  <si>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</si>
  <si>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</si>
  <si>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</si>
  <si>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</si>
  <si>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</si>
  <si>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</si>
  <si>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</si>
  <si>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</si>
  <si>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</si>
  <si>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</si>
  <si>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</si>
  <si>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</si>
  <si>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</si>
  <si>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</si>
  <si>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</si>
  <si>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</si>
  <si>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</si>
  <si>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</si>
  <si>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</si>
  <si>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</si>
  <si>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</si>
  <si>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</si>
  <si>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</si>
  <si>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</si>
  <si>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</si>
  <si>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</si>
  <si>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</si>
  <si>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</si>
  <si>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</si>
  <si>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</si>
  <si>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</si>
  <si>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</si>
  <si>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</si>
  <si>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</si>
  <si>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</si>
  <si>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</si>
  <si>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</si>
  <si>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</si>
  <si>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</si>
  <si>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</si>
  <si>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</si>
  <si>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</si>
  <si>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</si>
  <si>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</si>
  <si>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</si>
  <si>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</si>
  <si>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</si>
  <si>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</si>
  <si>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</si>
  <si>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</si>
  <si>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</si>
  <si>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</si>
  <si>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</si>
  <si>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</si>
  <si>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</si>
  <si>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</si>
  <si>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</si>
  <si>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</si>
  <si>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</si>
  <si>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</si>
  <si>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</si>
  <si>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</si>
  <si>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</si>
  <si>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</si>
  <si>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</si>
  <si>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</si>
  <si>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</si>
  <si>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</si>
  <si>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</si>
  <si>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</si>
  <si>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</si>
  <si>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</si>
  <si>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</si>
  <si>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</si>
  <si>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</si>
  <si>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</si>
  <si>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</si>
  <si>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</si>
  <si>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</si>
  <si>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</si>
  <si>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</si>
  <si>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</si>
  <si>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</si>
  <si>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</si>
  <si>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</si>
  <si>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</si>
  <si>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</si>
  <si>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</si>
  <si>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</si>
  <si>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</si>
  <si>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</si>
  <si>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</si>
  <si>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</si>
  <si>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</si>
  <si>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</si>
  <si>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</si>
  <si>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</si>
  <si>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</si>
  <si>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</si>
  <si>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</si>
  <si>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</si>
  <si>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</si>
  <si>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</si>
  <si>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</si>
  <si>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</si>
  <si>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</si>
  <si>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</si>
  <si>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</si>
  <si>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</si>
  <si>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</si>
  <si>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</si>
  <si>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</si>
  <si>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</si>
  <si>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</si>
  <si>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</si>
  <si>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</si>
  <si>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</si>
  <si>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</si>
  <si>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</si>
  <si>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</si>
  <si>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</si>
  <si>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</si>
  <si>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</si>
  <si>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</si>
  <si>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</si>
  <si>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</si>
  <si>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</si>
  <si>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</si>
  <si>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</si>
  <si>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</si>
  <si>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</si>
  <si>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</si>
  <si>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</si>
  <si>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</si>
  <si>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</si>
  <si>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</si>
  <si>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</si>
  <si>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</si>
  <si>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</si>
  <si>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</si>
  <si>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</si>
  <si>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</si>
  <si>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</si>
  <si>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</si>
  <si>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</si>
  <si>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</si>
  <si>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</si>
  <si>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</si>
  <si>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</si>
  <si>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</si>
  <si>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</si>
  <si>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</si>
  <si>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</si>
  <si>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</si>
  <si>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</si>
  <si>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</si>
  <si>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</si>
  <si>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</si>
  <si>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</si>
  <si>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</si>
  <si>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</si>
  <si>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</si>
  <si>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</si>
  <si>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</si>
  <si>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</si>
  <si>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</si>
  <si>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</si>
  <si>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</si>
  <si>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</si>
  <si>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</si>
  <si>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</si>
  <si>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</si>
  <si>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</si>
  <si>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</si>
  <si>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</si>
  <si>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</si>
  <si>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</si>
  <si>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</si>
  <si>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</si>
  <si>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</si>
  <si>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</si>
  <si>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</si>
  <si>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</si>
  <si>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</si>
  <si>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</si>
  <si>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</si>
  <si>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</si>
  <si>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</si>
  <si>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</si>
  <si>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</si>
  <si>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</si>
  <si>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</si>
  <si>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</si>
  <si>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</si>
  <si>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</si>
  <si>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</si>
  <si>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</si>
  <si>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</si>
  <si>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</si>
  <si>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</si>
  <si>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</si>
  <si>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</si>
  <si>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</si>
  <si>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</si>
  <si>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</si>
  <si>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</si>
  <si>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</si>
  <si>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</si>
  <si>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</si>
  <si>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</si>
  <si>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</si>
  <si>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</si>
  <si>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</si>
  <si>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</si>
  <si>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</si>
  <si>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</si>
  <si>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</si>
  <si>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</si>
  <si>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</si>
  <si>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</si>
  <si>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</si>
  <si>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</si>
  <si>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</si>
  <si>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</si>
  <si>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</si>
  <si>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</si>
  <si>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</si>
  <si>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</si>
  <si>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</si>
  <si>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</si>
  <si>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</si>
  <si>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</si>
  <si>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</si>
  <si>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</si>
  <si>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</si>
  <si>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</si>
  <si>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</si>
  <si>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</si>
  <si>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</si>
  <si>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</si>
  <si>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</si>
  <si>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</si>
  <si>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</si>
  <si>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</si>
  <si>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</si>
  <si>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</si>
  <si>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</si>
  <si>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</si>
  <si>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</si>
  <si>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</si>
  <si>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</si>
  <si>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</si>
  <si>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</si>
  <si>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</si>
  <si>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</si>
  <si>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</si>
  <si>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</si>
  <si>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</si>
  <si>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</si>
  <si>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</si>
  <si>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</si>
  <si>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</si>
  <si>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</si>
  <si>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</si>
  <si>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</si>
  <si>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</si>
  <si>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</si>
  <si>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</si>
  <si>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</si>
  <si>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</si>
  <si>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</si>
  <si>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</si>
  <si>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</si>
  <si>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</si>
  <si>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</si>
  <si>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</si>
  <si>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</si>
  <si>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</si>
  <si>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</si>
  <si>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</si>
  <si>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</si>
  <si>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</si>
  <si>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</si>
  <si>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</si>
  <si>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</si>
  <si>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</si>
  <si>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</si>
  <si>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</si>
  <si>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</si>
  <si>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</si>
  <si>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</si>
  <si>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</si>
  <si>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</si>
  <si>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</si>
  <si>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</si>
  <si>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</si>
  <si>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</si>
  <si>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</si>
  <si>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</si>
  <si>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</si>
  <si>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</si>
  <si>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</si>
  <si>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</si>
  <si>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</si>
  <si>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</si>
  <si>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</si>
  <si>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</si>
  <si>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</si>
  <si>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</si>
  <si>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</si>
  <si>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</si>
  <si>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</si>
  <si>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</si>
  <si>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</si>
  <si>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</si>
  <si>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</si>
  <si>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</si>
  <si>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</si>
  <si>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</si>
  <si>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</si>
  <si>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</si>
  <si>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</si>
  <si>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</si>
  <si>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</si>
  <si>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</si>
  <si>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</si>
  <si>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</si>
  <si>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</si>
  <si>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</si>
  <si>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</si>
  <si>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</si>
  <si>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</si>
  <si>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</si>
  <si>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</si>
  <si>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</si>
  <si>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</si>
  <si>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</si>
  <si>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</si>
  <si>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</si>
  <si>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</si>
  <si>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</si>
  <si>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</si>
  <si>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</si>
  <si>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</si>
  <si>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</si>
  <si>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</si>
  <si>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</si>
  <si>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</si>
  <si>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</si>
  <si>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</si>
  <si>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</si>
  <si>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</si>
  <si>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</si>
  <si>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</si>
  <si>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</si>
  <si>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</si>
  <si>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</si>
  <si>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</si>
  <si>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</si>
  <si>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</si>
  <si>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</si>
  <si>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</si>
  <si>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</si>
  <si>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</si>
  <si>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</si>
  <si>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</si>
  <si>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</si>
  <si>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</si>
  <si>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</si>
  <si>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</si>
  <si>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</si>
  <si>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</si>
  <si>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</si>
  <si>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</si>
  <si>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</si>
  <si>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</si>
  <si>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</si>
  <si>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</si>
  <si>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</si>
  <si>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</si>
  <si>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</si>
  <si>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</si>
  <si>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</si>
  <si>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</si>
  <si>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</si>
  <si>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</si>
  <si>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</si>
  <si>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</si>
  <si>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</si>
  <si>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</si>
  <si>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</si>
  <si>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</si>
  <si>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</si>
  <si>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</si>
  <si>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</si>
  <si>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</si>
  <si>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</si>
  <si>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</si>
  <si>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</si>
  <si>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</si>
  <si>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</si>
  <si>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</si>
  <si>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</si>
  <si>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</si>
  <si>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</si>
  <si>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</si>
  <si>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</si>
  <si>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</si>
  <si>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</si>
  <si>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</si>
  <si>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</si>
  <si>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</si>
  <si>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</si>
  <si>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</si>
  <si>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</si>
  <si>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</si>
  <si>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</si>
  <si>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</si>
  <si>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</si>
  <si>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</si>
  <si>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</si>
  <si>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</si>
  <si>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</si>
  <si>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</si>
  <si>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</si>
  <si>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</si>
  <si>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</si>
  <si>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</si>
  <si>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</si>
  <si>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</si>
  <si>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</si>
  <si>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</si>
  <si>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</si>
  <si>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</si>
  <si>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</si>
  <si>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</si>
  <si>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</si>
  <si>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</si>
  <si>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</si>
  <si>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</si>
  <si>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</si>
  <si>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</si>
  <si>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</si>
  <si>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</si>
  <si>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</si>
  <si>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</si>
  <si>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</si>
  <si>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</si>
  <si>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</si>
  <si>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</si>
  <si>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</si>
  <si>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</si>
  <si>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</si>
  <si>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</si>
  <si>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</si>
  <si>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</si>
  <si>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</si>
  <si>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</si>
  <si>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</si>
  <si>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</si>
  <si>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</si>
  <si>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</si>
  <si>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</si>
  <si>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</si>
  <si>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</si>
  <si>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</si>
  <si>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</si>
  <si>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</si>
  <si>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</si>
  <si>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</si>
  <si>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</si>
  <si>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</si>
  <si>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</si>
  <si>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</si>
  <si>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</si>
  <si>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</si>
  <si>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</si>
  <si>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</si>
  <si>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</si>
  <si>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</si>
  <si>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</si>
  <si>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</si>
  <si>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</si>
  <si>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</si>
  <si>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</si>
  <si>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</si>
  <si>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</si>
  <si>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</si>
  <si>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</si>
  <si>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</si>
  <si>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</si>
  <si>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</si>
  <si>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</si>
  <si>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</si>
  <si>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</si>
  <si>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</si>
  <si>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</si>
  <si>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</si>
  <si>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</si>
  <si>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</si>
  <si>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</si>
  <si>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</si>
  <si>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</si>
  <si>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</si>
  <si>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</si>
  <si>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</si>
  <si>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</si>
  <si>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</si>
  <si>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</si>
  <si>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</si>
  <si>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</si>
  <si>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</si>
  <si>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</si>
  <si>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</si>
  <si>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</si>
  <si>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</si>
  <si>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</si>
  <si>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</si>
  <si>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</si>
  <si>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</si>
  <si>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</si>
  <si>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</si>
  <si>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</si>
  <si>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</si>
  <si>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</si>
  <si>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</si>
  <si>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</si>
  <si>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</si>
  <si>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</si>
  <si>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</si>
  <si>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</si>
  <si>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</si>
  <si>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</si>
  <si>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</si>
  <si>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</si>
  <si>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</si>
  <si>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</si>
  <si>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</si>
  <si>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</si>
  <si>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</si>
  <si>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</si>
  <si>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</si>
  <si>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</si>
  <si>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</si>
  <si>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</si>
  <si>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</si>
  <si>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</si>
  <si>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</si>
  <si>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</si>
  <si>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</si>
  <si>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</si>
  <si>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</si>
  <si>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</si>
  <si>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</si>
  <si>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</si>
  <si>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</si>
  <si>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</si>
  <si>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</si>
  <si>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</si>
  <si>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</si>
  <si>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</si>
  <si>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</si>
  <si>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</si>
  <si>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</si>
  <si>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</si>
  <si>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</si>
  <si>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</si>
  <si>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</si>
  <si>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</si>
  <si>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</si>
  <si>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</si>
  <si>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</si>
  <si>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</si>
  <si>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</si>
  <si>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</si>
  <si>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</si>
  <si>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</si>
  <si>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</si>
  <si>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</si>
  <si>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</si>
  <si>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</si>
  <si>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</si>
  <si>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</si>
  <si>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</si>
  <si>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</si>
  <si>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</si>
  <si>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</si>
  <si>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</si>
  <si>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</si>
  <si>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</si>
  <si>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</si>
  <si>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</si>
  <si>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</si>
  <si>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</si>
  <si>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</si>
  <si>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</si>
  <si>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</si>
  <si>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</si>
  <si>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</si>
  <si>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</si>
  <si>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</si>
  <si>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</si>
  <si>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</si>
  <si>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</si>
  <si>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</si>
  <si>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</si>
  <si>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</si>
  <si>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</si>
  <si>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</si>
  <si>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</si>
  <si>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</si>
  <si>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</si>
  <si>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</si>
  <si>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</si>
  <si>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</si>
  <si>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</si>
  <si>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</si>
  <si>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</si>
  <si>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</si>
  <si>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</si>
  <si>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</si>
  <si>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</si>
  <si>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</si>
  <si>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</si>
  <si>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</si>
  <si>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</si>
  <si>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</si>
  <si>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</si>
  <si>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</si>
  <si>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</si>
  <si>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</si>
  <si>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</si>
  <si>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</si>
  <si>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</si>
  <si>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</si>
  <si>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</si>
  <si>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</si>
  <si>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</si>
  <si>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</si>
  <si>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</si>
  <si>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</si>
  <si>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</si>
  <si>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</si>
  <si>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</si>
  <si>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</si>
  <si>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</si>
  <si>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</si>
  <si>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</si>
  <si>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</si>
  <si>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</si>
  <si>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</si>
  <si>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</si>
  <si>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</si>
  <si>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</si>
  <si>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</si>
  <si>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</si>
  <si>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</si>
  <si>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</si>
  <si>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</si>
  <si>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</si>
  <si>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</si>
  <si>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</si>
  <si>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</si>
  <si>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</si>
  <si>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</si>
  <si>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</si>
  <si>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</si>
  <si>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</si>
  <si>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</si>
  <si>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</si>
  <si>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</si>
  <si>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</si>
  <si>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</si>
  <si>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</si>
  <si>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</si>
  <si>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</si>
  <si>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</si>
  <si>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</si>
  <si>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</si>
  <si>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</si>
  <si>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</si>
  <si>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</si>
  <si>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</si>
  <si>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</si>
  <si>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</si>
  <si>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</si>
  <si>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</si>
  <si>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</si>
  <si>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</si>
  <si>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</si>
  <si>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</si>
  <si>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</si>
  <si>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</si>
  <si>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</si>
  <si>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</si>
  <si>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</si>
  <si>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</si>
  <si>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</si>
  <si>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</si>
  <si>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</si>
  <si>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</si>
  <si>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</si>
  <si>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</si>
  <si>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</si>
  <si>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</si>
  <si>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</si>
  <si>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</si>
  <si>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</si>
  <si>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</si>
  <si>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</si>
  <si>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</si>
  <si>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</si>
  <si>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</si>
  <si>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</si>
  <si>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</si>
  <si>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</si>
  <si>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</si>
  <si>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</si>
  <si>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</si>
  <si>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</si>
  <si>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</si>
  <si>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</si>
  <si>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</si>
  <si>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</si>
  <si>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</si>
  <si>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</si>
  <si>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</si>
  <si>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</si>
  <si>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</si>
  <si>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</si>
  <si>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</si>
  <si>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</si>
  <si>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</si>
  <si>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</si>
  <si>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</si>
  <si>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</si>
  <si>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</si>
  <si>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</si>
  <si>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</si>
  <si>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</si>
  <si>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</si>
  <si>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</si>
  <si>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</si>
  <si>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</si>
  <si>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</si>
  <si>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</si>
  <si>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</si>
  <si>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</si>
  <si>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</si>
  <si>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</si>
  <si>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</si>
  <si>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</si>
  <si>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</si>
  <si>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</si>
  <si>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</si>
  <si>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</si>
  <si>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</si>
  <si>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</si>
  <si>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</si>
  <si>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</si>
  <si>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</si>
  <si>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</si>
  <si>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</si>
  <si>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</si>
  <si>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</si>
  <si>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</si>
  <si>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</si>
  <si>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</si>
  <si>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</si>
  <si>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</si>
  <si>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</si>
  <si>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</si>
  <si>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</si>
  <si>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</si>
  <si>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</si>
  <si>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</si>
  <si>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</si>
  <si>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</si>
  <si>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</si>
  <si>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</si>
  <si>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</si>
  <si>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</si>
  <si>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</si>
  <si>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</si>
  <si>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</si>
  <si>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</si>
  <si>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</si>
  <si>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</si>
  <si>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</si>
  <si>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</si>
  <si>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</si>
  <si>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</si>
  <si>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</si>
  <si>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</si>
  <si>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</si>
  <si>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</si>
  <si>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</si>
  <si>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</si>
  <si>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</si>
  <si>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</si>
  <si>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</si>
  <si>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</si>
  <si>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</si>
  <si>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</si>
  <si>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</si>
  <si>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</si>
  <si>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</si>
  <si>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</si>
  <si>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</si>
  <si>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</si>
  <si>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</si>
  <si>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</si>
  <si>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</si>
  <si>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</si>
  <si>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</si>
  <si>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</si>
  <si>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</si>
  <si>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</si>
  <si>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</si>
  <si>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</si>
  <si>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</si>
  <si>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</si>
  <si>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</si>
  <si>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</si>
  <si>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</si>
  <si>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</si>
  <si>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</si>
  <si>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</si>
  <si>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</si>
  <si>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</si>
  <si>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</si>
  <si>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</si>
  <si>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</si>
  <si>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</si>
  <si>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</si>
  <si>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</si>
  <si>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</si>
  <si>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</si>
  <si>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</si>
  <si>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</si>
  <si>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</si>
  <si>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</si>
  <si>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</si>
  <si>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</si>
  <si>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</si>
  <si>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</si>
  <si>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</si>
  <si>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</si>
  <si>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</si>
  <si>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</si>
  <si>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</si>
  <si>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</si>
  <si>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</si>
  <si>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</si>
  <si>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</si>
  <si>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</si>
  <si>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</si>
  <si>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</si>
  <si>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</si>
  <si>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</si>
  <si>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</si>
  <si>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</si>
  <si>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</si>
  <si>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</si>
  <si>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</si>
  <si>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</si>
  <si>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</si>
  <si>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</si>
  <si>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</si>
  <si>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</si>
  <si>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</si>
  <si>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</si>
  <si>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</si>
  <si>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</si>
  <si>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</si>
  <si>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</si>
  <si>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</si>
  <si>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</si>
  <si>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</si>
  <si>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</si>
  <si>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</si>
  <si>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</si>
  <si>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</si>
  <si>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</si>
  <si>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</si>
  <si>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</si>
  <si>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</si>
  <si>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</si>
  <si>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</si>
  <si>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</si>
  <si>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</si>
  <si>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</si>
  <si>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</si>
  <si>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</si>
  <si>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</si>
  <si>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</si>
  <si>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</si>
  <si>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</si>
  <si>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</si>
  <si>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</si>
  <si>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</si>
  <si>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</si>
  <si>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</si>
  <si>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</si>
  <si>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</si>
  <si>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</si>
  <si>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</si>
  <si>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</si>
  <si>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</si>
  <si>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</si>
  <si>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</si>
  <si>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</si>
  <si>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</si>
  <si>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</si>
  <si>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</si>
  <si>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</si>
  <si>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</si>
  <si>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</si>
  <si>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</si>
  <si>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</si>
  <si>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</si>
  <si>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</si>
  <si>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</si>
  <si>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</si>
  <si>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</si>
  <si>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</si>
  <si>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</si>
  <si>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</si>
  <si>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</si>
  <si>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</si>
  <si>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</si>
  <si>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</si>
  <si>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</si>
  <si>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</si>
  <si>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</si>
  <si>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</si>
  <si>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</si>
  <si>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</si>
  <si>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</si>
  <si>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</si>
  <si>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</si>
  <si>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</si>
  <si>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</si>
  <si>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</si>
  <si>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</si>
  <si>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</si>
  <si>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</si>
  <si>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</si>
  <si>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</si>
  <si>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</si>
  <si>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</si>
  <si>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</si>
  <si>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</si>
  <si>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</si>
  <si>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</si>
  <si>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</si>
  <si>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</si>
  <si>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</si>
  <si>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</si>
  <si>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</si>
  <si>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</si>
  <si>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</si>
  <si>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</si>
  <si>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</si>
  <si>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</si>
  <si>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</si>
  <si>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</si>
  <si>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</si>
  <si>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</si>
  <si>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</si>
  <si>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</si>
  <si>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</si>
  <si>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</si>
  <si>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</si>
  <si>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</si>
  <si>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</si>
  <si>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</si>
  <si>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</si>
  <si>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</si>
  <si>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</si>
  <si>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</si>
  <si>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</si>
  <si>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</si>
  <si>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</si>
  <si>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</si>
  <si>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</si>
  <si>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</si>
  <si>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</si>
  <si>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</si>
  <si>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</si>
  <si>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</si>
  <si>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</si>
  <si>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</si>
  <si>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</si>
  <si>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</si>
  <si>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</si>
  <si>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</si>
  <si>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</si>
  <si>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</si>
  <si>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</si>
  <si>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</si>
  <si>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</si>
  <si>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</si>
  <si>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</si>
  <si>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</si>
  <si>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</si>
  <si>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</si>
  <si>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</si>
  <si>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</si>
  <si>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</si>
  <si>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</si>
  <si>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</si>
  <si>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</si>
  <si>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</si>
  <si>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</si>
  <si>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</si>
  <si>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</si>
  <si>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</si>
  <si>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</si>
  <si>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</si>
  <si>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</si>
  <si>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</si>
  <si>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</si>
  <si>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</si>
  <si>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</si>
  <si>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</si>
  <si>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</si>
  <si>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</si>
  <si>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</si>
  <si>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</si>
  <si>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</si>
  <si>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</si>
  <si>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</si>
  <si>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</si>
  <si>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</si>
  <si>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</si>
  <si>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</si>
  <si>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</si>
  <si>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</si>
  <si>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</si>
  <si>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</si>
  <si>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</si>
  <si>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</si>
  <si>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</si>
  <si>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</si>
  <si>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</si>
  <si>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</si>
  <si>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</si>
  <si>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</si>
  <si>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</si>
  <si>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</si>
  <si>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</si>
  <si>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</si>
  <si>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</si>
  <si>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</si>
  <si>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</si>
  <si>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</si>
  <si>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</si>
  <si>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</si>
  <si>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</si>
  <si>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</si>
  <si>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</si>
  <si>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</si>
  <si>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</si>
  <si>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</si>
  <si>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</si>
  <si>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</si>
  <si>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</si>
  <si>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</si>
  <si>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</si>
  <si>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</si>
  <si>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</si>
  <si>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</si>
  <si>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</si>
  <si>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</si>
  <si>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</si>
  <si>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</si>
  <si>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</si>
  <si>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</si>
  <si>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</si>
  <si>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</si>
  <si>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</si>
  <si>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</si>
  <si>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</si>
  <si>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</si>
  <si>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</si>
  <si>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</si>
  <si>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</si>
  <si>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</si>
  <si>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</si>
  <si>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</si>
  <si>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</si>
  <si>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</si>
  <si>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</si>
  <si>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</si>
  <si>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</si>
  <si>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</si>
  <si>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</si>
  <si>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</si>
  <si>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</si>
  <si>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</si>
  <si>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</si>
  <si>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</si>
  <si>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</si>
  <si>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</si>
  <si>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</si>
  <si>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</si>
  <si>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</si>
  <si>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</si>
  <si>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</si>
  <si>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</si>
  <si>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</si>
  <si>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</si>
  <si>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</si>
  <si>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</si>
  <si>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</si>
  <si>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</si>
  <si>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</si>
  <si>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</si>
  <si>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</si>
  <si>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</si>
  <si>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</si>
  <si>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</si>
  <si>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</si>
  <si>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</si>
  <si>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</si>
  <si>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</si>
  <si>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</si>
  <si>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</si>
  <si>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</si>
  <si>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</si>
  <si>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</si>
  <si>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</si>
  <si>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</si>
  <si>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</si>
  <si>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</si>
  <si>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</si>
  <si>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</si>
  <si>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</si>
  <si>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</si>
  <si>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</si>
  <si>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</si>
  <si>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</si>
  <si>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</si>
  <si>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</si>
  <si>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</si>
  <si>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</si>
  <si>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</si>
  <si>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</si>
  <si>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</si>
  <si>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</si>
  <si>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</si>
  <si>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</si>
  <si>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</si>
  <si>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</si>
  <si>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</si>
  <si>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</si>
  <si>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</si>
  <si>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</si>
  <si>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</si>
  <si>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</si>
  <si>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</si>
  <si>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</si>
  <si>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</si>
  <si>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</si>
  <si>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</si>
  <si>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</si>
  <si>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</si>
  <si>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</si>
  <si>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</si>
  <si>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</si>
  <si>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</si>
  <si>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</si>
  <si>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</si>
  <si>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</si>
  <si>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</si>
  <si>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</si>
  <si>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</si>
  <si>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</si>
  <si>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</si>
  <si>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</si>
  <si>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</si>
  <si>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</si>
  <si>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</si>
  <si>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</si>
  <si>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</si>
  <si>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</si>
  <si>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</si>
  <si>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</si>
  <si>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</si>
  <si>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</si>
  <si>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</si>
  <si>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</si>
  <si>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</si>
  <si>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</si>
  <si>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</si>
  <si>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</si>
  <si>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</si>
  <si>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</si>
  <si>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</si>
  <si>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</si>
  <si>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</si>
  <si>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</si>
  <si>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</si>
  <si>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</si>
  <si>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</si>
  <si>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</si>
  <si>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</si>
  <si>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</si>
  <si>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</si>
  <si>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</si>
  <si>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</si>
  <si>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</si>
  <si>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</si>
  <si>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</si>
  <si>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</si>
  <si>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</si>
  <si>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</si>
  <si>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</si>
  <si>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</si>
  <si>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</si>
  <si>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</si>
  <si>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</si>
  <si>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</si>
  <si>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</si>
  <si>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</si>
  <si>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</si>
  <si>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</si>
  <si>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</si>
  <si>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</si>
  <si>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</si>
  <si>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</si>
  <si>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</si>
  <si>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</si>
  <si>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</si>
  <si>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</si>
  <si>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</si>
  <si>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</si>
  <si>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</si>
  <si>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</si>
  <si>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</si>
  <si>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</si>
  <si>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</si>
  <si>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</si>
  <si>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</si>
  <si>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</si>
  <si>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</si>
  <si>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</si>
  <si>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</si>
  <si>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</si>
  <si>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</si>
  <si>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</si>
  <si>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</si>
  <si>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</si>
  <si>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</si>
  <si>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</si>
  <si>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</si>
  <si>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</si>
  <si>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</si>
  <si>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</si>
  <si>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</si>
  <si>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</si>
  <si>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</si>
  <si>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</si>
  <si>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</si>
  <si>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</si>
  <si>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</si>
  <si>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</si>
  <si>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</si>
  <si>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</si>
  <si>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</si>
  <si>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</si>
  <si>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</si>
  <si>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</si>
  <si>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</si>
  <si>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</si>
  <si>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</si>
  <si>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</si>
  <si>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</si>
  <si>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</si>
  <si>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</si>
  <si>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</si>
  <si>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</si>
  <si>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</si>
  <si>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</si>
  <si>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</si>
  <si>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</si>
  <si>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</si>
  <si>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</si>
  <si>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</si>
  <si>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</si>
  <si>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</si>
  <si>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</si>
  <si>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</si>
  <si>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</si>
  <si>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</si>
  <si>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</si>
  <si>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</si>
  <si>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</si>
  <si>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</si>
  <si>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</si>
  <si>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</si>
  <si>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</si>
  <si>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</si>
  <si>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</si>
  <si>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</si>
  <si>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</si>
  <si>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</si>
  <si>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</si>
  <si>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</si>
  <si>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</si>
  <si>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</si>
  <si>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</si>
  <si>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</si>
  <si>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</si>
  <si>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</si>
  <si>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</si>
  <si>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</si>
  <si>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</si>
  <si>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</si>
  <si>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</si>
  <si>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</si>
  <si>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</si>
  <si>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</si>
  <si>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</si>
  <si>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</si>
  <si>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</si>
  <si>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</si>
  <si>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</si>
  <si>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</si>
  <si>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</si>
  <si>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</si>
  <si>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</si>
  <si>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</si>
  <si>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</si>
  <si>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</si>
  <si>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</si>
  <si>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</si>
  <si>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</si>
  <si>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</si>
  <si>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</si>
  <si>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</si>
  <si>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</si>
  <si>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</si>
  <si>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</si>
  <si>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</si>
  <si>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</si>
  <si>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</si>
  <si>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</si>
  <si>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</si>
  <si>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</si>
  <si>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</si>
  <si>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</si>
  <si>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</si>
  <si>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</si>
  <si>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</si>
  <si>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</si>
  <si>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</si>
  <si>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</si>
  <si>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</si>
  <si>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</si>
  <si>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</si>
  <si>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</si>
  <si>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</si>
  <si>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</si>
  <si>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</si>
  <si>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</si>
  <si>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</si>
  <si>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</si>
  <si>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</si>
  <si>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</si>
  <si>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</si>
  <si>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</si>
  <si>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</si>
  <si>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</si>
  <si>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</si>
  <si>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</si>
  <si>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</si>
  <si>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</si>
  <si>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</si>
  <si>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</si>
  <si>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</si>
  <si>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</si>
  <si>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</si>
  <si>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</si>
  <si>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</si>
  <si>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</si>
  <si>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</si>
  <si>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</si>
  <si>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</si>
  <si>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</si>
  <si>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</si>
  <si>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</si>
  <si>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</si>
  <si>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</si>
  <si>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</si>
  <si>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</si>
  <si>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</si>
  <si>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</si>
  <si>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</si>
  <si>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</si>
  <si>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</si>
  <si>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</si>
  <si>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</si>
  <si>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</si>
  <si>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</si>
  <si>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</si>
  <si>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</si>
  <si>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</si>
  <si>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</si>
  <si>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</si>
  <si>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</si>
  <si>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</si>
  <si>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</si>
  <si>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</si>
  <si>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</si>
  <si>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</si>
  <si>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</si>
  <si>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</si>
  <si>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</si>
  <si>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</si>
  <si>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</si>
  <si>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</si>
  <si>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</si>
  <si>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</si>
  <si>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</si>
  <si>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</si>
  <si>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</si>
  <si>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</si>
  <si>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</si>
  <si>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</si>
  <si>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</si>
  <si>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</si>
  <si>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</si>
  <si>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</si>
  <si>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</si>
  <si>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</si>
  <si>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</si>
  <si>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</si>
  <si>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</si>
  <si>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</si>
  <si>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</si>
  <si>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</si>
  <si>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</si>
  <si>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</si>
  <si>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</si>
  <si>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</si>
  <si>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</si>
  <si>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</si>
  <si>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</si>
  <si>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</si>
  <si>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</si>
  <si>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</si>
  <si>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</si>
  <si>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</si>
  <si>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</si>
  <si>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</si>
  <si>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</si>
  <si>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</si>
  <si>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</si>
  <si>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</si>
  <si>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</si>
  <si>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</si>
  <si>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</si>
  <si>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</si>
  <si>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</si>
  <si>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</si>
  <si>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</si>
  <si>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</si>
  <si>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</si>
  <si>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</si>
  <si>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</si>
  <si>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</si>
  <si>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</si>
  <si>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</si>
  <si>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</si>
  <si>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</si>
  <si>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</si>
  <si>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</si>
  <si>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</si>
  <si>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</si>
  <si>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</si>
  <si>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</si>
  <si>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</si>
  <si>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</si>
  <si>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</si>
  <si>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</si>
  <si>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</si>
  <si>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</si>
  <si>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</si>
  <si>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</si>
  <si>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</si>
  <si>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</si>
  <si>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</si>
  <si>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</si>
  <si>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</si>
  <si>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</si>
  <si>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</si>
  <si>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</si>
  <si>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</si>
  <si>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</si>
  <si>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</si>
  <si>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</si>
  <si>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</si>
  <si>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</si>
  <si>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</si>
  <si>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</si>
  <si>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</si>
  <si>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</si>
  <si>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</si>
  <si>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</si>
  <si>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</si>
  <si>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</si>
  <si>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</si>
  <si>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</si>
  <si>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</si>
  <si>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</si>
  <si>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</si>
  <si>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</si>
  <si>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</si>
  <si>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</si>
  <si>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</si>
  <si>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</si>
  <si>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</si>
  <si>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</si>
  <si>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</si>
  <si>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</si>
  <si>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</si>
  <si>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</si>
  <si>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</si>
  <si>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</si>
  <si>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</si>
  <si>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</si>
  <si>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</si>
  <si>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</si>
  <si>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</si>
  <si>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</si>
  <si>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</si>
  <si>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</si>
  <si>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</si>
  <si>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</si>
  <si>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</si>
  <si>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</si>
  <si>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</si>
  <si>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</si>
  <si>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</si>
  <si>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</si>
  <si>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</si>
  <si>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</si>
  <si>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</si>
  <si>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</si>
  <si>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</si>
  <si>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</si>
  <si>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</si>
  <si>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</si>
  <si>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</si>
  <si>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</si>
  <si>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</si>
  <si>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</si>
  <si>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</si>
  <si>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</si>
  <si>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</si>
  <si>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</si>
  <si>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</si>
  <si>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</si>
  <si>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</si>
  <si>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</si>
  <si>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</si>
  <si>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</si>
  <si>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</si>
  <si>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</si>
  <si>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</si>
  <si>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</si>
  <si>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</si>
  <si>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</si>
  <si>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</si>
  <si>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</si>
  <si>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</si>
  <si>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</si>
  <si>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</si>
  <si>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</si>
  <si>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</si>
  <si>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</si>
  <si>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</si>
  <si>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</si>
  <si>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</si>
  <si>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</si>
  <si>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</si>
  <si>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</si>
  <si>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</si>
  <si>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</si>
  <si>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</si>
  <si>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</si>
  <si>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</si>
  <si>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</si>
  <si>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</si>
  <si>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</si>
  <si>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</si>
  <si>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</si>
  <si>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</si>
  <si>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</si>
  <si>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</si>
  <si>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</si>
  <si>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</si>
  <si>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</si>
  <si>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</si>
  <si>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</si>
  <si>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</si>
  <si>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</si>
  <si>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</si>
  <si>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</si>
  <si>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</si>
  <si>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</si>
  <si>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</si>
  <si>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</si>
  <si>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</si>
  <si>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</si>
  <si>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</si>
  <si>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</si>
  <si>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</si>
  <si>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</si>
  <si>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</si>
  <si>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</si>
  <si>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</si>
  <si>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</si>
  <si>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</si>
  <si>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</si>
  <si>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</si>
  <si>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</si>
  <si>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</si>
  <si>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</si>
  <si>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</si>
  <si>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</si>
  <si>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</si>
  <si>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</si>
  <si>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</si>
  <si>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</si>
  <si>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</si>
  <si>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</si>
  <si>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</si>
  <si>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</si>
  <si>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</si>
  <si>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</si>
  <si>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</si>
  <si>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</si>
  <si>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</si>
  <si>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</si>
  <si>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</si>
  <si>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</si>
  <si>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</si>
  <si>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</si>
  <si>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</si>
  <si>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</si>
  <si>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</si>
  <si>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</si>
  <si>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</si>
  <si>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</si>
  <si>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</si>
  <si>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</si>
  <si>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</si>
  <si>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</si>
  <si>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</si>
  <si>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</si>
  <si>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</si>
  <si>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</si>
  <si>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</si>
  <si>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</si>
  <si>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</si>
  <si>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</si>
  <si>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</si>
  <si>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</si>
  <si>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</si>
  <si>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</si>
  <si>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</si>
  <si>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</si>
  <si>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</si>
  <si>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</si>
  <si>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</si>
  <si>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</si>
  <si>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</si>
  <si>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</si>
  <si>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</si>
  <si>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</si>
  <si>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</si>
  <si>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</si>
  <si>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</si>
  <si>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</si>
  <si>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</si>
  <si>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</si>
  <si>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</si>
  <si>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</si>
  <si>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</si>
  <si>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</si>
  <si>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</si>
  <si>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</si>
  <si>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</si>
  <si>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</si>
  <si>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</si>
  <si>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</si>
  <si>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</si>
  <si>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</si>
  <si>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</si>
  <si>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</si>
  <si>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</si>
  <si>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</si>
  <si>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</si>
  <si>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</si>
  <si>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</si>
  <si>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</si>
  <si>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</si>
  <si>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</si>
  <si>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</si>
  <si>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</si>
  <si>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</si>
  <si>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</si>
  <si>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</si>
  <si>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</si>
  <si>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</si>
  <si>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</si>
  <si>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</si>
  <si>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</si>
  <si>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</si>
  <si>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</si>
  <si>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</si>
  <si>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</si>
  <si>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</si>
  <si>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</si>
  <si>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</si>
  <si>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</si>
  <si>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</si>
  <si>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</si>
  <si>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</si>
  <si>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</si>
  <si>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</si>
  <si>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</si>
  <si>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</si>
  <si>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</si>
  <si>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</si>
  <si>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</si>
  <si>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</si>
  <si>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</si>
  <si>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</si>
  <si>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</si>
  <si>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</si>
  <si>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</si>
  <si>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</si>
  <si>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</si>
  <si>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</si>
  <si>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</si>
  <si>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</si>
  <si>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</si>
  <si>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</si>
  <si>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</si>
  <si>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</si>
  <si>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</si>
  <si>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</si>
  <si>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</si>
  <si>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</si>
  <si>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</si>
  <si>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</si>
  <si>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</si>
  <si>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</si>
  <si>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</si>
  <si>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</si>
  <si>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</si>
  <si>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</si>
  <si>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</si>
  <si>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</si>
  <si>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</si>
  <si>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</si>
  <si>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</si>
  <si>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</si>
  <si>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</si>
  <si>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</si>
  <si>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</si>
  <si>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</si>
  <si>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</si>
  <si>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</si>
  <si>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</si>
  <si>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</si>
  <si>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</si>
  <si>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</si>
  <si>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</si>
  <si>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</si>
  <si>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</si>
  <si>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</si>
  <si>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</si>
  <si>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</si>
  <si>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</si>
  <si>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</si>
  <si>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</si>
  <si>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</si>
  <si>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</si>
  <si>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</si>
  <si>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</si>
  <si>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</si>
  <si>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</si>
  <si>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</si>
  <si>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</si>
  <si>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</si>
  <si>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</si>
  <si>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</si>
  <si>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</si>
  <si>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</si>
  <si>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</si>
  <si>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</si>
  <si>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</si>
  <si>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</si>
  <si>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</si>
  <si>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</si>
  <si>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</si>
  <si>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</si>
  <si>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</si>
  <si>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</si>
  <si>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</si>
  <si>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</si>
  <si>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</si>
  <si>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</si>
  <si>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</si>
  <si>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</si>
  <si>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</si>
  <si>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</si>
  <si>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</si>
  <si>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</si>
  <si>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</si>
  <si>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</si>
  <si>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</si>
  <si>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</si>
  <si>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</si>
  <si>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</si>
  <si>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</si>
  <si>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</si>
  <si>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</si>
  <si>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</si>
  <si>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</si>
  <si>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</si>
  <si>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</si>
  <si>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</si>
  <si>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</si>
  <si>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</si>
  <si>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</si>
  <si>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</si>
  <si>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</si>
  <si>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</si>
  <si>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</si>
  <si>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</si>
  <si>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</si>
  <si>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</si>
  <si>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</si>
  <si>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</si>
  <si>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</si>
  <si>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</si>
  <si>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</si>
  <si>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</si>
  <si>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</si>
  <si>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</si>
  <si>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</si>
  <si>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</si>
  <si>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</si>
  <si>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</si>
  <si>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</si>
  <si>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</si>
  <si>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</si>
  <si>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</si>
  <si>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</si>
  <si>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</si>
  <si>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</si>
  <si>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</si>
  <si>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</si>
  <si>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</si>
  <si>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</si>
  <si>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</si>
  <si>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</si>
  <si>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</si>
  <si>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</si>
  <si>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</si>
  <si>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</si>
  <si>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</si>
  <si>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</si>
  <si>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</si>
  <si>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</si>
  <si>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</si>
  <si>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</si>
  <si>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</si>
  <si>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</si>
  <si>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</si>
  <si>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</si>
  <si>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</si>
  <si>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</si>
  <si>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</si>
  <si>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</si>
  <si>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</si>
  <si>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</si>
  <si>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</si>
  <si>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</si>
  <si>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</si>
  <si>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</si>
  <si>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</si>
  <si>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</si>
  <si>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</si>
  <si>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</si>
  <si>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</si>
  <si>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</si>
  <si>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</si>
  <si>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</si>
  <si>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</si>
  <si>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</si>
  <si>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</si>
  <si>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</si>
  <si>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</si>
  <si>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</si>
  <si>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</si>
  <si>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</si>
  <si>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</si>
  <si>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</si>
  <si>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</si>
  <si>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</si>
  <si>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</si>
  <si>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</si>
  <si>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</si>
  <si>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</si>
  <si>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</si>
  <si>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</si>
  <si>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</si>
  <si>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</si>
  <si>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</si>
  <si>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</si>
  <si>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</si>
  <si>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</si>
  <si>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</si>
  <si>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</si>
  <si>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</si>
  <si>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</si>
  <si>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</si>
  <si>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</si>
  <si>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</si>
  <si>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</si>
  <si>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</si>
  <si>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</si>
  <si>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</si>
  <si>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</si>
  <si>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</si>
  <si>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</si>
  <si>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</si>
  <si>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</si>
  <si>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</si>
  <si>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</si>
  <si>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</si>
  <si>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</si>
  <si>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</si>
  <si>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</si>
  <si>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</si>
  <si>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</si>
  <si>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</si>
  <si>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</si>
  <si>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</si>
  <si>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</si>
  <si>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</si>
  <si>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</si>
  <si>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</si>
  <si>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</si>
  <si>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</si>
  <si>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</si>
  <si>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</si>
  <si>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</si>
  <si>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</si>
  <si>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</si>
  <si>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</si>
  <si>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</si>
  <si>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</si>
  <si>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</si>
  <si>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</si>
  <si>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</si>
  <si>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</si>
  <si>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</si>
  <si>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</si>
  <si>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</si>
  <si>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</si>
  <si>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</si>
  <si>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</si>
  <si>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</si>
  <si>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</si>
  <si>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</si>
  <si>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</si>
  <si>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</si>
  <si>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</si>
  <si>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</si>
  <si>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</si>
  <si>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</si>
  <si>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</si>
  <si>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</si>
  <si>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</si>
  <si>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</si>
  <si>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</si>
  <si>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</si>
  <si>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</si>
  <si>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</si>
  <si>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</si>
  <si>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</si>
  <si>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</si>
  <si>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</si>
  <si>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</si>
  <si>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</si>
  <si>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</si>
  <si>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</si>
  <si>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</si>
  <si>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</si>
  <si>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</si>
  <si>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</si>
  <si>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</si>
  <si>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</si>
  <si>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</si>
  <si>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</si>
  <si>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</si>
  <si>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</si>
  <si>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</si>
  <si>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</si>
  <si>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</si>
  <si>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</si>
  <si>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</si>
  <si>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</si>
  <si>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</si>
  <si>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</si>
  <si>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</si>
  <si>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</si>
  <si>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</si>
  <si>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</si>
  <si>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</si>
  <si>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</si>
  <si>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</si>
  <si>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</si>
  <si>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</si>
  <si>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</si>
  <si>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</si>
  <si>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</si>
  <si>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</si>
  <si>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</si>
  <si>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</si>
  <si>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</si>
  <si>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</si>
  <si>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</si>
  <si>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</si>
  <si>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</si>
  <si>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</si>
  <si>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</si>
  <si>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</si>
  <si>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</si>
  <si>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</si>
  <si>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</si>
  <si>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</si>
  <si>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</si>
  <si>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</si>
  <si>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</si>
  <si>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</si>
  <si>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</si>
  <si>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</si>
  <si>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</si>
  <si>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</si>
  <si>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</si>
  <si>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</si>
  <si>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</si>
  <si>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</si>
  <si>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</si>
  <si>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</si>
  <si>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</si>
  <si>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</si>
  <si>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</si>
  <si>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</si>
  <si>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</si>
  <si>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</si>
  <si>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</si>
  <si>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</si>
  <si>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</si>
  <si>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</si>
  <si>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</si>
  <si>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</si>
  <si>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</si>
  <si>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</si>
  <si>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</si>
  <si>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</si>
  <si>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</si>
  <si>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</si>
  <si>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</si>
  <si>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</si>
  <si>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</si>
  <si>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</si>
  <si>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</si>
  <si>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</si>
  <si>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</si>
  <si>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</si>
  <si>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</si>
  <si>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</si>
  <si>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</si>
  <si>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</si>
  <si>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</si>
  <si>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</si>
  <si>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</si>
  <si>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</si>
  <si>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</si>
  <si>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</si>
  <si>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</si>
  <si>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</si>
  <si>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</si>
  <si>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</si>
  <si>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</si>
  <si>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</si>
  <si>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</si>
  <si>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</si>
  <si>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</si>
  <si>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</si>
  <si>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</si>
  <si>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</si>
  <si>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</si>
  <si>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</si>
  <si>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</si>
  <si>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</si>
  <si>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</si>
  <si>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</si>
  <si>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</si>
  <si>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</si>
  <si>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</si>
  <si>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</si>
  <si>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</si>
  <si>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</si>
  <si>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</si>
  <si>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</si>
  <si>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</si>
  <si>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</si>
  <si>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</si>
  <si>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</si>
  <si>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</si>
  <si>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</si>
  <si>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</si>
  <si>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</si>
  <si>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</si>
  <si>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</si>
  <si>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</si>
  <si>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</si>
  <si>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</si>
  <si>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</si>
  <si>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</si>
  <si>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</si>
  <si>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</si>
  <si>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</si>
  <si>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</si>
  <si>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</si>
  <si>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</si>
  <si>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</si>
  <si>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</si>
  <si>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</si>
  <si>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</si>
  <si>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</si>
  <si>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</si>
  <si>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</si>
  <si>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</si>
  <si>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</si>
  <si>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</si>
  <si>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</si>
  <si>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</si>
  <si>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</si>
  <si>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</si>
  <si>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</si>
  <si>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</si>
  <si>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</si>
  <si>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</si>
  <si>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</si>
  <si>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</si>
  <si>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</si>
  <si>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</si>
  <si>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</si>
  <si>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</si>
  <si>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</si>
  <si>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</si>
  <si>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</si>
  <si>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</si>
  <si>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</si>
  <si>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</si>
  <si>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</si>
  <si>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</si>
  <si>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</si>
  <si>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</si>
  <si>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</si>
  <si>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</si>
  <si>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</si>
  <si>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</si>
  <si>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</si>
  <si>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</si>
  <si>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</si>
  <si>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</si>
  <si>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</si>
  <si>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</si>
  <si>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</si>
  <si>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</si>
  <si>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</si>
  <si>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</si>
  <si>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</si>
  <si>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</si>
  <si>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</si>
  <si>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</si>
  <si>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</si>
  <si>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</si>
  <si>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</si>
  <si>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</si>
  <si>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</si>
  <si>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</si>
  <si>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</si>
  <si>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</si>
  <si>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</si>
  <si>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</si>
  <si>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</si>
  <si>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</si>
  <si>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</si>
  <si>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</si>
  <si>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</si>
  <si>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</si>
  <si>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</si>
  <si>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</si>
  <si>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</si>
  <si>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</si>
  <si>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</si>
  <si>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</si>
  <si>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</si>
  <si>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</si>
  <si>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</si>
  <si>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</si>
  <si>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</si>
  <si>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</si>
  <si>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</si>
  <si>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</si>
  <si>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</si>
  <si>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</si>
  <si>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</si>
  <si>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</si>
  <si>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</si>
  <si>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</si>
  <si>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</si>
  <si>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</si>
  <si>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</si>
  <si>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</si>
  <si>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</si>
  <si>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</si>
  <si>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</si>
  <si>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</si>
  <si>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</si>
  <si>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</si>
  <si>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</si>
  <si>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</si>
  <si>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</si>
  <si>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</si>
  <si>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</si>
  <si>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</si>
  <si>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</si>
  <si>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</si>
  <si>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</si>
  <si>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</si>
  <si>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</si>
  <si>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</si>
  <si>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</si>
  <si>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</si>
  <si>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</si>
  <si>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</si>
  <si>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</si>
  <si>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</si>
  <si>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</si>
  <si>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</si>
  <si>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</si>
  <si>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</si>
  <si>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</si>
  <si>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</si>
  <si>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</si>
  <si>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</si>
  <si>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</si>
  <si>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</si>
  <si>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</si>
  <si>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</si>
  <si>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</si>
  <si>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</si>
  <si>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</si>
  <si>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</si>
  <si>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</si>
  <si>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</si>
  <si>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</si>
  <si>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</si>
  <si>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</si>
  <si>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</si>
  <si>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</si>
  <si>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</si>
  <si>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</si>
  <si>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</si>
  <si>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</si>
  <si>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</si>
  <si>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</si>
  <si>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</si>
  <si>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</si>
  <si>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</si>
  <si>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</si>
  <si>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</si>
  <si>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</si>
  <si>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</si>
  <si>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</si>
  <si>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</si>
  <si>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</si>
  <si>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</si>
  <si>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</si>
  <si>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</si>
  <si>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</si>
  <si>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</si>
  <si>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</si>
  <si>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</si>
  <si>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</si>
  <si>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</si>
  <si>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</si>
  <si>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</si>
  <si>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</si>
  <si>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</si>
  <si>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</si>
  <si>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</si>
  <si>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</si>
  <si>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</si>
  <si>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</si>
  <si>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</si>
  <si>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</si>
  <si>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</si>
  <si>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</si>
  <si>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</si>
  <si>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</si>
  <si>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</si>
  <si>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</si>
  <si>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</si>
  <si>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</si>
  <si>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</si>
  <si>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</si>
  <si>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</si>
  <si>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</si>
  <si>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</si>
  <si>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</si>
  <si>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</si>
  <si>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</si>
  <si>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</si>
  <si>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</si>
  <si>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</si>
  <si>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</si>
  <si>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</si>
  <si>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</si>
  <si>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</si>
  <si>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</si>
  <si>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</si>
  <si>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</si>
  <si>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</si>
  <si>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</si>
  <si>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</si>
  <si>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</si>
  <si>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</si>
  <si>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</si>
  <si>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</si>
  <si>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</si>
  <si>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</si>
  <si>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</si>
  <si>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</si>
  <si>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</si>
  <si>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</si>
  <si>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</si>
  <si>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</si>
  <si>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</si>
  <si>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</si>
  <si>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</si>
  <si>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</si>
  <si>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</si>
  <si>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</si>
  <si>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</si>
  <si>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</si>
  <si>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</si>
  <si>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</si>
  <si>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</si>
  <si>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</si>
  <si>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</si>
  <si>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</si>
  <si>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</si>
  <si>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</si>
  <si>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</si>
  <si>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</si>
  <si>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</si>
  <si>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</si>
  <si>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</si>
  <si>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</si>
  <si>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</si>
  <si>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</si>
  <si>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</si>
  <si>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</si>
  <si>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</si>
  <si>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</si>
  <si>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</si>
  <si>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</si>
  <si>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</si>
  <si>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</si>
  <si>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</si>
  <si>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</si>
  <si>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</si>
  <si>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</si>
  <si>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</si>
  <si>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</si>
  <si>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</si>
  <si>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</si>
  <si>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</si>
  <si>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</si>
  <si>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</si>
  <si>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</si>
  <si>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</si>
  <si>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</si>
  <si>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</si>
  <si>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</si>
  <si>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</si>
  <si>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</si>
  <si>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</si>
  <si>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</si>
  <si>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</si>
  <si>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</si>
  <si>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</si>
  <si>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</si>
  <si>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</si>
  <si>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</si>
  <si>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</si>
  <si>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</si>
  <si>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</si>
  <si>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</si>
  <si>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</si>
  <si>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</si>
  <si>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</si>
  <si>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</si>
  <si>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</si>
  <si>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</si>
  <si>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</si>
  <si>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</si>
  <si>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</si>
  <si>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</si>
  <si>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</si>
  <si>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</si>
  <si>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</si>
  <si>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</si>
  <si>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</si>
  <si>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</si>
  <si>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</si>
  <si>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</si>
  <si>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</si>
  <si>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</si>
  <si>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</si>
  <si>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</si>
  <si>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</si>
  <si>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</si>
  <si>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</si>
  <si>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</si>
  <si>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</si>
  <si>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</si>
  <si>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</si>
  <si>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</si>
  <si>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</si>
  <si>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</si>
  <si>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</si>
  <si>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</si>
  <si>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</si>
  <si>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</si>
  <si>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</si>
  <si>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</si>
  <si>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</si>
  <si>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</si>
  <si>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</si>
  <si>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</si>
  <si>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</si>
  <si>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</si>
  <si>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</si>
  <si>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</si>
  <si>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</si>
  <si>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</si>
  <si>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</si>
  <si>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</si>
  <si>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</si>
  <si>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</si>
  <si>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</si>
  <si>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</si>
  <si>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</si>
  <si>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</si>
  <si>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</si>
  <si>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</si>
  <si>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</si>
  <si>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</si>
  <si>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</si>
  <si>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</si>
  <si>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</si>
  <si>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</si>
  <si>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</si>
  <si>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</si>
  <si>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</si>
  <si>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</si>
  <si>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</si>
  <si>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</si>
  <si>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</si>
  <si>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</si>
  <si>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</si>
  <si>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</si>
  <si>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</si>
  <si>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</si>
  <si>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</si>
  <si>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</si>
  <si>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</si>
  <si>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</si>
  <si>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</si>
  <si>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</si>
  <si>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</si>
  <si>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</si>
  <si>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</si>
  <si>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</si>
  <si>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</si>
  <si>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</si>
  <si>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</si>
  <si>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</si>
  <si>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</si>
  <si>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</si>
  <si>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</si>
  <si>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</si>
  <si>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</si>
  <si>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</si>
  <si>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</si>
  <si>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</si>
  <si>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</si>
  <si>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</si>
  <si>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</si>
  <si>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</si>
  <si>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</si>
  <si>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</si>
  <si>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</si>
  <si>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</si>
  <si>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</si>
  <si>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</si>
  <si>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</si>
  <si>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</si>
  <si>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</si>
  <si>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</si>
  <si>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</si>
  <si>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</si>
  <si>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</si>
  <si>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</si>
  <si>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</si>
  <si>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</si>
  <si>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</si>
  <si>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</si>
  <si>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</si>
  <si>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</si>
  <si>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</si>
  <si>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</si>
  <si>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</si>
  <si>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</si>
  <si>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</si>
  <si>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</si>
  <si>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</si>
  <si>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</si>
  <si>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</si>
  <si>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</si>
  <si>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</si>
  <si>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</si>
  <si>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</si>
  <si>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</si>
  <si>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</si>
  <si>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</si>
  <si>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</si>
  <si>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</si>
  <si>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</si>
  <si>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</si>
  <si>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</si>
  <si>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</si>
  <si>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</si>
  <si>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</si>
  <si>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</si>
  <si>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</si>
  <si>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</si>
  <si>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</si>
  <si>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</si>
  <si>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</si>
  <si>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</si>
  <si>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</si>
  <si>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</si>
  <si>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</si>
  <si>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</si>
  <si>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</si>
  <si>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</si>
  <si>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</si>
  <si>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</si>
  <si>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</si>
  <si>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</si>
  <si>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</si>
  <si>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</si>
  <si>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</si>
  <si>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</si>
  <si>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</si>
  <si>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</si>
  <si>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</si>
  <si>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</si>
  <si>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</si>
  <si>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</si>
  <si>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</si>
  <si>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</si>
  <si>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</si>
  <si>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</si>
  <si>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</si>
  <si>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</si>
  <si>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</si>
  <si>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</si>
  <si>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</si>
  <si>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</si>
  <si>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</si>
  <si>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</si>
  <si>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</si>
  <si>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</si>
  <si>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</si>
  <si>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</si>
  <si>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</si>
  <si>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</si>
  <si>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</si>
  <si>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</si>
  <si>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</si>
  <si>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</si>
  <si>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</si>
  <si>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</si>
  <si>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</si>
  <si>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</si>
  <si>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</si>
  <si>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</si>
  <si>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</si>
  <si>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</si>
  <si>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</si>
  <si>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</si>
  <si>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</si>
  <si>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</si>
  <si>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</si>
  <si>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</si>
  <si>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</si>
  <si>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</si>
  <si>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</si>
  <si>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</si>
  <si>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</si>
  <si>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</si>
  <si>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</si>
  <si>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</si>
  <si>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</si>
  <si>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</si>
  <si>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</si>
  <si>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</si>
  <si>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</si>
  <si>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</si>
  <si>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</si>
  <si>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</si>
  <si>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</si>
  <si>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</si>
  <si>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</si>
  <si>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</si>
  <si>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</si>
  <si>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</si>
  <si>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</si>
  <si>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</si>
  <si>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</si>
  <si>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</si>
  <si>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</si>
  <si>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</si>
  <si>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</si>
  <si>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</si>
  <si>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</si>
  <si>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</si>
  <si>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</si>
  <si>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</si>
  <si>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</si>
  <si>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</si>
  <si>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</si>
  <si>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</si>
  <si>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</si>
  <si>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</si>
  <si>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</si>
  <si>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</si>
  <si>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</si>
  <si>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</si>
  <si>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</si>
  <si>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</si>
  <si>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</si>
  <si>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</si>
  <si>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</si>
  <si>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</si>
  <si>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</si>
  <si>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</si>
  <si>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</si>
  <si>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</si>
  <si>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</si>
  <si>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</si>
  <si>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</si>
  <si>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</si>
  <si>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</si>
  <si>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</si>
  <si>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</si>
  <si>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</si>
  <si>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</si>
  <si>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</si>
  <si>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</si>
  <si>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</si>
  <si>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</si>
  <si>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</si>
  <si>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</si>
  <si>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</si>
  <si>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</si>
  <si>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</si>
  <si>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</si>
  <si>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</si>
  <si>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</si>
  <si>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</si>
  <si>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</si>
  <si>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</si>
  <si>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</si>
  <si>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</si>
  <si>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</si>
  <si>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</si>
  <si>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</si>
  <si>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</si>
  <si>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</si>
  <si>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</si>
  <si>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</si>
  <si>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</si>
  <si>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</si>
  <si>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</si>
  <si>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</si>
  <si>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</si>
  <si>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</si>
  <si>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</si>
  <si>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</si>
  <si>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</si>
  <si>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</si>
  <si>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</si>
  <si>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</si>
  <si>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</si>
  <si>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</si>
  <si>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</si>
  <si>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</si>
  <si>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</si>
  <si>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</si>
  <si>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</si>
  <si>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</si>
  <si>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</si>
  <si>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</si>
  <si>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</si>
  <si>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</si>
  <si>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</si>
  <si>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</si>
  <si>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</si>
  <si>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</si>
  <si>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</si>
  <si>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</si>
  <si>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</si>
  <si>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</si>
  <si>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</si>
  <si>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</si>
  <si>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</si>
  <si>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</si>
  <si>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</si>
  <si>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</si>
  <si>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</si>
  <si>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</si>
  <si>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</si>
  <si>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</si>
  <si>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</si>
  <si>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</si>
  <si>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</si>
  <si>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</si>
  <si>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</si>
  <si>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</si>
  <si>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</si>
  <si>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</si>
  <si>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</si>
  <si>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</si>
  <si>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</si>
  <si>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</si>
  <si>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</si>
  <si>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</si>
  <si>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</si>
  <si>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</si>
  <si>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</si>
  <si>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</si>
  <si>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</si>
  <si>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</si>
  <si>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</si>
  <si>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</si>
  <si>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</si>
  <si>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</si>
  <si>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</si>
  <si>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</si>
  <si>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</si>
  <si>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</si>
  <si>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</si>
  <si>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</si>
  <si>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</si>
  <si>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</si>
  <si>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</si>
  <si>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</si>
  <si>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</si>
  <si>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</si>
  <si>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</si>
  <si>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</si>
  <si>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</si>
  <si>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</si>
  <si>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</si>
  <si>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</si>
  <si>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</si>
  <si>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</si>
  <si>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</si>
  <si>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</si>
  <si>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</si>
  <si>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</si>
  <si>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</si>
  <si>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</si>
  <si>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</si>
  <si>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</si>
  <si>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</si>
  <si>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</si>
  <si>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</si>
  <si>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</si>
  <si>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</si>
  <si>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</si>
  <si>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</si>
  <si>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</si>
  <si>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</si>
  <si>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</si>
  <si>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</si>
  <si>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</si>
  <si>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</si>
  <si>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</si>
  <si>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</si>
  <si>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</si>
  <si>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</si>
  <si>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</si>
  <si>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</si>
  <si>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</si>
  <si>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</si>
  <si>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</si>
  <si>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</si>
  <si>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</si>
  <si>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</si>
  <si>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</si>
  <si>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</si>
  <si>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</si>
  <si>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</si>
  <si>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</si>
  <si>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</si>
  <si>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</si>
  <si>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</si>
  <si>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</si>
  <si>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</si>
  <si>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</si>
  <si>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</si>
  <si>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</si>
  <si>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</si>
  <si>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</si>
  <si>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</si>
  <si>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</si>
  <si>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</si>
  <si>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</si>
  <si>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</si>
  <si>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</si>
  <si>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</si>
  <si>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</si>
  <si>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</si>
  <si>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</si>
  <si>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</si>
  <si>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</si>
  <si>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</si>
  <si>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</si>
  <si>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</si>
  <si>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</si>
  <si>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</si>
  <si>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</si>
  <si>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</si>
  <si>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</si>
  <si>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</si>
  <si>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</si>
  <si>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</si>
  <si>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</si>
  <si>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</si>
  <si>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</si>
  <si>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</si>
  <si>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</si>
  <si>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</si>
  <si>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</si>
  <si>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</si>
  <si>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</si>
  <si>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</si>
  <si>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</si>
  <si>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</si>
  <si>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</si>
  <si>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</si>
  <si>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</si>
  <si>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</si>
  <si>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</si>
  <si>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</si>
  <si>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</si>
  <si>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</si>
  <si>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</si>
  <si>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</si>
  <si>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</si>
  <si>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</si>
  <si>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</si>
  <si>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</si>
  <si>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</si>
  <si>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</si>
  <si>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</si>
  <si>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</si>
  <si>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</si>
  <si>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</si>
  <si>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</si>
  <si>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</si>
  <si>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</si>
  <si>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</si>
  <si>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</si>
  <si>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</si>
  <si>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</si>
  <si>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</si>
  <si>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</si>
  <si>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</si>
  <si>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</si>
  <si>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</si>
  <si>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</si>
  <si>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</si>
  <si>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</si>
  <si>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</si>
  <si>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</si>
  <si>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</si>
  <si>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</si>
  <si>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</si>
  <si>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</si>
  <si>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</si>
  <si>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</si>
  <si>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</si>
  <si>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</si>
  <si>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</si>
  <si>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</si>
  <si>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</si>
  <si>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</si>
  <si>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</si>
  <si>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</si>
  <si>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</si>
  <si>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</si>
  <si>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</si>
  <si>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</si>
  <si>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</si>
  <si>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</si>
  <si>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</si>
  <si>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</si>
  <si>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</si>
  <si>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</si>
  <si>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</si>
  <si>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</si>
  <si>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</si>
  <si>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</si>
  <si>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</si>
  <si>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</si>
  <si>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</si>
  <si>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</si>
  <si>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</si>
  <si>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</si>
  <si>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</si>
  <si>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</si>
  <si>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</si>
  <si>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</si>
  <si>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</si>
  <si>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</si>
  <si>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</si>
  <si>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</si>
  <si>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</si>
  <si>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</si>
  <si>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</si>
  <si>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</si>
  <si>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</si>
  <si>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</si>
  <si>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</si>
  <si>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</si>
  <si>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</si>
  <si>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</si>
  <si>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</si>
  <si>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</si>
  <si>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</si>
  <si>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</si>
  <si>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</si>
  <si>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</si>
  <si>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</si>
  <si>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</si>
  <si>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</si>
  <si>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</si>
  <si>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</si>
  <si>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</si>
  <si>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</si>
  <si>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</si>
  <si>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</si>
  <si>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</si>
  <si>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</si>
  <si>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</si>
  <si>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</si>
  <si>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</si>
  <si>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</si>
  <si>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</si>
  <si>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</si>
  <si>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</si>
  <si>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</si>
  <si>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</si>
  <si>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</si>
  <si>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</si>
  <si>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</si>
  <si>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</si>
  <si>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</si>
  <si>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</si>
  <si>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</si>
  <si>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</si>
  <si>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</si>
  <si>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</si>
  <si>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</si>
  <si>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</si>
  <si>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</si>
  <si>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</si>
  <si>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</si>
  <si>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</si>
  <si>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</si>
  <si>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</si>
  <si>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</si>
  <si>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</si>
  <si>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</si>
  <si>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</si>
  <si>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</si>
  <si>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</si>
  <si>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</si>
  <si>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</si>
  <si>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</si>
  <si>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</si>
  <si>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</si>
  <si>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</si>
  <si>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</si>
  <si>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</si>
  <si>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</si>
  <si>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</si>
  <si>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</si>
  <si>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</si>
  <si>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</si>
  <si>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</si>
  <si>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</si>
  <si>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</si>
  <si>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</si>
  <si>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</si>
  <si>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</si>
  <si>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</si>
  <si>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</si>
  <si>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</si>
  <si>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</si>
  <si>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</si>
  <si>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</si>
  <si>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</si>
  <si>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</si>
  <si>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</si>
  <si>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</si>
  <si>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</si>
  <si>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</si>
  <si>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</si>
  <si>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</si>
  <si>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</si>
  <si>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</si>
  <si>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</si>
  <si>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</si>
  <si>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</si>
  <si>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</si>
  <si>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</si>
  <si>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</si>
  <si>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</si>
  <si>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</si>
  <si>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</si>
  <si>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</si>
  <si>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</si>
  <si>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</si>
  <si>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</si>
  <si>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</si>
  <si>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</si>
  <si>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</si>
  <si>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</si>
  <si>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</si>
  <si>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</si>
  <si>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</si>
  <si>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</si>
  <si>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</si>
  <si>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</si>
  <si>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</si>
  <si>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</si>
  <si>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</si>
  <si>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</si>
  <si>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</si>
  <si>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</si>
  <si>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</si>
  <si>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</si>
  <si>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</si>
  <si>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</si>
  <si>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</si>
  <si>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</si>
  <si>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</si>
  <si>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</si>
  <si>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</si>
  <si>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</si>
  <si>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</si>
  <si>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</si>
  <si>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</si>
  <si>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</si>
  <si>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</si>
  <si>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</si>
  <si>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</si>
  <si>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</si>
  <si>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</si>
  <si>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</si>
  <si>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</si>
  <si>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</si>
  <si>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</si>
  <si>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</si>
  <si>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</si>
  <si>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</si>
  <si>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</si>
  <si>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</si>
  <si>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</si>
  <si>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</si>
  <si>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</si>
  <si>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</si>
  <si>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</si>
  <si>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</si>
  <si>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</si>
  <si>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</si>
  <si>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</si>
  <si>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</si>
  <si>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</si>
  <si>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</si>
  <si>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</si>
  <si>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</si>
  <si>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</si>
  <si>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</si>
  <si>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</si>
  <si>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</si>
  <si>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</si>
  <si>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</si>
  <si>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</si>
  <si>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</si>
  <si>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</si>
  <si>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</si>
  <si>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</si>
  <si>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</si>
  <si>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</si>
  <si>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</si>
  <si>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</si>
  <si>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</si>
  <si>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</si>
  <si>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</si>
  <si>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</si>
  <si>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</si>
  <si>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</si>
  <si>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</si>
  <si>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</si>
  <si>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</si>
  <si>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</si>
  <si>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</si>
  <si>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</si>
  <si>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</si>
  <si>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</si>
  <si>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</si>
  <si>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</si>
  <si>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</si>
  <si>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</si>
  <si>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</si>
  <si>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</si>
  <si>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</si>
  <si>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</si>
  <si>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</si>
  <si>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</si>
  <si>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</si>
  <si>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</si>
  <si>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</si>
  <si>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</si>
  <si>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</si>
  <si>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</si>
  <si>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</si>
  <si>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</si>
  <si>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</si>
  <si>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</si>
  <si>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</si>
  <si>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</si>
  <si>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</si>
  <si>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</si>
  <si>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</si>
  <si>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</si>
  <si>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</si>
  <si>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</si>
  <si>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</si>
  <si>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</si>
  <si>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</si>
  <si>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</si>
  <si>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</si>
  <si>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</si>
  <si>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</si>
  <si>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</si>
  <si>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</si>
  <si>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</si>
  <si>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</si>
  <si>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</si>
  <si>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</si>
  <si>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</si>
  <si>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</si>
  <si>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</si>
  <si>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</si>
  <si>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</si>
  <si>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</si>
  <si>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</si>
  <si>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</si>
  <si>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</si>
  <si>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</si>
  <si>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</si>
  <si>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</si>
  <si>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</si>
  <si>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</si>
  <si>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</si>
  <si>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</si>
  <si>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</si>
  <si>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</si>
  <si>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</si>
  <si>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</si>
  <si>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</si>
  <si>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</si>
  <si>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</si>
  <si>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</si>
  <si>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</si>
  <si>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</si>
  <si>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</si>
  <si>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</si>
  <si>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</si>
  <si>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</si>
  <si>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</si>
  <si>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</si>
  <si>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</si>
  <si>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</si>
  <si>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</si>
  <si>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</si>
  <si>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</si>
  <si>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</si>
  <si>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</si>
  <si>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</si>
  <si>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</si>
  <si>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</si>
  <si>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</si>
  <si>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</si>
  <si>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</si>
  <si>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</si>
  <si>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</si>
  <si>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</si>
  <si>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</si>
  <si>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</si>
  <si>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</si>
  <si>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</si>
  <si>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</si>
  <si>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</si>
  <si>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</si>
  <si>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</si>
  <si>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</si>
  <si>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</si>
  <si>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</si>
  <si>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</si>
  <si>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</si>
  <si>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</si>
  <si>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</si>
  <si>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</si>
  <si>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</si>
  <si>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</si>
  <si>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</si>
  <si>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</si>
  <si>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</si>
  <si>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</si>
  <si>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</si>
  <si>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</si>
  <si>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</si>
  <si>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</si>
  <si>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</si>
  <si>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</si>
  <si>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</si>
  <si>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</si>
  <si>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</si>
  <si>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</si>
  <si>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</si>
  <si>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</si>
  <si>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</si>
  <si>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</si>
  <si>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</si>
  <si>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</si>
  <si>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</si>
  <si>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</si>
  <si>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</si>
  <si>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</si>
  <si>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</si>
  <si>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</si>
  <si>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</si>
  <si>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</si>
  <si>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</si>
  <si>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</si>
  <si>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</si>
  <si>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</si>
  <si>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</si>
  <si>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</si>
  <si>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</si>
  <si>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</si>
  <si>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</si>
  <si>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</si>
  <si>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</si>
  <si>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</si>
  <si>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</si>
  <si>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</si>
  <si>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</si>
  <si>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</si>
  <si>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</si>
  <si>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</si>
  <si>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</si>
  <si>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</si>
  <si>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</si>
  <si>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</si>
  <si>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</si>
  <si>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</si>
  <si>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</si>
  <si>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</si>
  <si>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</si>
  <si>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</si>
  <si>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</si>
  <si>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</si>
  <si>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</si>
  <si>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</si>
  <si>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</si>
  <si>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</si>
  <si>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</si>
  <si>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weighted to exclude unspecified</t>
  </si>
  <si>
    <t>(split among other fuel types)</t>
  </si>
  <si>
    <t>subtotal, exclude</t>
  </si>
  <si>
    <t>2021 PSP RESOLVE analysis</t>
  </si>
  <si>
    <t>https://www.cpuc.ca.gov/industries-and-topics/electrical-energy/electric-power-procurement/long-term-procurement-planning/2019-20-irp-events-and-materials</t>
  </si>
  <si>
    <t>Year2019</t>
  </si>
  <si>
    <t>Year2020</t>
  </si>
  <si>
    <t>Year2021</t>
  </si>
  <si>
    <t>Year2022</t>
  </si>
  <si>
    <t>Year2023</t>
  </si>
  <si>
    <t>Year2024</t>
  </si>
  <si>
    <t>Year2025</t>
  </si>
  <si>
    <t>Year2026</t>
  </si>
  <si>
    <t>Year2027</t>
  </si>
  <si>
    <t>Year2028</t>
  </si>
  <si>
    <t>Year2029</t>
  </si>
  <si>
    <t>Year2030</t>
  </si>
  <si>
    <t>Year2031</t>
  </si>
  <si>
    <t>Year2032</t>
  </si>
  <si>
    <t>Year2033</t>
  </si>
  <si>
    <t>Year2034</t>
  </si>
  <si>
    <t>Year2035</t>
  </si>
  <si>
    <t>Year2036</t>
  </si>
  <si>
    <t>Year2037</t>
  </si>
  <si>
    <t>Year2038</t>
  </si>
  <si>
    <t>Year2039</t>
  </si>
  <si>
    <t>Year2040</t>
  </si>
  <si>
    <t>Year2041</t>
  </si>
  <si>
    <t>Year2042</t>
  </si>
  <si>
    <t>Year2043</t>
  </si>
  <si>
    <t>Year2044</t>
  </si>
  <si>
    <t>Year2045</t>
  </si>
  <si>
    <t>Year2046</t>
  </si>
  <si>
    <t>Year2047</t>
  </si>
  <si>
    <t>Year2048</t>
  </si>
  <si>
    <t>Year2049</t>
  </si>
  <si>
    <t>Year2050</t>
  </si>
  <si>
    <t>Year2051</t>
  </si>
  <si>
    <t>Year2052</t>
  </si>
  <si>
    <t>Year2053</t>
  </si>
  <si>
    <t>Year2054</t>
  </si>
  <si>
    <t>Year2055</t>
  </si>
  <si>
    <t>Year2056</t>
  </si>
  <si>
    <t>Year2057</t>
  </si>
  <si>
    <t>Year2058</t>
  </si>
  <si>
    <t>Year2059</t>
  </si>
  <si>
    <t>Year2060</t>
  </si>
  <si>
    <t>Year2061</t>
  </si>
  <si>
    <t>Year2062</t>
  </si>
  <si>
    <t>Year2063</t>
  </si>
  <si>
    <t>Year2064</t>
  </si>
  <si>
    <t>Year2065</t>
  </si>
  <si>
    <t>Year2066</t>
  </si>
  <si>
    <t>Year2067</t>
  </si>
  <si>
    <t>Year2068</t>
  </si>
  <si>
    <t>Year2069</t>
  </si>
  <si>
    <t>Year2070</t>
  </si>
  <si>
    <t>Year2071</t>
  </si>
  <si>
    <t>Year2072</t>
  </si>
  <si>
    <t>Year2073</t>
  </si>
  <si>
    <t>Year2074</t>
  </si>
  <si>
    <t>Year2075</t>
  </si>
  <si>
    <t>Year2076</t>
  </si>
  <si>
    <t>Year2077</t>
  </si>
  <si>
    <t>Year2078</t>
  </si>
  <si>
    <t>Year2079</t>
  </si>
  <si>
    <t>Year2080</t>
  </si>
  <si>
    <t>Year2081</t>
  </si>
  <si>
    <t>Year2082</t>
  </si>
  <si>
    <t>Year2083</t>
  </si>
  <si>
    <t>Year2084</t>
  </si>
  <si>
    <t>Year2085</t>
  </si>
  <si>
    <t>Year2086</t>
  </si>
  <si>
    <t>Year2087</t>
  </si>
  <si>
    <t>Year2088</t>
  </si>
  <si>
    <t>Year2089</t>
  </si>
  <si>
    <t>Year2090</t>
  </si>
  <si>
    <t>Year2091</t>
  </si>
  <si>
    <t>Year2092</t>
  </si>
  <si>
    <t>Year2093</t>
  </si>
  <si>
    <t>Year2094</t>
  </si>
  <si>
    <t>Year2095</t>
  </si>
  <si>
    <t>Year2096</t>
  </si>
  <si>
    <t>Year2097</t>
  </si>
  <si>
    <t>Year2098</t>
  </si>
  <si>
    <t>Year2099</t>
  </si>
  <si>
    <t>Year2100</t>
  </si>
  <si>
    <t>RPS Fraction (dimensionless)</t>
  </si>
  <si>
    <t>BRPSPTY</t>
  </si>
  <si>
    <t>Apply RPS fraction to imports</t>
  </si>
  <si>
    <t>RPS</t>
  </si>
  <si>
    <t>RPS value this year</t>
  </si>
  <si>
    <t>difference between start year rps and rps target
apply to fossil fuels</t>
  </si>
  <si>
    <t>CALCULATED</t>
  </si>
  <si>
    <t>add unspecified split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</si>
</sst>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0">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s>
  <fills count="35">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9" tint="0.79998168889431442"/>
        <bgColor indexed="64"/>
      </patternFill>
    </fill>
  </fills>
  <borders count="3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s>
  <cellStyleXfs count="9">
    <xf numFmtId="0" fontId="0" fillId="0" borderId="7"/>
    <xf numFmtId="0" fontId="36" fillId="0" borderId="7"/>
    <xf numFmtId="0" fontId="6" fillId="0" borderId="7"/>
    <xf numFmtId="43" fontId="39" fillId="0" borderId="0" applyFont="0" applyFill="0" applyBorder="0" applyAlignment="0" applyProtection="0"/>
    <xf numFmtId="9" fontId="39" fillId="0" borderId="0" applyFont="0" applyFill="0" applyBorder="0" applyAlignment="0" applyProtection="0"/>
    <xf numFmtId="0" fontId="5" fillId="0" borderId="7"/>
    <xf numFmtId="43" fontId="5" fillId="0" borderId="7" applyFont="0" applyFill="0" applyBorder="0" applyAlignment="0" applyProtection="0"/>
    <xf numFmtId="0" fontId="44" fillId="0" borderId="7"/>
    <xf numFmtId="0" fontId="4" fillId="0" borderId="7"/>
  </cellStyleXfs>
  <cellXfs count="252">
    <xf numFmtId="0" fontId="0" fillId="0" borderId="0" xfId="0" applyBorder="1"/>
    <xf numFmtId="0" fontId="8" fillId="0" borderId="0" xfId="0" applyFont="1" applyBorder="1"/>
    <xf numFmtId="0" fontId="7" fillId="2" borderId="1" xfId="0" applyFont="1" applyFill="1" applyBorder="1"/>
    <xf numFmtId="0" fontId="8" fillId="2" borderId="1" xfId="0" applyFont="1" applyFill="1" applyBorder="1"/>
    <xf numFmtId="0" fontId="8" fillId="0" borderId="0" xfId="0" applyFont="1" applyBorder="1" applyAlignment="1">
      <alignment horizontal="left"/>
    </xf>
    <xf numFmtId="0" fontId="12" fillId="0" borderId="0" xfId="0" applyFont="1" applyBorder="1"/>
    <xf numFmtId="11" fontId="8" fillId="0" borderId="0" xfId="0" applyNumberFormat="1" applyFont="1" applyBorder="1"/>
    <xf numFmtId="164" fontId="8" fillId="0" borderId="0" xfId="0" applyNumberFormat="1" applyFont="1" applyBorder="1"/>
    <xf numFmtId="0" fontId="13" fillId="0" borderId="2" xfId="0" applyFont="1" applyBorder="1"/>
    <xf numFmtId="0" fontId="13" fillId="3" borderId="2" xfId="0" applyFont="1" applyFill="1" applyBorder="1"/>
    <xf numFmtId="0" fontId="14" fillId="0" borderId="0" xfId="0" applyFont="1" applyBorder="1"/>
    <xf numFmtId="0" fontId="13" fillId="0" borderId="2" xfId="0" applyFont="1" applyBorder="1" applyAlignment="1">
      <alignment horizontal="right"/>
    </xf>
    <xf numFmtId="0" fontId="15" fillId="0" borderId="2" xfId="0" applyFont="1" applyBorder="1"/>
    <xf numFmtId="0" fontId="15" fillId="0" borderId="0" xfId="0" applyFont="1" applyBorder="1"/>
    <xf numFmtId="0" fontId="8" fillId="0" borderId="0" xfId="0" applyFont="1" applyBorder="1" applyAlignment="1">
      <alignment wrapText="1"/>
    </xf>
    <xf numFmtId="0" fontId="16" fillId="0" borderId="0" xfId="0" applyFont="1" applyBorder="1"/>
    <xf numFmtId="0" fontId="17" fillId="0" borderId="3" xfId="0" applyFont="1" applyBorder="1" applyAlignment="1">
      <alignment wrapText="1"/>
    </xf>
    <xf numFmtId="0" fontId="18" fillId="0" borderId="0" xfId="0" applyFont="1" applyBorder="1"/>
    <xf numFmtId="0" fontId="19" fillId="0" borderId="0" xfId="0" applyFont="1" applyBorder="1"/>
    <xf numFmtId="0" fontId="20" fillId="0" borderId="0" xfId="0" applyFont="1" applyBorder="1" applyAlignment="1">
      <alignment horizontal="left"/>
    </xf>
    <xf numFmtId="0" fontId="17" fillId="0" borderId="4" xfId="0" applyFont="1" applyBorder="1" applyAlignment="1">
      <alignment wrapText="1"/>
    </xf>
    <xf numFmtId="0" fontId="8" fillId="0" borderId="5" xfId="0" applyFont="1" applyBorder="1" applyAlignment="1">
      <alignment wrapText="1"/>
    </xf>
    <xf numFmtId="4" fontId="8" fillId="0" borderId="5" xfId="0" applyNumberFormat="1" applyFont="1" applyBorder="1" applyAlignment="1">
      <alignment horizontal="right" wrapText="1"/>
    </xf>
    <xf numFmtId="165" fontId="8" fillId="0" borderId="5" xfId="0" applyNumberFormat="1" applyFont="1" applyBorder="1" applyAlignment="1">
      <alignment horizontal="right" wrapText="1"/>
    </xf>
    <xf numFmtId="3" fontId="8" fillId="0" borderId="5" xfId="0" applyNumberFormat="1" applyFont="1" applyBorder="1" applyAlignment="1">
      <alignment horizontal="right" wrapText="1"/>
    </xf>
    <xf numFmtId="3" fontId="17" fillId="0" borderId="4" xfId="0" applyNumberFormat="1" applyFont="1" applyBorder="1" applyAlignment="1">
      <alignment horizontal="right" wrapText="1"/>
    </xf>
    <xf numFmtId="165" fontId="17" fillId="0" borderId="4" xfId="0" applyNumberFormat="1" applyFont="1" applyBorder="1" applyAlignment="1">
      <alignment horizontal="right" wrapText="1"/>
    </xf>
    <xf numFmtId="0" fontId="21" fillId="0" borderId="0" xfId="0" applyFont="1" applyBorder="1"/>
    <xf numFmtId="0" fontId="7" fillId="0" borderId="0" xfId="0" applyFont="1" applyBorder="1" applyAlignment="1">
      <alignment horizontal="left"/>
    </xf>
    <xf numFmtId="0" fontId="10" fillId="0" borderId="0" xfId="0" applyFont="1" applyBorder="1"/>
    <xf numFmtId="0" fontId="22" fillId="0" borderId="0" xfId="0" applyFont="1" applyBorder="1"/>
    <xf numFmtId="0" fontId="23" fillId="0" borderId="0" xfId="0" applyFont="1" applyBorder="1"/>
    <xf numFmtId="0" fontId="24" fillId="4" borderId="0" xfId="0" applyFont="1" applyFill="1" applyBorder="1"/>
    <xf numFmtId="164" fontId="9" fillId="0" borderId="0" xfId="0" applyNumberFormat="1" applyFont="1" applyBorder="1" applyAlignment="1">
      <alignment horizontal="right"/>
    </xf>
    <xf numFmtId="0" fontId="9" fillId="0" borderId="0" xfId="0" applyFont="1" applyBorder="1" applyAlignment="1">
      <alignment horizontal="right"/>
    </xf>
    <xf numFmtId="0" fontId="10" fillId="3" borderId="0" xfId="0" applyFont="1" applyFill="1" applyBorder="1"/>
    <xf numFmtId="164" fontId="11" fillId="0" borderId="0" xfId="0" applyNumberFormat="1" applyFont="1" applyBorder="1"/>
    <xf numFmtId="0" fontId="11" fillId="3" borderId="0" xfId="0" applyFont="1" applyFill="1" applyBorder="1"/>
    <xf numFmtId="0" fontId="10" fillId="5" borderId="0" xfId="0" applyFont="1" applyFill="1" applyBorder="1"/>
    <xf numFmtId="0" fontId="25" fillId="0" borderId="0" xfId="0" applyFont="1" applyBorder="1"/>
    <xf numFmtId="0" fontId="11" fillId="5" borderId="0" xfId="0" applyFont="1" applyFill="1" applyBorder="1"/>
    <xf numFmtId="0" fontId="11" fillId="0" borderId="0" xfId="0" applyFont="1" applyBorder="1"/>
    <xf numFmtId="0" fontId="26" fillId="6" borderId="1" xfId="0" applyFont="1" applyFill="1" applyBorder="1"/>
    <xf numFmtId="0" fontId="9" fillId="6" borderId="1" xfId="0" applyFont="1" applyFill="1" applyBorder="1"/>
    <xf numFmtId="0" fontId="9" fillId="0" borderId="0" xfId="0" applyFont="1" applyBorder="1"/>
    <xf numFmtId="0" fontId="26" fillId="0" borderId="0" xfId="0" applyFont="1" applyBorder="1"/>
    <xf numFmtId="0" fontId="27" fillId="0" borderId="0" xfId="0" applyFont="1" applyBorder="1"/>
    <xf numFmtId="0" fontId="26" fillId="7" borderId="1" xfId="0" applyFont="1" applyFill="1" applyBorder="1"/>
    <xf numFmtId="0" fontId="8" fillId="3" borderId="1" xfId="0" applyFont="1" applyFill="1" applyBorder="1"/>
    <xf numFmtId="0" fontId="28" fillId="8" borderId="0" xfId="0" applyFont="1" applyFill="1" applyBorder="1"/>
    <xf numFmtId="0" fontId="29" fillId="0" borderId="0" xfId="0" applyFont="1" applyBorder="1"/>
    <xf numFmtId="0" fontId="30" fillId="0" borderId="0" xfId="0" applyFont="1" applyBorder="1"/>
    <xf numFmtId="0" fontId="29" fillId="0" borderId="0" xfId="0" applyFont="1" applyBorder="1" applyAlignment="1">
      <alignment horizontal="right"/>
    </xf>
    <xf numFmtId="0" fontId="30" fillId="0" borderId="0" xfId="0" applyFont="1" applyBorder="1" applyAlignment="1">
      <alignment horizontal="right"/>
    </xf>
    <xf numFmtId="0" fontId="20" fillId="8" borderId="1" xfId="0" applyFont="1" applyFill="1" applyBorder="1" applyAlignment="1">
      <alignment horizontal="left"/>
    </xf>
    <xf numFmtId="0" fontId="26" fillId="9" borderId="8" xfId="0" applyFont="1" applyFill="1" applyBorder="1" applyAlignment="1">
      <alignment horizontal="center"/>
    </xf>
    <xf numFmtId="0" fontId="26" fillId="9" borderId="9" xfId="0" applyFont="1" applyFill="1" applyBorder="1" applyAlignment="1">
      <alignment horizontal="center"/>
    </xf>
    <xf numFmtId="0" fontId="9" fillId="10" borderId="10" xfId="0" applyFont="1" applyFill="1" applyBorder="1" applyAlignment="1">
      <alignment horizontal="left"/>
    </xf>
    <xf numFmtId="0" fontId="9" fillId="10" borderId="11" xfId="0" applyFont="1" applyFill="1" applyBorder="1" applyAlignment="1">
      <alignment horizontal="left"/>
    </xf>
    <xf numFmtId="0" fontId="9" fillId="11" borderId="11" xfId="0" applyFont="1" applyFill="1" applyBorder="1" applyAlignment="1">
      <alignment horizontal="right"/>
    </xf>
    <xf numFmtId="0" fontId="26" fillId="0" borderId="0" xfId="0" applyFont="1" applyBorder="1" applyAlignment="1">
      <alignment horizontal="right"/>
    </xf>
    <xf numFmtId="0" fontId="9" fillId="0" borderId="0" xfId="0" applyFont="1" applyBorder="1" applyAlignment="1">
      <alignment horizontal="left"/>
    </xf>
    <xf numFmtId="0" fontId="7" fillId="0" borderId="0" xfId="0" applyFont="1" applyBorder="1" applyAlignment="1">
      <alignment horizontal="left" wrapText="1"/>
    </xf>
    <xf numFmtId="0" fontId="7" fillId="0" borderId="0" xfId="0" applyFont="1" applyBorder="1" applyAlignment="1">
      <alignment wrapText="1"/>
    </xf>
    <xf numFmtId="0" fontId="8" fillId="3" borderId="0" xfId="0" applyFont="1" applyFill="1" applyBorder="1"/>
    <xf numFmtId="166" fontId="8" fillId="0" borderId="0" xfId="0" applyNumberFormat="1" applyFont="1" applyBorder="1"/>
    <xf numFmtId="2" fontId="8" fillId="0" borderId="0" xfId="0" applyNumberFormat="1" applyFont="1" applyBorder="1"/>
    <xf numFmtId="43" fontId="8" fillId="0" borderId="0" xfId="0" applyNumberFormat="1" applyFont="1" applyBorder="1"/>
    <xf numFmtId="11" fontId="0" fillId="0" borderId="0" xfId="0" applyNumberFormat="1" applyBorder="1"/>
    <xf numFmtId="0" fontId="7" fillId="0" borderId="0" xfId="0" applyFont="1" applyBorder="1"/>
    <xf numFmtId="0" fontId="7" fillId="3" borderId="0" xfId="0" applyFont="1" applyFill="1" applyBorder="1"/>
    <xf numFmtId="0" fontId="31" fillId="0" borderId="0" xfId="0" applyFont="1" applyBorder="1"/>
    <xf numFmtId="0" fontId="32" fillId="0" borderId="0" xfId="0" applyFont="1" applyBorder="1"/>
    <xf numFmtId="0" fontId="34" fillId="0" borderId="0" xfId="0" applyFont="1" applyBorder="1"/>
    <xf numFmtId="0" fontId="33" fillId="0" borderId="0" xfId="0" applyFont="1" applyBorder="1"/>
    <xf numFmtId="0" fontId="0" fillId="12" borderId="0" xfId="0" applyFill="1" applyBorder="1"/>
    <xf numFmtId="0" fontId="35" fillId="12" borderId="0" xfId="0" applyFont="1" applyFill="1" applyBorder="1"/>
    <xf numFmtId="0" fontId="34" fillId="0" borderId="12" xfId="0" applyFont="1" applyBorder="1"/>
    <xf numFmtId="0" fontId="0" fillId="14" borderId="7" xfId="0" applyFill="1"/>
    <xf numFmtId="0" fontId="33" fillId="0" borderId="16" xfId="0" applyFont="1" applyBorder="1"/>
    <xf numFmtId="0" fontId="33" fillId="0" borderId="18" xfId="0" applyFont="1" applyBorder="1"/>
    <xf numFmtId="0" fontId="0" fillId="0" borderId="18" xfId="0" applyBorder="1"/>
    <xf numFmtId="0" fontId="34" fillId="14" borderId="19" xfId="0" applyFont="1" applyFill="1" applyBorder="1"/>
    <xf numFmtId="0" fontId="33" fillId="0" borderId="7" xfId="0" applyFont="1"/>
    <xf numFmtId="0" fontId="0" fillId="14" borderId="16" xfId="0" applyFill="1" applyBorder="1"/>
    <xf numFmtId="0" fontId="34" fillId="14" borderId="13" xfId="0" applyFont="1" applyFill="1" applyBorder="1"/>
    <xf numFmtId="0" fontId="33" fillId="14" borderId="14" xfId="0" applyFont="1" applyFill="1" applyBorder="1"/>
    <xf numFmtId="0" fontId="33" fillId="14" borderId="21" xfId="0" applyFont="1" applyFill="1" applyBorder="1"/>
    <xf numFmtId="0" fontId="0" fillId="14" borderId="22" xfId="0" applyFill="1" applyBorder="1"/>
    <xf numFmtId="0" fontId="34" fillId="14" borderId="7" xfId="0" applyFont="1" applyFill="1"/>
    <xf numFmtId="0" fontId="34" fillId="14" borderId="23" xfId="0" applyFont="1" applyFill="1" applyBorder="1"/>
    <xf numFmtId="0" fontId="8" fillId="14" borderId="22" xfId="0" applyFont="1" applyFill="1" applyBorder="1" applyAlignment="1">
      <alignment horizontal="left"/>
    </xf>
    <xf numFmtId="11" fontId="8" fillId="14" borderId="7" xfId="0" applyNumberFormat="1" applyFont="1" applyFill="1"/>
    <xf numFmtId="11" fontId="0" fillId="14" borderId="23" xfId="0" applyNumberFormat="1" applyFill="1" applyBorder="1"/>
    <xf numFmtId="0" fontId="34" fillId="15" borderId="13" xfId="0" applyFont="1" applyFill="1" applyBorder="1"/>
    <xf numFmtId="0" fontId="0" fillId="15" borderId="14" xfId="0" applyFill="1" applyBorder="1"/>
    <xf numFmtId="0" fontId="0" fillId="15" borderId="21" xfId="0" applyFill="1" applyBorder="1"/>
    <xf numFmtId="0" fontId="34"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8"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7" fillId="14" borderId="15" xfId="0" applyFont="1" applyFill="1" applyBorder="1" applyAlignment="1">
      <alignment horizontal="left"/>
    </xf>
    <xf numFmtId="14" fontId="8" fillId="0" borderId="0" xfId="0" applyNumberFormat="1" applyFont="1" applyBorder="1"/>
    <xf numFmtId="0" fontId="0" fillId="0" borderId="7" xfId="0"/>
    <xf numFmtId="2" fontId="0" fillId="0" borderId="0" xfId="0" applyNumberFormat="1" applyBorder="1"/>
    <xf numFmtId="0" fontId="0" fillId="0" borderId="19" xfId="0" applyBorder="1"/>
    <xf numFmtId="0" fontId="8" fillId="0" borderId="7" xfId="0" applyFont="1"/>
    <xf numFmtId="11" fontId="8" fillId="0" borderId="7" xfId="0" applyNumberFormat="1" applyFont="1"/>
    <xf numFmtId="0" fontId="34" fillId="15" borderId="0" xfId="0" applyFont="1" applyFill="1" applyBorder="1"/>
    <xf numFmtId="2" fontId="34"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1" fillId="17" borderId="7" xfId="5" applyFont="1" applyFill="1" applyAlignment="1">
      <alignment horizontal="left"/>
    </xf>
    <xf numFmtId="0" fontId="5" fillId="0" borderId="7" xfId="5"/>
    <xf numFmtId="0" fontId="5" fillId="18" borderId="7" xfId="5" applyFill="1"/>
    <xf numFmtId="167" fontId="0" fillId="18" borderId="7" xfId="6" applyNumberFormat="1" applyFont="1" applyFill="1"/>
    <xf numFmtId="0" fontId="42" fillId="20" borderId="15" xfId="5" applyFont="1" applyFill="1" applyBorder="1" applyAlignment="1">
      <alignment wrapText="1"/>
    </xf>
    <xf numFmtId="0" fontId="42" fillId="20" borderId="20" xfId="5" applyFont="1" applyFill="1" applyBorder="1" applyAlignment="1">
      <alignment wrapText="1"/>
    </xf>
    <xf numFmtId="0" fontId="42" fillId="20" borderId="16" xfId="5" applyFont="1" applyFill="1" applyBorder="1" applyAlignment="1">
      <alignment wrapText="1"/>
    </xf>
    <xf numFmtId="0" fontId="42" fillId="20" borderId="12" xfId="5" applyFont="1" applyFill="1" applyBorder="1" applyAlignment="1">
      <alignment horizontal="center" wrapText="1"/>
    </xf>
    <xf numFmtId="0" fontId="42" fillId="21" borderId="12" xfId="5" applyFont="1" applyFill="1" applyBorder="1" applyAlignment="1">
      <alignment horizontal="center" wrapText="1"/>
    </xf>
    <xf numFmtId="3" fontId="42" fillId="21" borderId="12" xfId="5" applyNumberFormat="1" applyFont="1" applyFill="1" applyBorder="1" applyAlignment="1">
      <alignment horizontal="center" wrapText="1"/>
    </xf>
    <xf numFmtId="0" fontId="40" fillId="22" borderId="7" xfId="5" applyFont="1" applyFill="1" applyAlignment="1">
      <alignment wrapText="1"/>
    </xf>
    <xf numFmtId="0" fontId="43" fillId="0" borderId="12" xfId="5" applyFont="1" applyBorder="1" applyAlignment="1">
      <alignment horizontal="right" wrapText="1"/>
    </xf>
    <xf numFmtId="0" fontId="43" fillId="0" borderId="12" xfId="5" applyFont="1" applyBorder="1" applyAlignment="1">
      <alignment horizontal="left" wrapText="1"/>
    </xf>
    <xf numFmtId="3" fontId="43" fillId="0" borderId="12" xfId="5" applyNumberFormat="1" applyFont="1" applyBorder="1" applyAlignment="1">
      <alignment horizontal="right" wrapText="1"/>
    </xf>
    <xf numFmtId="0" fontId="37" fillId="0" borderId="7" xfId="5" applyFont="1" applyAlignment="1">
      <alignment vertical="center"/>
    </xf>
    <xf numFmtId="0" fontId="40" fillId="0" borderId="7" xfId="5" applyFont="1"/>
    <xf numFmtId="0" fontId="38" fillId="0" borderId="7" xfId="5" applyFont="1" applyAlignment="1">
      <alignment vertical="center" wrapText="1"/>
    </xf>
    <xf numFmtId="0" fontId="37" fillId="19" borderId="25" xfId="5" applyFont="1" applyFill="1" applyBorder="1" applyAlignment="1">
      <alignment horizontal="center" vertical="center" wrapText="1"/>
    </xf>
    <xf numFmtId="0" fontId="37" fillId="19" borderId="26" xfId="5" applyFont="1" applyFill="1" applyBorder="1" applyAlignment="1">
      <alignment horizontal="center" vertical="center" wrapText="1"/>
    </xf>
    <xf numFmtId="0" fontId="37" fillId="23" borderId="25" xfId="5" applyFont="1" applyFill="1" applyBorder="1" applyAlignment="1">
      <alignment horizontal="center" vertical="center" wrapText="1"/>
    </xf>
    <xf numFmtId="0" fontId="40" fillId="23" borderId="25" xfId="5" applyFont="1" applyFill="1" applyBorder="1" applyAlignment="1">
      <alignment horizontal="center" vertical="center" wrapText="1"/>
    </xf>
    <xf numFmtId="0" fontId="38" fillId="0" borderId="27" xfId="5" applyFont="1" applyBorder="1" applyAlignment="1">
      <alignment horizontal="center" vertical="center" wrapText="1"/>
    </xf>
    <xf numFmtId="0" fontId="38" fillId="0" borderId="28" xfId="5" applyFont="1" applyBorder="1" applyAlignment="1">
      <alignment vertical="center" wrapText="1"/>
    </xf>
    <xf numFmtId="0" fontId="38" fillId="0" borderId="25" xfId="5" applyFont="1" applyBorder="1" applyAlignment="1">
      <alignment horizontal="center" vertical="center" wrapText="1"/>
    </xf>
    <xf numFmtId="0" fontId="38" fillId="0" borderId="25" xfId="5" applyFont="1" applyBorder="1" applyAlignment="1">
      <alignment vertical="center" wrapText="1"/>
    </xf>
    <xf numFmtId="0" fontId="5" fillId="0" borderId="25" xfId="5" applyBorder="1"/>
    <xf numFmtId="0" fontId="5" fillId="0" borderId="25" xfId="5" applyBorder="1" applyAlignment="1">
      <alignment horizontal="left"/>
    </xf>
    <xf numFmtId="0" fontId="38" fillId="0" borderId="25" xfId="5" applyFont="1" applyBorder="1" applyAlignment="1">
      <alignment horizontal="left" vertical="center" wrapText="1"/>
    </xf>
    <xf numFmtId="0" fontId="38" fillId="15" borderId="25" xfId="5" applyFont="1" applyFill="1" applyBorder="1" applyAlignment="1">
      <alignment horizontal="center" vertical="center" wrapText="1"/>
    </xf>
    <xf numFmtId="0" fontId="38" fillId="15" borderId="7" xfId="5" applyFont="1" applyFill="1" applyAlignment="1">
      <alignment horizontal="left" vertical="center"/>
    </xf>
    <xf numFmtId="0" fontId="5" fillId="24" borderId="29" xfId="5" applyFill="1" applyBorder="1" applyAlignment="1">
      <alignment horizontal="center"/>
    </xf>
    <xf numFmtId="0" fontId="44"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4" fillId="14" borderId="19" xfId="0" applyNumberFormat="1" applyFont="1" applyFill="1" applyBorder="1"/>
    <xf numFmtId="167" fontId="0" fillId="14" borderId="20" xfId="3" applyNumberFormat="1" applyFont="1" applyFill="1" applyBorder="1"/>
    <xf numFmtId="0" fontId="4" fillId="18" borderId="7" xfId="8" applyFill="1"/>
    <xf numFmtId="168" fontId="37" fillId="0" borderId="12" xfId="8" applyNumberFormat="1" applyFont="1" applyBorder="1" applyAlignment="1">
      <alignment horizontal="right" wrapText="1"/>
    </xf>
    <xf numFmtId="168" fontId="37" fillId="0" borderId="12" xfId="8" applyNumberFormat="1" applyFont="1" applyBorder="1" applyAlignment="1">
      <alignment horizontal="left" wrapText="1"/>
    </xf>
    <xf numFmtId="3" fontId="37" fillId="0" borderId="12" xfId="8" applyNumberFormat="1" applyFont="1" applyBorder="1" applyAlignment="1">
      <alignment horizontal="right" wrapText="1"/>
    </xf>
    <xf numFmtId="0" fontId="37" fillId="0" borderId="12" xfId="8" applyFont="1" applyBorder="1" applyAlignment="1">
      <alignment horizontal="left" wrapText="1"/>
    </xf>
    <xf numFmtId="3" fontId="37" fillId="19" borderId="12" xfId="8" applyNumberFormat="1" applyFont="1" applyFill="1" applyBorder="1" applyAlignment="1">
      <alignment horizontal="right" wrapText="1"/>
    </xf>
    <xf numFmtId="0" fontId="37" fillId="19" borderId="12" xfId="8" applyFont="1" applyFill="1" applyBorder="1" applyAlignment="1">
      <alignment horizontal="left" wrapText="1"/>
    </xf>
    <xf numFmtId="3" fontId="43" fillId="0" borderId="12" xfId="8" applyNumberFormat="1" applyFont="1" applyBorder="1" applyAlignment="1">
      <alignment horizontal="right" wrapText="1"/>
    </xf>
    <xf numFmtId="0" fontId="43" fillId="0" borderId="12" xfId="8" applyFont="1" applyBorder="1" applyAlignment="1">
      <alignment horizontal="left" wrapText="1"/>
    </xf>
    <xf numFmtId="3" fontId="37" fillId="25" borderId="12" xfId="8" applyNumberFormat="1" applyFont="1" applyFill="1" applyBorder="1" applyAlignment="1">
      <alignment horizontal="right" wrapText="1"/>
    </xf>
    <xf numFmtId="0" fontId="37" fillId="25" borderId="12" xfId="8" applyFont="1" applyFill="1" applyBorder="1" applyAlignment="1">
      <alignment horizontal="left" wrapText="1"/>
    </xf>
    <xf numFmtId="0" fontId="42" fillId="26" borderId="12" xfId="8" applyFont="1" applyFill="1" applyBorder="1" applyAlignment="1">
      <alignment horizontal="left" vertical="center" wrapText="1"/>
    </xf>
    <xf numFmtId="3" fontId="37" fillId="15" borderId="12" xfId="8" applyNumberFormat="1" applyFont="1" applyFill="1" applyBorder="1" applyAlignment="1">
      <alignment horizontal="right" wrapText="1"/>
    </xf>
    <xf numFmtId="3" fontId="8" fillId="3" borderId="1" xfId="0" applyNumberFormat="1" applyFont="1" applyFill="1" applyBorder="1"/>
    <xf numFmtId="3" fontId="10" fillId="3" borderId="0" xfId="0" applyNumberFormat="1" applyFont="1" applyFill="1" applyBorder="1"/>
    <xf numFmtId="167" fontId="10" fillId="0" borderId="0" xfId="3" applyNumberFormat="1" applyFont="1" applyBorder="1"/>
    <xf numFmtId="3" fontId="0" fillId="0" borderId="0" xfId="0" applyNumberFormat="1" applyBorder="1"/>
    <xf numFmtId="0" fontId="41" fillId="17" borderId="7" xfId="8" applyFont="1" applyFill="1" applyAlignment="1">
      <alignment wrapText="1"/>
    </xf>
    <xf numFmtId="0" fontId="43" fillId="17" borderId="7" xfId="8" applyFont="1" applyFill="1" applyAlignment="1">
      <alignment wrapText="1"/>
    </xf>
    <xf numFmtId="0" fontId="45" fillId="17" borderId="7" xfId="8" applyFont="1" applyFill="1" applyAlignment="1">
      <alignment wrapText="1"/>
    </xf>
    <xf numFmtId="3" fontId="43" fillId="17" borderId="7" xfId="8" applyNumberFormat="1" applyFont="1" applyFill="1" applyAlignment="1">
      <alignment wrapText="1"/>
    </xf>
    <xf numFmtId="0" fontId="8" fillId="15" borderId="0" xfId="0" applyFont="1" applyFill="1" applyBorder="1" applyAlignment="1">
      <alignment horizontal="left"/>
    </xf>
    <xf numFmtId="0" fontId="8" fillId="15" borderId="0" xfId="0" applyFont="1" applyFill="1" applyBorder="1"/>
    <xf numFmtId="43" fontId="0" fillId="0" borderId="0" xfId="3" applyFont="1" applyBorder="1"/>
    <xf numFmtId="169" fontId="0" fillId="0" borderId="0" xfId="3" applyNumberFormat="1" applyFont="1" applyBorder="1"/>
    <xf numFmtId="169" fontId="8" fillId="0" borderId="0" xfId="3" applyNumberFormat="1" applyFont="1" applyBorder="1" applyAlignment="1">
      <alignment horizontal="left"/>
    </xf>
    <xf numFmtId="169" fontId="8" fillId="0" borderId="0" xfId="0" applyNumberFormat="1" applyFont="1" applyBorder="1" applyAlignment="1">
      <alignment horizontal="left"/>
    </xf>
    <xf numFmtId="0" fontId="46" fillId="27" borderId="31" xfId="0" applyFont="1" applyFill="1" applyBorder="1" applyAlignment="1">
      <alignment horizontal="left" wrapText="1"/>
    </xf>
    <xf numFmtId="0" fontId="47" fillId="17" borderId="32" xfId="0" applyFont="1" applyFill="1" applyBorder="1" applyAlignment="1">
      <alignment horizontal="left" vertical="top" wrapText="1"/>
    </xf>
    <xf numFmtId="0" fontId="48" fillId="17" borderId="32" xfId="0" applyFont="1" applyFill="1" applyBorder="1" applyAlignment="1">
      <alignment horizontal="left" vertical="top" wrapText="1"/>
    </xf>
    <xf numFmtId="10" fontId="48" fillId="17" borderId="32" xfId="0" applyNumberFormat="1" applyFont="1" applyFill="1" applyBorder="1" applyAlignment="1">
      <alignment horizontal="left" vertical="top" wrapText="1"/>
    </xf>
    <xf numFmtId="3" fontId="48"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9" fillId="27" borderId="7" xfId="0" applyFont="1" applyFill="1" applyBorder="1" applyAlignment="1">
      <alignment horizontal="left"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52" fillId="17" borderId="32" xfId="0" applyFont="1" applyFill="1" applyBorder="1" applyAlignment="1">
      <alignment horizontal="left" vertical="top" wrapText="1"/>
    </xf>
    <xf numFmtId="3" fontId="53" fillId="17" borderId="32" xfId="0" applyNumberFormat="1" applyFont="1" applyFill="1" applyBorder="1" applyAlignment="1">
      <alignment horizontal="left" vertical="top" wrapText="1"/>
    </xf>
    <xf numFmtId="0" fontId="51" fillId="17" borderId="32" xfId="0" applyFont="1" applyFill="1" applyBorder="1" applyAlignment="1">
      <alignment horizontal="left" vertical="top" wrapText="1"/>
    </xf>
    <xf numFmtId="0" fontId="54" fillId="28" borderId="7" xfId="0" applyFont="1" applyFill="1" applyBorder="1" applyAlignment="1">
      <alignment wrapText="1"/>
    </xf>
    <xf numFmtId="0" fontId="55" fillId="28" borderId="7" xfId="0" applyFont="1" applyFill="1" applyBorder="1"/>
    <xf numFmtId="0" fontId="34" fillId="29" borderId="0" xfId="0" applyFont="1" applyFill="1" applyBorder="1"/>
    <xf numFmtId="0" fontId="0" fillId="29" borderId="0" xfId="0" applyFill="1" applyBorder="1" applyAlignment="1">
      <alignment wrapText="1"/>
    </xf>
    <xf numFmtId="0" fontId="3" fillId="0" borderId="0" xfId="0" applyFont="1" applyBorder="1"/>
    <xf numFmtId="0" fontId="3" fillId="0" borderId="0" xfId="0" applyFont="1" applyBorder="1" applyAlignment="1">
      <alignment wrapText="1"/>
    </xf>
    <xf numFmtId="0" fontId="3" fillId="0" borderId="7" xfId="0" applyFont="1"/>
    <xf numFmtId="9" fontId="3" fillId="0" borderId="7" xfId="4" applyFont="1" applyBorder="1"/>
    <xf numFmtId="0" fontId="40" fillId="30" borderId="0" xfId="0" applyFont="1" applyFill="1" applyBorder="1" applyAlignment="1">
      <alignment wrapText="1"/>
    </xf>
    <xf numFmtId="9" fontId="3" fillId="30" borderId="0" xfId="0" applyNumberFormat="1" applyFont="1" applyFill="1" applyBorder="1" applyAlignment="1">
      <alignment wrapText="1"/>
    </xf>
    <xf numFmtId="0" fontId="40" fillId="30" borderId="0" xfId="0" applyFont="1" applyFill="1" applyBorder="1" applyAlignment="1"/>
    <xf numFmtId="0" fontId="57" fillId="27" borderId="7" xfId="0" applyFont="1" applyFill="1" applyBorder="1" applyAlignment="1">
      <alignment horizontal="right"/>
    </xf>
    <xf numFmtId="0" fontId="57" fillId="27" borderId="31" xfId="0" applyFont="1" applyFill="1" applyBorder="1" applyAlignment="1">
      <alignment horizontal="right"/>
    </xf>
    <xf numFmtId="0" fontId="58" fillId="17" borderId="32" xfId="0" applyFont="1" applyFill="1" applyBorder="1" applyAlignment="1">
      <alignment horizontal="left" vertical="top"/>
    </xf>
    <xf numFmtId="3" fontId="56" fillId="17" borderId="32" xfId="0" applyNumberFormat="1" applyFont="1" applyFill="1" applyBorder="1" applyAlignment="1">
      <alignment horizontal="right" vertical="top"/>
    </xf>
    <xf numFmtId="0" fontId="59" fillId="17" borderId="32" xfId="0" applyFont="1" applyFill="1" applyBorder="1" applyAlignment="1">
      <alignment horizontal="left" vertical="top"/>
    </xf>
    <xf numFmtId="0" fontId="56" fillId="17" borderId="32" xfId="0" applyFont="1" applyFill="1" applyBorder="1" applyAlignment="1">
      <alignment horizontal="right" vertical="top"/>
    </xf>
    <xf numFmtId="0" fontId="58" fillId="22" borderId="32" xfId="0" applyFont="1" applyFill="1" applyBorder="1" applyAlignment="1">
      <alignment horizontal="left" vertical="top"/>
    </xf>
    <xf numFmtId="3" fontId="56" fillId="22" borderId="32" xfId="0" applyNumberFormat="1" applyFont="1" applyFill="1" applyBorder="1" applyAlignment="1">
      <alignment horizontal="right" vertical="top"/>
    </xf>
    <xf numFmtId="0" fontId="3" fillId="15" borderId="7" xfId="0" applyFont="1" applyFill="1"/>
    <xf numFmtId="9" fontId="0" fillId="15" borderId="0" xfId="4" applyFont="1" applyFill="1" applyBorder="1" applyAlignment="1">
      <alignment wrapText="1"/>
    </xf>
    <xf numFmtId="3" fontId="51" fillId="15" borderId="32" xfId="0" applyNumberFormat="1" applyFont="1" applyFill="1" applyBorder="1" applyAlignment="1">
      <alignment horizontal="left" vertical="top" wrapText="1"/>
    </xf>
    <xf numFmtId="10" fontId="48" fillId="15" borderId="32" xfId="0" applyNumberFormat="1" applyFont="1" applyFill="1" applyBorder="1" applyAlignment="1">
      <alignment horizontal="left" vertical="top" wrapText="1"/>
    </xf>
    <xf numFmtId="0" fontId="34" fillId="31" borderId="0" xfId="0" applyFont="1" applyFill="1" applyBorder="1" applyAlignment="1">
      <alignment wrapText="1"/>
    </xf>
    <xf numFmtId="0" fontId="3" fillId="16" borderId="7" xfId="0" applyFont="1" applyFill="1"/>
    <xf numFmtId="9" fontId="3" fillId="16" borderId="7" xfId="4" applyFont="1" applyFill="1" applyBorder="1"/>
    <xf numFmtId="9" fontId="0" fillId="32" borderId="0" xfId="0" applyNumberFormat="1" applyFill="1" applyBorder="1" applyAlignment="1">
      <alignment wrapText="1"/>
    </xf>
    <xf numFmtId="9" fontId="0" fillId="32" borderId="0" xfId="4" applyFont="1" applyFill="1" applyBorder="1" applyAlignment="1">
      <alignment wrapText="1"/>
    </xf>
    <xf numFmtId="0" fontId="2" fillId="0" borderId="0" xfId="0" applyFont="1" applyBorder="1"/>
    <xf numFmtId="167" fontId="0" fillId="0" borderId="0" xfId="3" applyNumberFormat="1" applyFont="1" applyBorder="1" applyAlignment="1">
      <alignment wrapText="1"/>
    </xf>
    <xf numFmtId="0" fontId="57" fillId="27" borderId="7" xfId="0" applyFont="1" applyFill="1" applyBorder="1" applyAlignment="1"/>
    <xf numFmtId="0" fontId="57" fillId="27" borderId="31" xfId="0" applyFont="1" applyFill="1" applyBorder="1" applyAlignment="1"/>
    <xf numFmtId="3" fontId="56" fillId="15" borderId="32" xfId="0" applyNumberFormat="1" applyFont="1" applyFill="1" applyBorder="1" applyAlignment="1">
      <alignment horizontal="right" vertical="top"/>
    </xf>
    <xf numFmtId="0" fontId="40" fillId="0" borderId="7" xfId="0" applyFont="1"/>
    <xf numFmtId="0" fontId="40" fillId="33" borderId="7" xfId="0" applyFont="1" applyFill="1"/>
    <xf numFmtId="0" fontId="34" fillId="0" borderId="7" xfId="0" applyFont="1"/>
    <xf numFmtId="0" fontId="33" fillId="0" borderId="0" xfId="0" applyFont="1" applyBorder="1" applyAlignment="1">
      <alignment wrapText="1"/>
    </xf>
    <xf numFmtId="9" fontId="0" fillId="0" borderId="0" xfId="0" applyNumberFormat="1" applyBorder="1" applyAlignment="1">
      <alignment wrapText="1"/>
    </xf>
    <xf numFmtId="0" fontId="8" fillId="0" borderId="7" xfId="0" applyFont="1" applyFill="1" applyBorder="1" applyAlignment="1">
      <alignment horizontal="left"/>
    </xf>
    <xf numFmtId="9" fontId="0" fillId="0" borderId="7" xfId="4" applyFont="1" applyBorder="1"/>
    <xf numFmtId="0" fontId="7" fillId="15" borderId="0" xfId="0" applyFont="1" applyFill="1" applyBorder="1"/>
    <xf numFmtId="167" fontId="8" fillId="0" borderId="7" xfId="3" applyNumberFormat="1" applyFont="1" applyBorder="1"/>
    <xf numFmtId="167" fontId="8" fillId="15" borderId="7" xfId="3" applyNumberFormat="1" applyFont="1" applyFill="1" applyBorder="1"/>
    <xf numFmtId="9" fontId="0" fillId="0" borderId="7" xfId="0" applyNumberFormat="1"/>
    <xf numFmtId="0" fontId="7" fillId="0" borderId="7" xfId="0" applyFont="1" applyFill="1" applyBorder="1" applyAlignment="1">
      <alignment horizontal="left" wrapText="1"/>
    </xf>
    <xf numFmtId="0" fontId="7" fillId="30" borderId="0" xfId="0" applyFont="1" applyFill="1" applyBorder="1"/>
    <xf numFmtId="0" fontId="7" fillId="34" borderId="0" xfId="0" applyFont="1" applyFill="1" applyBorder="1" applyAlignment="1">
      <alignment horizontal="left" wrapText="1"/>
    </xf>
    <xf numFmtId="0" fontId="8" fillId="34" borderId="0" xfId="0" applyFont="1" applyFill="1" applyBorder="1" applyAlignment="1">
      <alignment horizontal="left"/>
    </xf>
    <xf numFmtId="9" fontId="0" fillId="15" borderId="7" xfId="4" applyFont="1" applyFill="1" applyBorder="1"/>
    <xf numFmtId="9" fontId="0" fillId="15" borderId="7" xfId="0" applyNumberFormat="1" applyFill="1"/>
    <xf numFmtId="0" fontId="16" fillId="0" borderId="6" xfId="0" applyFont="1" applyBorder="1" applyAlignment="1">
      <alignment wrapText="1"/>
    </xf>
    <xf numFmtId="0" fontId="0" fillId="0" borderId="6" xfId="0" applyBorder="1"/>
    <xf numFmtId="0" fontId="20" fillId="8" borderId="7" xfId="0" applyFont="1" applyFill="1" applyAlignment="1">
      <alignment horizontal="left"/>
    </xf>
    <xf numFmtId="0" fontId="0" fillId="0" borderId="0" xfId="0" applyBorder="1"/>
    <xf numFmtId="0" fontId="34" fillId="12" borderId="0" xfId="0" applyFont="1" applyFill="1" applyBorder="1" applyAlignment="1">
      <alignment horizontal="left"/>
    </xf>
    <xf numFmtId="0" fontId="33" fillId="12" borderId="0" xfId="0" applyFont="1" applyFill="1" applyBorder="1" applyAlignment="1">
      <alignment horizontal="left"/>
    </xf>
    <xf numFmtId="0" fontId="34" fillId="16" borderId="7" xfId="0" applyFont="1" applyFill="1" applyAlignment="1">
      <alignment horizontal="center"/>
    </xf>
    <xf numFmtId="0" fontId="1" fillId="0" borderId="0" xfId="0" applyFont="1"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topLeftCell="C1" zoomScaleNormal="100" workbookViewId="0">
      <selection activeCell="N9" sqref="N9"/>
    </sheetView>
  </sheetViews>
  <sheetFormatPr defaultColWidth="12.58203125" defaultRowHeight="15" customHeight="1"/>
  <cols>
    <col min="1" max="1" width="7.58203125" style="1" customWidth="1"/>
    <col min="2" max="2" width="61.33203125" style="1" customWidth="1"/>
    <col min="3" max="3" width="10.75" style="1" customWidth="1"/>
    <col min="4" max="4" width="7.58203125" style="1" customWidth="1"/>
    <col min="5" max="5" width="64.58203125" style="1" customWidth="1"/>
    <col min="6" max="26" width="7.58203125" style="1" customWidth="1"/>
    <col min="27" max="30" width="12.58203125" style="1" customWidth="1"/>
    <col min="31" max="16384" width="12.58203125" style="1"/>
  </cols>
  <sheetData>
    <row r="1" spans="1:15" ht="14.5">
      <c r="A1" s="69" t="s">
        <v>0</v>
      </c>
      <c r="B1" s="1" t="s">
        <v>15</v>
      </c>
      <c r="C1" s="105">
        <v>44368</v>
      </c>
      <c r="K1" s="44" t="s">
        <v>2</v>
      </c>
      <c r="L1" s="44" t="s">
        <v>3</v>
      </c>
    </row>
    <row r="2" spans="1:15" ht="14.5">
      <c r="A2" s="69" t="s">
        <v>4</v>
      </c>
      <c r="B2" s="1" t="str">
        <f>LOOKUP(B1,K1:L50,L1:L50)</f>
        <v>CA</v>
      </c>
      <c r="K2" s="44" t="s">
        <v>5</v>
      </c>
      <c r="L2" s="44" t="s">
        <v>6</v>
      </c>
      <c r="N2" s="1" t="s">
        <v>7</v>
      </c>
    </row>
    <row r="3" spans="1:15" ht="14.5">
      <c r="A3" s="69" t="s">
        <v>8</v>
      </c>
      <c r="K3" s="44" t="s">
        <v>9</v>
      </c>
      <c r="L3" s="44" t="s">
        <v>10</v>
      </c>
      <c r="N3" s="69" t="s">
        <v>11</v>
      </c>
      <c r="O3" s="1">
        <f>IF(N3=$B$2,1,0)</f>
        <v>0</v>
      </c>
    </row>
    <row r="4" spans="1:15" ht="14.5">
      <c r="A4" s="69" t="s">
        <v>12</v>
      </c>
      <c r="K4" s="44" t="s">
        <v>13</v>
      </c>
      <c r="L4" s="44" t="s">
        <v>14</v>
      </c>
      <c r="N4" s="69" t="s">
        <v>10</v>
      </c>
      <c r="O4" s="1">
        <f>IF(N4=$B$2,1,0)</f>
        <v>0</v>
      </c>
    </row>
    <row r="5" spans="1:15" ht="14.5">
      <c r="K5" s="44" t="s">
        <v>15</v>
      </c>
      <c r="L5" s="44" t="s">
        <v>16</v>
      </c>
      <c r="N5" s="69" t="s">
        <v>16</v>
      </c>
      <c r="O5" s="1">
        <f>IF(N5=$B$2,1,0)</f>
        <v>1</v>
      </c>
    </row>
    <row r="6" spans="1:15" ht="14.5">
      <c r="A6" s="69" t="s">
        <v>17</v>
      </c>
      <c r="B6" s="2" t="s">
        <v>18</v>
      </c>
      <c r="E6" s="2" t="s">
        <v>19</v>
      </c>
      <c r="F6" s="3"/>
      <c r="G6" s="3"/>
      <c r="H6" s="3"/>
      <c r="I6" s="3"/>
      <c r="J6" s="3"/>
      <c r="K6" s="44" t="s">
        <v>20</v>
      </c>
      <c r="L6" s="44" t="s">
        <v>21</v>
      </c>
      <c r="N6" s="69"/>
      <c r="O6" s="1">
        <f>IF(N6=$B$2,1,0)</f>
        <v>0</v>
      </c>
    </row>
    <row r="7" spans="1:15" ht="14.5">
      <c r="B7" s="1" t="s">
        <v>22</v>
      </c>
      <c r="E7" s="1" t="s">
        <v>23</v>
      </c>
      <c r="K7" s="44" t="s">
        <v>1</v>
      </c>
      <c r="L7" s="44" t="s">
        <v>24</v>
      </c>
      <c r="N7" s="69" t="s">
        <v>25</v>
      </c>
      <c r="O7" s="1">
        <f>IF(N7=$B$2,1,0)</f>
        <v>0</v>
      </c>
    </row>
    <row r="8" spans="1:15" ht="14.5">
      <c r="B8" s="4">
        <v>2019</v>
      </c>
      <c r="E8" s="1" t="s">
        <v>26</v>
      </c>
      <c r="K8" s="44" t="s">
        <v>27</v>
      </c>
      <c r="L8" s="44" t="s">
        <v>28</v>
      </c>
      <c r="N8" s="69"/>
      <c r="O8" s="1">
        <f>SUM(O3:O7)</f>
        <v>1</v>
      </c>
    </row>
    <row r="9" spans="1:15" ht="14.5">
      <c r="B9" s="1" t="s">
        <v>29</v>
      </c>
      <c r="K9" s="44" t="s">
        <v>30</v>
      </c>
      <c r="L9" s="44" t="s">
        <v>31</v>
      </c>
      <c r="N9" s="1" t="s">
        <v>32</v>
      </c>
    </row>
    <row r="10" spans="1:15" ht="14.5">
      <c r="B10" s="71" t="s">
        <v>33</v>
      </c>
      <c r="K10" s="44" t="s">
        <v>34</v>
      </c>
      <c r="L10" s="44" t="s">
        <v>35</v>
      </c>
    </row>
    <row r="11" spans="1:15" ht="14.5">
      <c r="B11" s="1" t="s">
        <v>36</v>
      </c>
      <c r="K11" s="44" t="s">
        <v>37</v>
      </c>
      <c r="L11" s="44" t="s">
        <v>38</v>
      </c>
      <c r="N11" s="70" t="s">
        <v>39</v>
      </c>
    </row>
    <row r="12" spans="1:15" ht="14.5">
      <c r="K12" s="44" t="s">
        <v>40</v>
      </c>
      <c r="L12" s="44" t="s">
        <v>41</v>
      </c>
      <c r="N12" s="64" t="str">
        <f>IF(O8=1,"TRUE","FALSE")</f>
        <v>TRUE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69" t="s">
        <v>53</v>
      </c>
      <c r="K16" s="44" t="s">
        <v>54</v>
      </c>
      <c r="L16" s="44" t="s">
        <v>55</v>
      </c>
    </row>
    <row r="17" spans="1:12" ht="14.5">
      <c r="B17" s="5" t="s">
        <v>56</v>
      </c>
      <c r="E17" s="69"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69"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58203125" defaultRowHeight="15" customHeight="1"/>
  <cols>
    <col min="1" max="16" width="7.58203125" style="114" customWidth="1"/>
    <col min="17" max="17" width="29.83203125" style="114" customWidth="1"/>
    <col min="18" max="18" width="13" style="114" customWidth="1"/>
    <col min="19" max="33" width="7.58203125" style="114"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58203125" defaultRowHeight="15" customHeight="1"/>
  <cols>
    <col min="1" max="1" width="8.58203125" style="114" customWidth="1"/>
    <col min="2" max="2" width="37.33203125" style="114" customWidth="1"/>
    <col min="3" max="35" width="7.582031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44" t="s">
        <v>464</v>
      </c>
      <c r="C146" s="245"/>
      <c r="D146" s="245"/>
      <c r="E146" s="245"/>
      <c r="F146" s="245"/>
      <c r="G146" s="245"/>
      <c r="H146" s="245"/>
      <c r="I146" s="245"/>
      <c r="J146" s="245"/>
      <c r="K146" s="245"/>
      <c r="L146" s="245"/>
      <c r="M146" s="245"/>
      <c r="N146" s="245"/>
      <c r="O146" s="245"/>
      <c r="P146" s="245"/>
      <c r="Q146" s="245"/>
      <c r="R146" s="245"/>
      <c r="S146" s="245"/>
      <c r="T146" s="245"/>
      <c r="U146" s="245"/>
      <c r="V146" s="245"/>
      <c r="W146" s="245"/>
      <c r="X146" s="245"/>
      <c r="Y146" s="245"/>
      <c r="Z146" s="245"/>
      <c r="AA146" s="245"/>
      <c r="AB146" s="245"/>
      <c r="AC146" s="245"/>
      <c r="AD146" s="245"/>
      <c r="AE146" s="245"/>
      <c r="AF146" s="245"/>
      <c r="AG146" s="245"/>
      <c r="AH146" s="245"/>
      <c r="AI146" s="24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86" workbookViewId="0">
      <selection activeCell="A113" sqref="A113"/>
    </sheetView>
  </sheetViews>
  <sheetFormatPr defaultColWidth="12.58203125" defaultRowHeight="15" customHeight="1"/>
  <cols>
    <col min="1" max="1" width="24.08203125" style="114" customWidth="1"/>
    <col min="2" max="2" width="14.58203125" style="114" customWidth="1"/>
    <col min="3" max="3" width="19.08203125" style="114" customWidth="1"/>
    <col min="4" max="4" width="13.08203125" style="114" customWidth="1"/>
    <col min="6" max="52" width="7.58203125" style="114" customWidth="1"/>
    <col min="53" max="53" width="8.58203125" style="114" customWidth="1"/>
    <col min="54" max="54" width="13.58203125" style="114"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58203125" defaultRowHeight="15" customHeight="1"/>
  <cols>
    <col min="1" max="3" width="7.58203125" style="114" customWidth="1"/>
    <col min="4" max="4" width="23.58203125" style="114" customWidth="1"/>
    <col min="5" max="5" width="32.83203125" style="114" customWidth="1"/>
    <col min="6" max="20" width="7.58203125" style="114" customWidth="1"/>
    <col min="21" max="21" width="13.58203125" style="114" customWidth="1"/>
    <col min="22" max="42" width="7.58203125" style="114"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58203125" defaultRowHeight="15" customHeight="1"/>
  <cols>
    <col min="1" max="2" width="10" style="114" customWidth="1"/>
    <col min="3" max="31" width="10" style="114" hidden="1" customWidth="1"/>
    <col min="32" max="63" width="10" style="114" customWidth="1"/>
  </cols>
  <sheetData>
    <row r="1" spans="1:63" ht="14.5">
      <c r="A1" s="69" t="s">
        <v>542</v>
      </c>
    </row>
    <row r="2" spans="1:63" ht="14.5">
      <c r="A2" s="1" t="s">
        <v>543</v>
      </c>
    </row>
    <row r="3" spans="1:63" ht="14.5">
      <c r="A3" s="48" t="s">
        <v>544</v>
      </c>
      <c r="B3" s="48"/>
      <c r="C3" s="48"/>
    </row>
    <row r="5" spans="1:63" ht="14.5">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ht="14.5">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ht="14.5">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6.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ht="14.5">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ht="14.5">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ht="14.5">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ht="14.5">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58203125" defaultRowHeight="15" customHeight="1"/>
  <cols>
    <col min="1" max="1" width="44.33203125" style="114" customWidth="1"/>
    <col min="3" max="3" width="19.08203125" style="114" customWidth="1"/>
    <col min="5" max="5" width="22.08203125" style="114" customWidth="1"/>
    <col min="6" max="6" width="18.08203125" style="114" customWidth="1"/>
    <col min="10" max="10" width="21.58203125" style="114"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246" t="s">
        <v>550</v>
      </c>
      <c r="B3" s="247"/>
      <c r="C3" s="247"/>
      <c r="D3" s="24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
  <cols>
    <col min="1" max="1" width="42.08203125" style="114" customWidth="1"/>
    <col min="2" max="2" width="22.33203125" style="114" bestFit="1" customWidth="1"/>
    <col min="3" max="3" width="18.08203125" style="114" bestFit="1" customWidth="1"/>
    <col min="4" max="4" width="16" style="114" bestFit="1" customWidth="1"/>
    <col min="5" max="5" width="16.33203125" style="114" bestFit="1" customWidth="1"/>
    <col min="6" max="6" width="23.58203125" style="114" customWidth="1"/>
    <col min="7" max="7" width="19.33203125" style="114" customWidth="1"/>
  </cols>
  <sheetData>
    <row r="1" spans="1:9" s="248" customFormat="1">
      <c r="A1" s="248" t="s">
        <v>571</v>
      </c>
    </row>
    <row r="2" spans="1:9" s="249" customFormat="1">
      <c r="A2" s="249" t="s">
        <v>572</v>
      </c>
    </row>
    <row r="3" spans="1:9" s="75" customFormat="1">
      <c r="A3" s="76" t="s">
        <v>573</v>
      </c>
    </row>
    <row r="4" spans="1:9" s="106" customFormat="1">
      <c r="F4" s="106">
        <v>2020</v>
      </c>
      <c r="G4" s="106" t="b">
        <v>1</v>
      </c>
    </row>
    <row r="5" spans="1:9">
      <c r="A5" s="77" t="s">
        <v>574</v>
      </c>
      <c r="B5" s="113">
        <f>'From EPS'!B21</f>
        <v>0</v>
      </c>
      <c r="C5" s="79" t="s">
        <v>575</v>
      </c>
      <c r="F5" s="250" t="s">
        <v>613</v>
      </c>
      <c r="G5" s="247"/>
      <c r="I5" s="106"/>
    </row>
    <row r="6" spans="1:9">
      <c r="A6" s="77" t="s">
        <v>576</v>
      </c>
      <c r="B6" s="108">
        <f>IF(B5=0,0,SUMIFS(G6:G55,F6:F55,About!B2))</f>
        <v>0</v>
      </c>
      <c r="C6" s="80" t="s">
        <v>575</v>
      </c>
      <c r="F6" s="106" t="s">
        <v>3</v>
      </c>
      <c r="G6" s="149">
        <f>SUMIFS('923'!$J:$J,'923'!$M:$M,'Manual Adjustment'!$G$4,'923'!$E:$E,'Manual Adjustment'!F6)</f>
        <v>131423861.721</v>
      </c>
      <c r="H6" s="150">
        <f>G6/SUM($G$6:$G$55)</f>
        <v>3.4112892543068263E-2</v>
      </c>
    </row>
    <row r="7" spans="1:9">
      <c r="A7" s="77" t="s">
        <v>577</v>
      </c>
      <c r="B7" s="82" t="e">
        <f>ROUND((B5-B6)/B6, 3) * 100</f>
        <v>#DIV/0!</v>
      </c>
      <c r="C7" s="81"/>
      <c r="F7" s="106" t="s">
        <v>6</v>
      </c>
      <c r="G7" s="149">
        <f>SUMIFS('923'!$J:$J,'923'!$M:$M,'Manual Adjustment'!$G$4,'923'!$E:$E,'Manual Adjustment'!F7)</f>
        <v>5502563.3829999985</v>
      </c>
      <c r="H7" s="150">
        <f t="shared" ref="H7:H55" si="0">G7/SUM($G$6:$G$55)</f>
        <v>1.4282669139199973E-3</v>
      </c>
    </row>
    <row r="8" spans="1:9">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c r="A12" s="94" t="s">
        <v>580</v>
      </c>
      <c r="B12" s="95"/>
      <c r="C12" s="96"/>
      <c r="F12" s="116" t="s">
        <v>24</v>
      </c>
      <c r="G12" s="149">
        <f>SUMIFS('923'!$J:$J,'923'!$M:$M,'Manual Adjustment'!$G$4,'923'!$E:$E,'Manual Adjustment'!F12)</f>
        <v>40154000.109000005</v>
      </c>
      <c r="H12" s="150">
        <f t="shared" si="0"/>
        <v>1.0422529614907789E-2</v>
      </c>
    </row>
    <row r="13" spans="1:9">
      <c r="A13" s="85" t="s">
        <v>581</v>
      </c>
      <c r="B13" s="86"/>
      <c r="C13" s="87"/>
      <c r="D13" s="74"/>
      <c r="E13" s="83"/>
      <c r="F13" s="106" t="s">
        <v>28</v>
      </c>
      <c r="G13" s="149">
        <f>SUMIFS('923'!$J:$J,'923'!$M:$M,'Manual Adjustment'!$G$4,'923'!$E:$E,'Manual Adjustment'!F13)</f>
        <v>3854114.7940000002</v>
      </c>
      <c r="H13" s="150">
        <f t="shared" si="0"/>
        <v>1.0003891385833743E-3</v>
      </c>
    </row>
    <row r="14" spans="1:9">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58203125" defaultRowHeight="14.5"/>
  <cols>
    <col min="1" max="1" width="8.58203125" style="119" bestFit="1" customWidth="1"/>
    <col min="2" max="3" width="35.58203125" style="119" bestFit="1" customWidth="1"/>
    <col min="4" max="5" width="14.33203125" style="119" bestFit="1" customWidth="1"/>
    <col min="6" max="6" width="28.58203125" style="119" bestFit="1" customWidth="1"/>
    <col min="7" max="9" width="21.5" style="119" bestFit="1" customWidth="1"/>
    <col min="10" max="10" width="28.58203125" style="119" bestFit="1" customWidth="1"/>
    <col min="11" max="11" width="8.58203125" style="119" bestFit="1" customWidth="1"/>
    <col min="12" max="12" width="20.58203125" style="119" customWidth="1"/>
    <col min="13" max="16384" width="7.58203125" style="119"/>
  </cols>
  <sheetData>
    <row r="1" spans="1:16" s="117" customFormat="1" ht="16" customHeight="1">
      <c r="A1" s="117" t="s">
        <v>614</v>
      </c>
    </row>
    <row r="2" spans="1:16" s="117" customFormat="1" ht="16" customHeight="1">
      <c r="A2" s="117" t="s">
        <v>615</v>
      </c>
      <c r="O2" s="118" t="s">
        <v>616</v>
      </c>
      <c r="P2" s="118" t="b">
        <v>1</v>
      </c>
    </row>
    <row r="3" spans="1:16" s="117" customFormat="1" ht="16" customHeight="1">
      <c r="A3" s="117" t="s">
        <v>617</v>
      </c>
      <c r="O3" s="118" t="s">
        <v>618</v>
      </c>
      <c r="P3" s="118" t="b">
        <v>0</v>
      </c>
    </row>
    <row r="4" spans="1:16" ht="16" customHeight="1">
      <c r="J4" s="120">
        <f>SUBTOTAL(9,J7:J6743)</f>
        <v>4009085002.7220097</v>
      </c>
    </row>
    <row r="5" spans="1:16" ht="15" customHeight="1">
      <c r="A5" s="121" t="s">
        <v>612</v>
      </c>
      <c r="B5" s="122"/>
      <c r="C5" s="122"/>
      <c r="D5" s="122"/>
      <c r="E5" s="122"/>
      <c r="F5" s="122"/>
      <c r="G5" s="122"/>
      <c r="H5" s="122"/>
      <c r="I5" s="122"/>
      <c r="J5" s="123"/>
      <c r="K5" s="124" t="s">
        <v>612</v>
      </c>
    </row>
    <row r="6" spans="1:16" ht="26.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3203125" defaultRowHeight="14.5"/>
  <cols>
    <col min="1" max="1" width="7.83203125" style="118"/>
    <col min="2" max="2" width="31.58203125" style="118" customWidth="1"/>
    <col min="3" max="3" width="7.83203125" style="118"/>
    <col min="4" max="4" width="11.5" style="118" customWidth="1"/>
    <col min="5" max="5" width="27.08203125" style="118" customWidth="1"/>
    <col min="6" max="6" width="18.83203125" style="118" customWidth="1"/>
    <col min="7" max="9" width="7.83203125" style="118"/>
    <col min="10" max="10" width="18.08203125" style="118" bestFit="1" customWidth="1"/>
    <col min="11" max="16384" width="7.83203125" style="118"/>
  </cols>
  <sheetData>
    <row r="1" spans="1:10">
      <c r="A1" s="131" t="s">
        <v>4417</v>
      </c>
      <c r="B1" s="131"/>
      <c r="D1" s="132" t="s">
        <v>4418</v>
      </c>
      <c r="H1" s="132" t="s">
        <v>4419</v>
      </c>
    </row>
    <row r="2" spans="1:10" ht="15" thickBot="1">
      <c r="A2" s="133"/>
      <c r="B2" s="133"/>
    </row>
    <row r="3" spans="1:10" ht="39.5" thickBot="1">
      <c r="A3" s="134" t="s">
        <v>4420</v>
      </c>
      <c r="B3" s="135" t="s">
        <v>4421</v>
      </c>
      <c r="D3" s="136" t="s">
        <v>4422</v>
      </c>
      <c r="E3" s="136" t="s">
        <v>4423</v>
      </c>
      <c r="F3" s="137" t="s">
        <v>4424</v>
      </c>
      <c r="H3" s="136" t="s">
        <v>4425</v>
      </c>
      <c r="I3" s="136" t="s">
        <v>4426</v>
      </c>
      <c r="J3" s="137" t="s">
        <v>629</v>
      </c>
    </row>
    <row r="4" spans="1:10" ht="25.5" thickBot="1">
      <c r="A4" s="138" t="s">
        <v>755</v>
      </c>
      <c r="B4" s="139" t="s">
        <v>4427</v>
      </c>
      <c r="D4" s="140" t="s">
        <v>1324</v>
      </c>
      <c r="E4" s="141" t="s">
        <v>4428</v>
      </c>
      <c r="F4" s="142" t="s">
        <v>494</v>
      </c>
      <c r="H4" s="140" t="s">
        <v>634</v>
      </c>
      <c r="I4" s="140" t="s">
        <v>16</v>
      </c>
      <c r="J4" s="143" t="s">
        <v>488</v>
      </c>
    </row>
    <row r="5" spans="1:10" ht="15" thickBot="1">
      <c r="A5" s="138" t="s">
        <v>4414</v>
      </c>
      <c r="B5" s="139" t="s">
        <v>4429</v>
      </c>
      <c r="D5" s="140" t="s">
        <v>963</v>
      </c>
      <c r="E5" s="141" t="s">
        <v>4430</v>
      </c>
      <c r="F5" s="142" t="s">
        <v>487</v>
      </c>
      <c r="H5" s="140" t="s">
        <v>634</v>
      </c>
      <c r="I5" s="140" t="s">
        <v>4431</v>
      </c>
      <c r="J5" s="143" t="s">
        <v>488</v>
      </c>
    </row>
    <row r="6" spans="1:10" ht="25.5" thickBot="1">
      <c r="A6" s="138" t="s">
        <v>2870</v>
      </c>
      <c r="B6" s="139" t="s">
        <v>4432</v>
      </c>
      <c r="D6" s="140" t="s">
        <v>991</v>
      </c>
      <c r="E6" s="141" t="s">
        <v>4433</v>
      </c>
      <c r="F6" s="142" t="s">
        <v>4434</v>
      </c>
      <c r="H6" s="140" t="s">
        <v>634</v>
      </c>
      <c r="I6" s="140" t="s">
        <v>4414</v>
      </c>
      <c r="J6" s="144" t="s">
        <v>4434</v>
      </c>
    </row>
    <row r="7" spans="1:10" ht="15" thickBot="1">
      <c r="A7" s="138" t="s">
        <v>4415</v>
      </c>
      <c r="B7" s="139" t="s">
        <v>4435</v>
      </c>
      <c r="D7" s="140" t="s">
        <v>636</v>
      </c>
      <c r="E7" s="141" t="s">
        <v>4436</v>
      </c>
      <c r="F7" s="142" t="s">
        <v>487</v>
      </c>
      <c r="H7" s="140" t="s">
        <v>634</v>
      </c>
      <c r="I7" s="140" t="s">
        <v>674</v>
      </c>
      <c r="J7" s="143" t="s">
        <v>488</v>
      </c>
    </row>
    <row r="8" spans="1:10" ht="25.5" thickBot="1">
      <c r="A8" s="138" t="s">
        <v>665</v>
      </c>
      <c r="B8" s="139" t="s">
        <v>4437</v>
      </c>
      <c r="D8" s="140" t="s">
        <v>1493</v>
      </c>
      <c r="E8" s="141" t="s">
        <v>4438</v>
      </c>
      <c r="F8" s="142" t="s">
        <v>494</v>
      </c>
      <c r="H8" s="140" t="s">
        <v>634</v>
      </c>
      <c r="I8" s="140" t="s">
        <v>24</v>
      </c>
      <c r="J8" s="143" t="s">
        <v>488</v>
      </c>
    </row>
    <row r="9" spans="1:10" ht="25.5" thickBot="1">
      <c r="A9" s="138" t="s">
        <v>4439</v>
      </c>
      <c r="B9" s="139" t="s">
        <v>4440</v>
      </c>
      <c r="D9" s="140" t="s">
        <v>4441</v>
      </c>
      <c r="E9" s="141" t="s">
        <v>4442</v>
      </c>
      <c r="F9" s="142" t="s">
        <v>490</v>
      </c>
      <c r="H9" s="140" t="s">
        <v>634</v>
      </c>
      <c r="I9" s="140" t="s">
        <v>3317</v>
      </c>
      <c r="J9" s="144" t="s">
        <v>4434</v>
      </c>
    </row>
    <row r="10" spans="1:10" ht="38" thickBot="1">
      <c r="A10" s="140" t="s">
        <v>635</v>
      </c>
      <c r="B10" s="141" t="s">
        <v>4443</v>
      </c>
      <c r="D10" s="140" t="s">
        <v>642</v>
      </c>
      <c r="E10" s="141" t="s">
        <v>4444</v>
      </c>
      <c r="F10" s="142" t="s">
        <v>496</v>
      </c>
      <c r="H10" s="140" t="s">
        <v>634</v>
      </c>
      <c r="I10" s="140" t="s">
        <v>641</v>
      </c>
      <c r="J10" s="143" t="s">
        <v>497</v>
      </c>
    </row>
    <row r="11" spans="1:10" ht="38" thickBot="1">
      <c r="A11" s="138" t="s">
        <v>641</v>
      </c>
      <c r="B11" s="139" t="s">
        <v>4445</v>
      </c>
      <c r="D11" s="140" t="s">
        <v>730</v>
      </c>
      <c r="E11" s="141" t="s">
        <v>528</v>
      </c>
      <c r="F11" s="142" t="s">
        <v>495</v>
      </c>
      <c r="H11" s="140" t="s">
        <v>634</v>
      </c>
      <c r="I11" s="140" t="s">
        <v>679</v>
      </c>
      <c r="J11" s="143" t="s">
        <v>497</v>
      </c>
    </row>
    <row r="12" spans="1:10" ht="25.5" thickBot="1">
      <c r="A12" s="138" t="s">
        <v>679</v>
      </c>
      <c r="B12" s="139" t="s">
        <v>4446</v>
      </c>
      <c r="D12" s="140" t="s">
        <v>880</v>
      </c>
      <c r="E12" s="141" t="s">
        <v>4447</v>
      </c>
      <c r="F12" s="142" t="s">
        <v>496</v>
      </c>
      <c r="H12" s="140" t="s">
        <v>634</v>
      </c>
      <c r="I12" s="140" t="s">
        <v>1724</v>
      </c>
      <c r="J12" s="144" t="s">
        <v>4434</v>
      </c>
    </row>
    <row r="13" spans="1:10" ht="15" thickBot="1">
      <c r="A13" s="138" t="s">
        <v>16</v>
      </c>
      <c r="B13" s="139" t="s">
        <v>4448</v>
      </c>
      <c r="D13" s="140" t="s">
        <v>812</v>
      </c>
      <c r="E13" s="141" t="s">
        <v>4449</v>
      </c>
      <c r="F13" s="142" t="s">
        <v>4434</v>
      </c>
      <c r="H13" s="140" t="s">
        <v>634</v>
      </c>
      <c r="I13" s="145" t="s">
        <v>635</v>
      </c>
      <c r="J13" s="143" t="s">
        <v>497</v>
      </c>
    </row>
    <row r="14" spans="1:10" ht="25.5" thickBot="1">
      <c r="A14" s="138" t="s">
        <v>24</v>
      </c>
      <c r="B14" s="139" t="s">
        <v>4450</v>
      </c>
      <c r="D14" s="140" t="s">
        <v>680</v>
      </c>
      <c r="E14" s="141" t="s">
        <v>4451</v>
      </c>
      <c r="F14" s="142" t="s">
        <v>494</v>
      </c>
      <c r="H14" s="140" t="s">
        <v>666</v>
      </c>
      <c r="I14" s="145" t="s">
        <v>694</v>
      </c>
      <c r="J14" s="143" t="s">
        <v>490</v>
      </c>
    </row>
    <row r="15" spans="1:10" ht="38" thickBot="1">
      <c r="A15" s="138" t="s">
        <v>674</v>
      </c>
      <c r="B15" s="139" t="s">
        <v>4452</v>
      </c>
      <c r="D15" s="140" t="s">
        <v>649</v>
      </c>
      <c r="E15" s="141" t="s">
        <v>4453</v>
      </c>
      <c r="F15" s="142" t="s">
        <v>498</v>
      </c>
      <c r="H15" s="140" t="s">
        <v>666</v>
      </c>
      <c r="I15" s="145" t="s">
        <v>665</v>
      </c>
      <c r="J15" s="143" t="s">
        <v>4434</v>
      </c>
    </row>
    <row r="16" spans="1:10" ht="50.5" thickBot="1">
      <c r="A16" s="140" t="s">
        <v>4431</v>
      </c>
      <c r="B16" s="141" t="s">
        <v>4454</v>
      </c>
      <c r="D16" s="140" t="s">
        <v>756</v>
      </c>
      <c r="E16" s="141" t="s">
        <v>4455</v>
      </c>
      <c r="F16" s="142" t="s">
        <v>4434</v>
      </c>
      <c r="H16" s="140" t="s">
        <v>692</v>
      </c>
      <c r="I16" s="140" t="s">
        <v>691</v>
      </c>
      <c r="J16" s="143" t="s">
        <v>4456</v>
      </c>
    </row>
    <row r="17" spans="1:10" ht="15" thickBot="1">
      <c r="A17" s="138" t="s">
        <v>4457</v>
      </c>
      <c r="B17" s="139" t="s">
        <v>4458</v>
      </c>
      <c r="D17" s="140" t="s">
        <v>1010</v>
      </c>
      <c r="E17" s="141" t="s">
        <v>4459</v>
      </c>
      <c r="F17" s="142" t="s">
        <v>502</v>
      </c>
      <c r="H17" s="140" t="s">
        <v>692</v>
      </c>
      <c r="I17" s="145" t="s">
        <v>635</v>
      </c>
      <c r="J17" s="142" t="s">
        <v>493</v>
      </c>
    </row>
    <row r="18" spans="1:10" ht="15" thickBot="1">
      <c r="A18" s="138" t="s">
        <v>4460</v>
      </c>
      <c r="B18" s="139" t="s">
        <v>4461</v>
      </c>
      <c r="D18" s="140" t="s">
        <v>1011</v>
      </c>
      <c r="E18" s="141" t="s">
        <v>4462</v>
      </c>
      <c r="F18" s="142" t="s">
        <v>502</v>
      </c>
      <c r="H18" s="140" t="s">
        <v>877</v>
      </c>
      <c r="I18" s="140" t="s">
        <v>876</v>
      </c>
      <c r="J18" s="143" t="s">
        <v>491</v>
      </c>
    </row>
    <row r="19" spans="1:10" ht="25.5" thickBot="1">
      <c r="A19" s="138" t="s">
        <v>4463</v>
      </c>
      <c r="B19" s="139" t="s">
        <v>4464</v>
      </c>
      <c r="D19" s="140" t="s">
        <v>4465</v>
      </c>
      <c r="E19" s="141" t="s">
        <v>4466</v>
      </c>
      <c r="F19" s="142" t="s">
        <v>502</v>
      </c>
      <c r="H19" s="140" t="s">
        <v>877</v>
      </c>
      <c r="I19" s="140" t="s">
        <v>3195</v>
      </c>
      <c r="J19" s="142" t="s">
        <v>499</v>
      </c>
    </row>
    <row r="20" spans="1:10" ht="38" thickBot="1">
      <c r="A20" s="138" t="s">
        <v>694</v>
      </c>
      <c r="B20" s="139" t="s">
        <v>4467</v>
      </c>
      <c r="D20" s="140" t="s">
        <v>559</v>
      </c>
      <c r="E20" s="141" t="s">
        <v>4468</v>
      </c>
      <c r="F20" s="142" t="s">
        <v>4434</v>
      </c>
    </row>
    <row r="21" spans="1:10" ht="38" thickBot="1">
      <c r="A21" s="138" t="s">
        <v>2087</v>
      </c>
      <c r="B21" s="139" t="s">
        <v>4469</v>
      </c>
      <c r="D21" s="140" t="s">
        <v>634</v>
      </c>
      <c r="E21" s="141" t="s">
        <v>513</v>
      </c>
      <c r="F21" s="142" t="s">
        <v>4470</v>
      </c>
      <c r="H21" s="146" t="s">
        <v>4471</v>
      </c>
    </row>
    <row r="22" spans="1:10" ht="25.5" thickBot="1">
      <c r="A22" s="138" t="s">
        <v>691</v>
      </c>
      <c r="B22" s="139" t="s">
        <v>4472</v>
      </c>
      <c r="D22" s="140" t="s">
        <v>646</v>
      </c>
      <c r="E22" s="141" t="s">
        <v>4473</v>
      </c>
      <c r="F22" s="142" t="s">
        <v>489</v>
      </c>
    </row>
    <row r="23" spans="1:10" ht="38" thickBot="1">
      <c r="A23" s="138" t="s">
        <v>876</v>
      </c>
      <c r="B23" s="139" t="s">
        <v>4474</v>
      </c>
      <c r="D23" s="140" t="s">
        <v>718</v>
      </c>
      <c r="E23" s="141" t="s">
        <v>4475</v>
      </c>
      <c r="F23" s="142" t="s">
        <v>494</v>
      </c>
    </row>
    <row r="24" spans="1:10" ht="63" thickBot="1">
      <c r="A24" s="138" t="s">
        <v>3195</v>
      </c>
      <c r="B24" s="139" t="s">
        <v>4476</v>
      </c>
      <c r="D24" s="140" t="s">
        <v>1594</v>
      </c>
      <c r="E24" s="141" t="s">
        <v>4477</v>
      </c>
      <c r="F24" s="142" t="s">
        <v>494</v>
      </c>
    </row>
    <row r="25" spans="1:10" ht="50.5" thickBot="1">
      <c r="A25" s="138" t="s">
        <v>3317</v>
      </c>
      <c r="B25" s="139" t="s">
        <v>4478</v>
      </c>
      <c r="D25" s="140" t="s">
        <v>1049</v>
      </c>
      <c r="E25" s="141" t="s">
        <v>4479</v>
      </c>
      <c r="F25" s="142" t="s">
        <v>494</v>
      </c>
    </row>
    <row r="26" spans="1:10" ht="38" thickBot="1">
      <c r="A26" s="138" t="s">
        <v>1724</v>
      </c>
      <c r="B26" s="139" t="s">
        <v>4480</v>
      </c>
      <c r="D26" s="140" t="s">
        <v>763</v>
      </c>
      <c r="E26" s="141" t="s">
        <v>4481</v>
      </c>
      <c r="F26" s="142" t="s">
        <v>4434</v>
      </c>
    </row>
    <row r="27" spans="1:10" ht="38" thickBot="1">
      <c r="D27" s="140" t="s">
        <v>757</v>
      </c>
      <c r="E27" s="141" t="s">
        <v>4482</v>
      </c>
      <c r="F27" s="142" t="s">
        <v>4434</v>
      </c>
    </row>
    <row r="28" spans="1:10" ht="15" thickBot="1">
      <c r="D28" s="140" t="s">
        <v>686</v>
      </c>
      <c r="E28" s="141" t="s">
        <v>4483</v>
      </c>
      <c r="F28" s="142" t="s">
        <v>496</v>
      </c>
    </row>
    <row r="29" spans="1:10" ht="15" thickBot="1">
      <c r="D29" s="140" t="s">
        <v>650</v>
      </c>
      <c r="E29" s="141" t="s">
        <v>4484</v>
      </c>
      <c r="F29" s="142" t="s">
        <v>4434</v>
      </c>
    </row>
    <row r="30" spans="1:10" ht="15" thickBot="1">
      <c r="D30" s="140" t="s">
        <v>1857</v>
      </c>
      <c r="E30" s="141" t="s">
        <v>4485</v>
      </c>
      <c r="F30" s="142" t="s">
        <v>4434</v>
      </c>
    </row>
    <row r="31" spans="1:10" ht="15" thickBot="1">
      <c r="D31" s="140" t="s">
        <v>658</v>
      </c>
      <c r="E31" s="141" t="s">
        <v>4486</v>
      </c>
      <c r="F31" s="142" t="s">
        <v>487</v>
      </c>
    </row>
    <row r="32" spans="1:10" ht="38" thickBot="1">
      <c r="D32" s="140" t="s">
        <v>676</v>
      </c>
      <c r="E32" s="141" t="s">
        <v>4487</v>
      </c>
      <c r="F32" s="142" t="s">
        <v>496</v>
      </c>
    </row>
    <row r="33" spans="4:6" ht="15" thickBot="1">
      <c r="D33" s="147" t="s">
        <v>123</v>
      </c>
      <c r="E33" s="148" t="s">
        <v>4488</v>
      </c>
      <c r="F33" s="142" t="s">
        <v>487</v>
      </c>
    </row>
    <row r="34" spans="4:6" ht="25.5" thickBot="1">
      <c r="D34" s="140" t="s">
        <v>3131</v>
      </c>
      <c r="E34" s="141" t="s">
        <v>4489</v>
      </c>
      <c r="F34" s="142" t="s">
        <v>4434</v>
      </c>
    </row>
    <row r="35" spans="4:6" ht="15" thickBot="1">
      <c r="D35" s="140" t="s">
        <v>908</v>
      </c>
      <c r="E35" s="141" t="s">
        <v>4490</v>
      </c>
      <c r="F35" s="142" t="s">
        <v>487</v>
      </c>
    </row>
    <row r="36" spans="4:6" ht="15" thickBot="1">
      <c r="D36" s="140" t="s">
        <v>1595</v>
      </c>
      <c r="E36" s="141" t="s">
        <v>4491</v>
      </c>
      <c r="F36" s="142" t="s">
        <v>494</v>
      </c>
    </row>
    <row r="37" spans="4:6" ht="15" thickBot="1">
      <c r="D37" s="140" t="s">
        <v>638</v>
      </c>
      <c r="E37" s="141" t="s">
        <v>4492</v>
      </c>
      <c r="F37" s="142" t="s">
        <v>487</v>
      </c>
    </row>
    <row r="38" spans="4:6" ht="15" thickBot="1">
      <c r="D38" s="140" t="s">
        <v>692</v>
      </c>
      <c r="E38" s="141" t="s">
        <v>4493</v>
      </c>
      <c r="F38" s="142" t="s">
        <v>4494</v>
      </c>
    </row>
    <row r="39" spans="4:6" ht="15" thickBot="1">
      <c r="D39" s="140" t="s">
        <v>947</v>
      </c>
      <c r="E39" s="141" t="s">
        <v>4495</v>
      </c>
      <c r="F39" s="142" t="s">
        <v>4434</v>
      </c>
    </row>
    <row r="40" spans="4:6" ht="15" thickBot="1">
      <c r="D40" s="140" t="s">
        <v>4496</v>
      </c>
      <c r="E40" s="141" t="s">
        <v>4497</v>
      </c>
      <c r="F40" s="142" t="s">
        <v>490</v>
      </c>
    </row>
    <row r="41" spans="4:6" ht="25.5" thickBot="1">
      <c r="D41" s="140" t="s">
        <v>666</v>
      </c>
      <c r="E41" s="141" t="s">
        <v>4498</v>
      </c>
      <c r="F41" s="142" t="s">
        <v>490</v>
      </c>
    </row>
    <row r="42" spans="4:6" ht="25.5" thickBot="1">
      <c r="D42" s="140" t="s">
        <v>891</v>
      </c>
      <c r="E42" s="141" t="s">
        <v>4499</v>
      </c>
      <c r="F42" s="142" t="s">
        <v>487</v>
      </c>
    </row>
    <row r="43" spans="4:6" ht="50.5" thickBot="1">
      <c r="D43" s="140" t="s">
        <v>4416</v>
      </c>
      <c r="E43" s="141" t="s">
        <v>4500</v>
      </c>
      <c r="F43" s="142" t="s">
        <v>494</v>
      </c>
    </row>
    <row r="44" spans="4:6" ht="50.5" thickBot="1">
      <c r="D44" s="140" t="s">
        <v>815</v>
      </c>
      <c r="E44" s="141" t="s">
        <v>4501</v>
      </c>
      <c r="F44" s="142" t="s">
        <v>494</v>
      </c>
    </row>
    <row r="45" spans="4:6" ht="15" thickBot="1">
      <c r="D45" s="140" t="s">
        <v>1588</v>
      </c>
      <c r="E45" s="141" t="s">
        <v>4502</v>
      </c>
      <c r="F45" s="142" t="s">
        <v>4434</v>
      </c>
    </row>
    <row r="46" spans="4:6" ht="15" thickBot="1">
      <c r="D46" s="140" t="s">
        <v>877</v>
      </c>
      <c r="E46" s="141" t="s">
        <v>508</v>
      </c>
      <c r="F46" s="142" t="s">
        <v>4503</v>
      </c>
    </row>
    <row r="47" spans="4:6" ht="63" thickBot="1">
      <c r="D47" s="140" t="s">
        <v>993</v>
      </c>
      <c r="E47" s="141" t="s">
        <v>4504</v>
      </c>
      <c r="F47" s="142" t="s">
        <v>496</v>
      </c>
    </row>
    <row r="48" spans="4:6" ht="1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58203125" defaultRowHeight="14.5"/>
  <cols>
    <col min="1" max="1" width="45.83203125" style="153" bestFit="1" customWidth="1"/>
    <col min="2" max="31" width="11.5" style="153" bestFit="1" customWidth="1"/>
    <col min="32" max="16384" width="7.58203125" style="153"/>
  </cols>
  <sheetData>
    <row r="1" spans="1:31" ht="20.149999999999999"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49999999999999"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49999999999999"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6">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56" workbookViewId="0">
      <selection activeCell="A73" sqref="A73"/>
    </sheetView>
  </sheetViews>
  <sheetFormatPr defaultRowHeight="14"/>
  <cols>
    <col min="1" max="1" width="34.08203125" customWidth="1"/>
    <col min="2" max="2" width="34.08203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5" thickBot="1">
      <c r="B5" s="180" t="s">
        <v>4425</v>
      </c>
      <c r="C5" s="180" t="s">
        <v>4567</v>
      </c>
      <c r="D5" s="180" t="s">
        <v>4568</v>
      </c>
      <c r="E5" s="180" t="s">
        <v>4569</v>
      </c>
      <c r="F5" s="180" t="s">
        <v>4570</v>
      </c>
      <c r="G5" s="180" t="s">
        <v>4571</v>
      </c>
      <c r="H5" s="180" t="s">
        <v>4572</v>
      </c>
      <c r="I5" s="180" t="s">
        <v>4573</v>
      </c>
      <c r="J5" s="180" t="s">
        <v>4574</v>
      </c>
    </row>
    <row r="6" spans="1:10" ht="17" thickTop="1" thickBot="1">
      <c r="B6" s="181" t="s">
        <v>526</v>
      </c>
      <c r="C6" s="182">
        <v>317</v>
      </c>
      <c r="D6" s="183">
        <v>1.6999999999999999E-3</v>
      </c>
      <c r="E6" s="182">
        <v>194</v>
      </c>
      <c r="F6" s="184">
        <v>6963</v>
      </c>
      <c r="G6" s="184">
        <v>7157</v>
      </c>
      <c r="H6" s="216">
        <v>8.7599999999999997E-2</v>
      </c>
      <c r="I6" s="184">
        <v>7474</v>
      </c>
      <c r="J6" s="183">
        <v>2.7400000000000001E-2</v>
      </c>
    </row>
    <row r="7" spans="1:10" ht="16.5" thickBot="1">
      <c r="B7" s="181" t="s">
        <v>513</v>
      </c>
      <c r="C7" s="184">
        <v>92298</v>
      </c>
      <c r="D7" s="183">
        <v>0.48349999999999999</v>
      </c>
      <c r="E7" s="182">
        <v>70</v>
      </c>
      <c r="F7" s="184">
        <v>8654</v>
      </c>
      <c r="G7" s="184">
        <v>8724</v>
      </c>
      <c r="H7" s="216">
        <v>0.10680000000000001</v>
      </c>
      <c r="I7" s="184">
        <v>101022</v>
      </c>
      <c r="J7" s="183">
        <v>0.37059999999999998</v>
      </c>
    </row>
    <row r="8" spans="1:10" ht="16.5" thickBot="1">
      <c r="B8" s="181" t="s">
        <v>514</v>
      </c>
      <c r="C8" s="182">
        <v>30</v>
      </c>
      <c r="D8" s="183">
        <v>2.0000000000000001E-4</v>
      </c>
      <c r="E8" s="182" t="s">
        <v>4575</v>
      </c>
      <c r="F8" s="182" t="s">
        <v>4575</v>
      </c>
      <c r="G8" s="182">
        <v>0</v>
      </c>
      <c r="H8" s="216">
        <v>0</v>
      </c>
      <c r="I8" s="182">
        <v>30</v>
      </c>
      <c r="J8" s="183">
        <v>1E-4</v>
      </c>
    </row>
    <row r="9" spans="1:10" ht="16.5" thickBot="1">
      <c r="B9" s="181" t="s">
        <v>4576</v>
      </c>
      <c r="C9" s="182">
        <v>384</v>
      </c>
      <c r="D9" s="183">
        <v>2E-3</v>
      </c>
      <c r="E9" s="182">
        <v>125</v>
      </c>
      <c r="F9" s="182">
        <v>9</v>
      </c>
      <c r="G9" s="182">
        <v>134</v>
      </c>
      <c r="H9" s="216">
        <v>1.6000000000000001E-3</v>
      </c>
      <c r="I9" s="182">
        <v>518</v>
      </c>
      <c r="J9" s="183">
        <v>1.9E-3</v>
      </c>
    </row>
    <row r="10" spans="1:10" ht="16.5" thickBot="1">
      <c r="B10" s="181" t="s">
        <v>534</v>
      </c>
      <c r="C10" s="184">
        <v>16280</v>
      </c>
      <c r="D10" s="183">
        <v>8.5300000000000001E-2</v>
      </c>
      <c r="E10" s="182">
        <v>672</v>
      </c>
      <c r="F10" s="184">
        <v>8481</v>
      </c>
      <c r="G10" s="184">
        <v>9154</v>
      </c>
      <c r="H10" s="216">
        <v>0.11210000000000001</v>
      </c>
      <c r="I10" s="184">
        <v>25434</v>
      </c>
      <c r="J10" s="183">
        <v>9.3299999999999994E-2</v>
      </c>
    </row>
    <row r="11" spans="1:10" ht="16.5" thickBot="1">
      <c r="B11" s="181" t="s">
        <v>4577</v>
      </c>
      <c r="C11" s="184">
        <v>17938</v>
      </c>
      <c r="D11" s="183">
        <v>9.4E-2</v>
      </c>
      <c r="E11" s="184">
        <v>14078</v>
      </c>
      <c r="F11" s="184">
        <v>1259</v>
      </c>
      <c r="G11" s="184">
        <v>15337</v>
      </c>
      <c r="H11" s="216">
        <v>0.18779999999999999</v>
      </c>
      <c r="I11" s="184">
        <v>33275</v>
      </c>
      <c r="J11" s="183">
        <v>0.1221</v>
      </c>
    </row>
    <row r="12" spans="1:10" ht="16.5" thickBot="1">
      <c r="B12" s="181" t="s">
        <v>4578</v>
      </c>
      <c r="C12" s="182" t="s">
        <v>4575</v>
      </c>
      <c r="D12" s="183">
        <v>0</v>
      </c>
      <c r="E12" s="184">
        <v>12870</v>
      </c>
      <c r="F12" s="184">
        <v>1745</v>
      </c>
      <c r="G12" s="184">
        <v>14615</v>
      </c>
      <c r="H12" s="216">
        <v>0.17899999999999999</v>
      </c>
      <c r="I12" s="184">
        <v>14615</v>
      </c>
      <c r="J12" s="183">
        <v>5.3600000000000002E-2</v>
      </c>
    </row>
    <row r="13" spans="1:10" ht="32.5" thickBot="1">
      <c r="B13" s="181" t="s">
        <v>4579</v>
      </c>
      <c r="C13" s="184">
        <v>127248</v>
      </c>
      <c r="D13" s="183">
        <v>0.66649999999999998</v>
      </c>
      <c r="E13" s="184">
        <v>28009</v>
      </c>
      <c r="F13" s="184">
        <v>27111</v>
      </c>
      <c r="G13" s="184">
        <v>55120</v>
      </c>
      <c r="H13" s="216">
        <v>0.67500000000000004</v>
      </c>
      <c r="I13" s="184">
        <v>182368</v>
      </c>
      <c r="J13" s="183">
        <v>0.66910000000000003</v>
      </c>
    </row>
    <row r="14" spans="1:10" ht="16.5" thickBot="1">
      <c r="B14" s="181" t="s">
        <v>4580</v>
      </c>
      <c r="C14" s="184">
        <v>5680</v>
      </c>
      <c r="D14" s="183">
        <v>2.9700000000000001E-2</v>
      </c>
      <c r="E14" s="182">
        <v>975</v>
      </c>
      <c r="F14" s="182">
        <v>25</v>
      </c>
      <c r="G14" s="184">
        <v>1000</v>
      </c>
      <c r="H14" s="216">
        <v>1.2200000000000001E-2</v>
      </c>
      <c r="I14" s="184">
        <v>6679</v>
      </c>
      <c r="J14" s="183">
        <v>2.4500000000000001E-2</v>
      </c>
    </row>
    <row r="15" spans="1:10" ht="16.5" thickBot="1">
      <c r="B15" s="181" t="s">
        <v>528</v>
      </c>
      <c r="C15" s="184">
        <v>11345</v>
      </c>
      <c r="D15" s="183">
        <v>5.9400000000000001E-2</v>
      </c>
      <c r="E15" s="182">
        <v>166</v>
      </c>
      <c r="F15" s="184">
        <v>1825</v>
      </c>
      <c r="G15" s="184">
        <v>1991</v>
      </c>
      <c r="H15" s="216">
        <v>2.4400000000000002E-2</v>
      </c>
      <c r="I15" s="184">
        <v>13336</v>
      </c>
      <c r="J15" s="183">
        <v>4.8899999999999999E-2</v>
      </c>
    </row>
    <row r="16" spans="1:10" ht="16.5" thickBot="1">
      <c r="B16" s="181" t="s">
        <v>4581</v>
      </c>
      <c r="C16" s="184">
        <v>3476</v>
      </c>
      <c r="D16" s="183">
        <v>1.8200000000000001E-2</v>
      </c>
      <c r="E16" s="182">
        <v>320</v>
      </c>
      <c r="F16" s="182">
        <v>2</v>
      </c>
      <c r="G16" s="182">
        <v>322</v>
      </c>
      <c r="H16" s="216">
        <v>3.8999999999999998E-3</v>
      </c>
      <c r="I16" s="184">
        <v>3798</v>
      </c>
      <c r="J16" s="183">
        <v>1.3899999999999999E-2</v>
      </c>
    </row>
    <row r="17" spans="2:10" ht="16.5" thickBot="1">
      <c r="B17" s="181" t="s">
        <v>510</v>
      </c>
      <c r="C17" s="184">
        <v>29456</v>
      </c>
      <c r="D17" s="183">
        <v>0.15429999999999999</v>
      </c>
      <c r="E17" s="182">
        <v>284</v>
      </c>
      <c r="F17" s="184">
        <v>6312</v>
      </c>
      <c r="G17" s="184">
        <v>6596</v>
      </c>
      <c r="H17" s="216">
        <v>8.0799999999999997E-2</v>
      </c>
      <c r="I17" s="184">
        <v>36052</v>
      </c>
      <c r="J17" s="183">
        <v>0.1323</v>
      </c>
    </row>
    <row r="18" spans="2:10" ht="16.5" thickBot="1">
      <c r="B18" s="181" t="s">
        <v>508</v>
      </c>
      <c r="C18" s="184">
        <v>13708</v>
      </c>
      <c r="D18" s="183">
        <v>7.1800000000000003E-2</v>
      </c>
      <c r="E18" s="184">
        <v>11438</v>
      </c>
      <c r="F18" s="184">
        <v>5197</v>
      </c>
      <c r="G18" s="184">
        <v>16635</v>
      </c>
      <c r="H18" s="216">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4.5">
      <c r="B25" s="188"/>
      <c r="C25" s="188">
        <v>2016</v>
      </c>
      <c r="D25" s="188">
        <v>2017</v>
      </c>
      <c r="E25" s="188">
        <v>2018</v>
      </c>
      <c r="F25" s="188">
        <v>2019</v>
      </c>
      <c r="G25" s="188">
        <v>2020</v>
      </c>
    </row>
    <row r="26" spans="2:10" ht="14.5">
      <c r="B26" s="188"/>
      <c r="C26" s="188" t="s">
        <v>4586</v>
      </c>
      <c r="D26" s="188" t="s">
        <v>4586</v>
      </c>
      <c r="E26" s="188" t="s">
        <v>4586</v>
      </c>
      <c r="F26" s="188" t="s">
        <v>4586</v>
      </c>
      <c r="G26" s="188" t="s">
        <v>4586</v>
      </c>
    </row>
    <row r="27" spans="2:10" ht="14.5">
      <c r="B27" s="188"/>
      <c r="C27" s="188"/>
      <c r="D27" s="188"/>
      <c r="E27" s="188"/>
      <c r="F27" s="188"/>
      <c r="G27" s="188"/>
    </row>
    <row r="28" spans="2:10" ht="15" thickBot="1">
      <c r="B28" s="189" t="s">
        <v>4587</v>
      </c>
      <c r="C28" s="190">
        <v>290792</v>
      </c>
      <c r="D28" s="190">
        <v>292083</v>
      </c>
      <c r="E28" s="190">
        <v>285656</v>
      </c>
      <c r="F28" s="190">
        <v>277933</v>
      </c>
      <c r="G28" s="190">
        <v>272576</v>
      </c>
    </row>
    <row r="29" spans="2:10" ht="15" thickBot="1">
      <c r="B29" s="189" t="s">
        <v>4588</v>
      </c>
      <c r="C29" s="190">
        <v>198466</v>
      </c>
      <c r="D29" s="190">
        <v>206379</v>
      </c>
      <c r="E29" s="190">
        <v>195008</v>
      </c>
      <c r="F29" s="190">
        <v>200704</v>
      </c>
      <c r="G29" s="190">
        <v>190913</v>
      </c>
    </row>
    <row r="30" spans="2:10" ht="15" thickBot="1">
      <c r="B30" s="189" t="s">
        <v>4589</v>
      </c>
      <c r="C30" s="190">
        <v>28986</v>
      </c>
      <c r="D30" s="190">
        <v>43304</v>
      </c>
      <c r="E30" s="190">
        <v>26344</v>
      </c>
      <c r="F30" s="190">
        <v>38494</v>
      </c>
      <c r="G30" s="190">
        <v>21414</v>
      </c>
    </row>
    <row r="31" spans="2:10" ht="15" thickBot="1">
      <c r="B31" s="191" t="s">
        <v>4590</v>
      </c>
      <c r="C31" s="192">
        <v>24410</v>
      </c>
      <c r="D31" s="192">
        <v>36920</v>
      </c>
      <c r="E31" s="192">
        <v>22096</v>
      </c>
      <c r="F31" s="192">
        <v>33145</v>
      </c>
      <c r="G31" s="192">
        <v>17938</v>
      </c>
    </row>
    <row r="32" spans="2:10" ht="15" thickBot="1">
      <c r="B32" s="191" t="s">
        <v>4591</v>
      </c>
      <c r="C32" s="192">
        <v>4576</v>
      </c>
      <c r="D32" s="192">
        <v>6384</v>
      </c>
      <c r="E32" s="192">
        <v>4248</v>
      </c>
      <c r="F32" s="192">
        <v>5349</v>
      </c>
      <c r="G32" s="192">
        <v>3476</v>
      </c>
    </row>
    <row r="33" spans="1:11" ht="15" thickBot="1">
      <c r="B33" s="189" t="s">
        <v>4592</v>
      </c>
      <c r="C33" s="190">
        <v>18931</v>
      </c>
      <c r="D33" s="190">
        <v>17925</v>
      </c>
      <c r="E33" s="190">
        <v>18268</v>
      </c>
      <c r="F33" s="190">
        <v>16163</v>
      </c>
      <c r="G33" s="190">
        <v>16280</v>
      </c>
    </row>
    <row r="34" spans="1:11" ht="15" thickBot="1">
      <c r="B34" s="189" t="s">
        <v>4593</v>
      </c>
      <c r="C34" s="193">
        <v>324</v>
      </c>
      <c r="D34" s="193">
        <v>302</v>
      </c>
      <c r="E34" s="193">
        <v>294</v>
      </c>
      <c r="F34" s="193">
        <v>250</v>
      </c>
      <c r="G34" s="193">
        <v>317</v>
      </c>
    </row>
    <row r="35" spans="1:11" ht="15" thickBot="1">
      <c r="B35" s="189" t="s">
        <v>4594</v>
      </c>
      <c r="C35" s="193">
        <v>37</v>
      </c>
      <c r="D35" s="193">
        <v>33</v>
      </c>
      <c r="E35" s="193">
        <v>35</v>
      </c>
      <c r="F35" s="193">
        <v>36</v>
      </c>
      <c r="G35" s="193">
        <v>30</v>
      </c>
    </row>
    <row r="36" spans="1:11" ht="15" thickBot="1">
      <c r="B36" s="189" t="s">
        <v>4595</v>
      </c>
      <c r="C36" s="190">
        <v>98879</v>
      </c>
      <c r="D36" s="190">
        <v>89588</v>
      </c>
      <c r="E36" s="190">
        <v>90691</v>
      </c>
      <c r="F36" s="190">
        <v>86134</v>
      </c>
      <c r="G36" s="190">
        <v>92298</v>
      </c>
    </row>
    <row r="37" spans="1:11" ht="15" thickBot="1">
      <c r="B37" s="189" t="s">
        <v>4596</v>
      </c>
      <c r="C37" s="190">
        <v>11582</v>
      </c>
      <c r="D37" s="190">
        <v>11745</v>
      </c>
      <c r="E37" s="190">
        <v>11528</v>
      </c>
      <c r="F37" s="190">
        <v>10967</v>
      </c>
      <c r="G37" s="190">
        <v>11345</v>
      </c>
    </row>
    <row r="38" spans="1:11" ht="15" thickBot="1">
      <c r="B38" s="189" t="s">
        <v>4597</v>
      </c>
      <c r="C38" s="190">
        <v>5905</v>
      </c>
      <c r="D38" s="190">
        <v>5847</v>
      </c>
      <c r="E38" s="190">
        <v>5909</v>
      </c>
      <c r="F38" s="190">
        <v>5936</v>
      </c>
      <c r="G38" s="190">
        <v>5680</v>
      </c>
    </row>
    <row r="39" spans="1:11" ht="15" thickBot="1">
      <c r="B39" s="189" t="s">
        <v>4598</v>
      </c>
      <c r="C39" s="190">
        <v>13499</v>
      </c>
      <c r="D39" s="190">
        <v>12867</v>
      </c>
      <c r="E39" s="190">
        <v>14244</v>
      </c>
      <c r="F39" s="190">
        <v>13688</v>
      </c>
      <c r="G39" s="190">
        <v>13708</v>
      </c>
    </row>
    <row r="40" spans="1:11" ht="15" thickBot="1">
      <c r="B40" s="189" t="s">
        <v>4599</v>
      </c>
      <c r="C40" s="190">
        <v>17385</v>
      </c>
      <c r="D40" s="190">
        <v>21895</v>
      </c>
      <c r="E40" s="190">
        <v>24721</v>
      </c>
      <c r="F40" s="190">
        <v>26323</v>
      </c>
      <c r="G40" s="190">
        <v>27179</v>
      </c>
    </row>
    <row r="41" spans="1:11" ht="15" thickBot="1">
      <c r="B41" s="189" t="s">
        <v>4600</v>
      </c>
      <c r="C41" s="190">
        <v>2548</v>
      </c>
      <c r="D41" s="190">
        <v>2464</v>
      </c>
      <c r="E41" s="190">
        <v>2545</v>
      </c>
      <c r="F41" s="190">
        <v>2303</v>
      </c>
      <c r="G41" s="190">
        <v>2277</v>
      </c>
    </row>
    <row r="42" spans="1:11" ht="15" thickBot="1">
      <c r="B42" s="189" t="s">
        <v>4601</v>
      </c>
      <c r="C42" s="193">
        <v>207</v>
      </c>
      <c r="D42" s="193">
        <v>246</v>
      </c>
      <c r="E42" s="193">
        <v>207</v>
      </c>
      <c r="F42" s="193">
        <v>191</v>
      </c>
      <c r="G42" s="193">
        <v>197</v>
      </c>
    </row>
    <row r="43" spans="1:11" ht="15" thickBot="1">
      <c r="B43" s="189" t="s">
        <v>4602</v>
      </c>
      <c r="C43" s="193">
        <v>182</v>
      </c>
      <c r="D43" s="193">
        <v>163</v>
      </c>
      <c r="E43" s="193">
        <v>223</v>
      </c>
      <c r="F43" s="193">
        <v>220</v>
      </c>
      <c r="G43" s="193">
        <v>187</v>
      </c>
    </row>
    <row r="44" spans="1:11" ht="15" thickBot="1">
      <c r="B44" s="189" t="s">
        <v>4603</v>
      </c>
      <c r="C44" s="190">
        <v>92326</v>
      </c>
      <c r="D44" s="190">
        <v>85704</v>
      </c>
      <c r="E44" s="190">
        <v>90648</v>
      </c>
      <c r="F44" s="190">
        <v>77229</v>
      </c>
      <c r="G44" s="215">
        <v>81663</v>
      </c>
    </row>
    <row r="47" spans="1:11" s="186" customFormat="1" ht="18.5">
      <c r="A47" s="224" t="s">
        <v>4608</v>
      </c>
      <c r="B47" s="205">
        <v>2011</v>
      </c>
      <c r="C47" s="205">
        <v>2012</v>
      </c>
      <c r="D47" s="205">
        <v>2013</v>
      </c>
      <c r="E47" s="205">
        <v>2014</v>
      </c>
      <c r="F47" s="205">
        <v>2015</v>
      </c>
      <c r="G47" s="205">
        <v>2016</v>
      </c>
      <c r="H47" s="205">
        <v>2017</v>
      </c>
      <c r="I47" s="205">
        <v>2018</v>
      </c>
      <c r="J47" s="205">
        <v>2019</v>
      </c>
      <c r="K47" s="205">
        <v>2020</v>
      </c>
    </row>
    <row r="48" spans="1:11" s="186" customFormat="1" ht="19" thickBot="1">
      <c r="A48" s="225"/>
      <c r="B48" s="206" t="s">
        <v>4586</v>
      </c>
      <c r="C48" s="206" t="s">
        <v>4586</v>
      </c>
      <c r="D48" s="206" t="s">
        <v>4586</v>
      </c>
      <c r="E48" s="206" t="s">
        <v>4586</v>
      </c>
      <c r="F48" s="206" t="s">
        <v>4586</v>
      </c>
      <c r="G48" s="206" t="s">
        <v>4586</v>
      </c>
      <c r="H48" s="206" t="s">
        <v>4586</v>
      </c>
      <c r="I48" s="206" t="s">
        <v>4586</v>
      </c>
      <c r="J48" s="206" t="s">
        <v>4586</v>
      </c>
      <c r="K48" s="206" t="s">
        <v>4586</v>
      </c>
    </row>
    <row r="49" spans="1:11" s="186" customFormat="1" ht="19.5" thickTop="1" thickBot="1">
      <c r="A49" s="211" t="s">
        <v>4609</v>
      </c>
      <c r="B49" s="212">
        <v>5146</v>
      </c>
      <c r="C49" s="212">
        <v>4974</v>
      </c>
      <c r="D49" s="212">
        <v>3281</v>
      </c>
      <c r="E49" s="212">
        <v>11450</v>
      </c>
      <c r="F49" s="212">
        <v>10737</v>
      </c>
      <c r="G49" s="212">
        <v>11812</v>
      </c>
      <c r="H49" s="212">
        <v>12679</v>
      </c>
      <c r="I49" s="212">
        <v>12444</v>
      </c>
      <c r="J49" s="212">
        <v>12405</v>
      </c>
      <c r="K49" s="226">
        <v>10915</v>
      </c>
    </row>
    <row r="50" spans="1:11" s="186" customFormat="1" ht="19" thickBot="1">
      <c r="A50" s="209" t="s">
        <v>4610</v>
      </c>
      <c r="B50" s="208">
        <v>1133</v>
      </c>
      <c r="C50" s="210">
        <v>761</v>
      </c>
      <c r="D50" s="210">
        <v>809</v>
      </c>
      <c r="E50" s="210">
        <v>132</v>
      </c>
      <c r="F50" s="210">
        <v>132</v>
      </c>
      <c r="G50" s="210">
        <v>45</v>
      </c>
      <c r="H50" s="210">
        <v>63</v>
      </c>
      <c r="I50" s="210">
        <v>44</v>
      </c>
      <c r="J50" s="210">
        <v>530</v>
      </c>
      <c r="K50" s="210">
        <v>70</v>
      </c>
    </row>
    <row r="51" spans="1:11" s="186" customFormat="1" ht="19" thickBot="1">
      <c r="A51" s="209" t="s">
        <v>4611</v>
      </c>
      <c r="B51" s="208">
        <v>4013</v>
      </c>
      <c r="C51" s="208">
        <v>4213</v>
      </c>
      <c r="D51" s="208">
        <v>2472</v>
      </c>
      <c r="E51" s="208">
        <v>11317</v>
      </c>
      <c r="F51" s="208">
        <v>10605</v>
      </c>
      <c r="G51" s="208">
        <v>11767</v>
      </c>
      <c r="H51" s="208">
        <v>12616</v>
      </c>
      <c r="I51" s="208">
        <v>12400</v>
      </c>
      <c r="J51" s="208">
        <v>11875</v>
      </c>
      <c r="K51" s="208">
        <v>10845</v>
      </c>
    </row>
    <row r="52" spans="1:11" s="186" customFormat="1" ht="19" thickBot="1">
      <c r="A52" s="211" t="s">
        <v>4612</v>
      </c>
      <c r="B52" s="212">
        <v>97574</v>
      </c>
      <c r="C52" s="212">
        <v>107509</v>
      </c>
      <c r="D52" s="212">
        <v>99945</v>
      </c>
      <c r="E52" s="212">
        <v>108096</v>
      </c>
      <c r="F52" s="212">
        <v>109756</v>
      </c>
      <c r="G52" s="212">
        <v>104138</v>
      </c>
      <c r="H52" s="212">
        <v>98382</v>
      </c>
      <c r="I52" s="212">
        <v>103092</v>
      </c>
      <c r="J52" s="212">
        <v>89634</v>
      </c>
      <c r="K52" s="226">
        <v>92579</v>
      </c>
    </row>
    <row r="53" spans="1:11" s="186" customFormat="1" ht="19" thickBot="1">
      <c r="A53" s="209" t="s">
        <v>4613</v>
      </c>
      <c r="B53" s="208">
        <v>36352</v>
      </c>
      <c r="C53" s="208">
        <v>40231</v>
      </c>
      <c r="D53" s="208">
        <v>35897</v>
      </c>
      <c r="E53" s="208">
        <v>37393</v>
      </c>
      <c r="F53" s="208">
        <v>35932</v>
      </c>
      <c r="G53" s="208">
        <v>42423</v>
      </c>
      <c r="H53" s="208">
        <v>39936</v>
      </c>
      <c r="I53" s="208">
        <v>39561</v>
      </c>
      <c r="J53" s="208">
        <v>24461</v>
      </c>
      <c r="K53" s="208">
        <v>41263</v>
      </c>
    </row>
    <row r="54" spans="1:11" s="186" customFormat="1" ht="19" thickBot="1">
      <c r="A54" s="209" t="s">
        <v>4614</v>
      </c>
      <c r="B54" s="208">
        <v>61222</v>
      </c>
      <c r="C54" s="208">
        <v>67278</v>
      </c>
      <c r="D54" s="208">
        <v>64048</v>
      </c>
      <c r="E54" s="208">
        <v>70703</v>
      </c>
      <c r="F54" s="208">
        <v>73824</v>
      </c>
      <c r="G54" s="208">
        <v>61715</v>
      </c>
      <c r="H54" s="208">
        <v>58446</v>
      </c>
      <c r="I54" s="208">
        <v>63531</v>
      </c>
      <c r="J54" s="208">
        <v>65173</v>
      </c>
      <c r="K54" s="208">
        <v>51315</v>
      </c>
    </row>
    <row r="55" spans="1:11" s="186" customFormat="1" ht="19" thickBot="1">
      <c r="A55" s="207" t="s">
        <v>4615</v>
      </c>
      <c r="B55" s="208">
        <v>92427</v>
      </c>
      <c r="C55" s="208">
        <v>102535</v>
      </c>
      <c r="D55" s="208">
        <v>96664</v>
      </c>
      <c r="E55" s="208">
        <v>96646</v>
      </c>
      <c r="F55" s="208">
        <v>99019</v>
      </c>
      <c r="G55" s="208">
        <v>92326</v>
      </c>
      <c r="H55" s="208">
        <v>85704</v>
      </c>
      <c r="I55" s="208">
        <v>90648</v>
      </c>
      <c r="J55" s="208">
        <v>77229</v>
      </c>
      <c r="K55" s="208">
        <v>81663</v>
      </c>
    </row>
    <row r="56" spans="1:11" s="186" customFormat="1" ht="19" thickBot="1">
      <c r="A56" s="209" t="s">
        <v>4616</v>
      </c>
      <c r="B56" s="208">
        <v>35219</v>
      </c>
      <c r="C56" s="208">
        <v>39470</v>
      </c>
      <c r="D56" s="208">
        <v>35088</v>
      </c>
      <c r="E56" s="208">
        <v>37261</v>
      </c>
      <c r="F56" s="208">
        <v>35800</v>
      </c>
      <c r="G56" s="208">
        <v>42378</v>
      </c>
      <c r="H56" s="208">
        <v>39874</v>
      </c>
      <c r="I56" s="208">
        <v>39517</v>
      </c>
      <c r="J56" s="208">
        <v>23930</v>
      </c>
      <c r="K56" s="208">
        <v>41193</v>
      </c>
    </row>
    <row r="57" spans="1:11" s="186" customFormat="1" ht="19" thickBot="1">
      <c r="A57" s="209" t="s">
        <v>4617</v>
      </c>
      <c r="B57" s="208">
        <v>57209</v>
      </c>
      <c r="C57" s="208">
        <v>63065</v>
      </c>
      <c r="D57" s="208">
        <v>61576</v>
      </c>
      <c r="E57" s="208">
        <v>59386</v>
      </c>
      <c r="F57" s="208">
        <v>63219</v>
      </c>
      <c r="G57" s="208">
        <v>49948</v>
      </c>
      <c r="H57" s="208">
        <v>45830</v>
      </c>
      <c r="I57" s="208">
        <v>51130</v>
      </c>
      <c r="J57" s="208">
        <v>53299</v>
      </c>
      <c r="K57" s="208">
        <v>40471</v>
      </c>
    </row>
    <row r="58" spans="1:11" s="186" customFormat="1">
      <c r="B58" s="187"/>
      <c r="C58" s="187"/>
      <c r="D58" s="187"/>
      <c r="E58" s="187"/>
      <c r="F58" s="187"/>
      <c r="G58" s="187"/>
      <c r="H58" s="187"/>
      <c r="I58" s="187"/>
      <c r="J58" s="187"/>
    </row>
    <row r="60" spans="1:11">
      <c r="A60" s="196" t="s">
        <v>4604</v>
      </c>
      <c r="B60" s="197"/>
      <c r="C60" s="197"/>
      <c r="D60" s="197"/>
      <c r="E60" s="197"/>
      <c r="F60" s="197"/>
      <c r="G60" s="197"/>
      <c r="H60" s="197"/>
      <c r="I60" s="197"/>
    </row>
    <row r="61" spans="1:11" ht="14.5">
      <c r="A61" s="198"/>
      <c r="B61" s="199"/>
      <c r="C61" s="199" t="s">
        <v>4603</v>
      </c>
      <c r="D61" s="199"/>
    </row>
    <row r="62" spans="1:11" ht="14.5">
      <c r="A62" s="198"/>
      <c r="B62" s="199">
        <v>2020</v>
      </c>
      <c r="C62" s="199">
        <f>K52*1000</f>
        <v>92579000</v>
      </c>
      <c r="D62" s="199" t="s">
        <v>756</v>
      </c>
    </row>
    <row r="63" spans="1:11" ht="14.5">
      <c r="A63" s="198"/>
      <c r="B63" s="199"/>
      <c r="C63" s="199"/>
      <c r="D63" s="199"/>
    </row>
    <row r="64" spans="1:11" ht="42.5">
      <c r="A64" s="198"/>
      <c r="B64" s="202" t="s">
        <v>4605</v>
      </c>
      <c r="C64" s="203"/>
      <c r="D64" s="217" t="s">
        <v>4618</v>
      </c>
      <c r="F64" s="204" t="s">
        <v>4607</v>
      </c>
      <c r="G64" s="204" t="s">
        <v>4606</v>
      </c>
      <c r="H64" s="204"/>
      <c r="I64" s="204" t="s">
        <v>756</v>
      </c>
    </row>
    <row r="65" spans="1:9" ht="14.5">
      <c r="A65" s="251" t="s">
        <v>4712</v>
      </c>
      <c r="B65" s="200" t="s">
        <v>526</v>
      </c>
      <c r="C65" s="201">
        <f t="shared" ref="C65:C79" si="0">H6</f>
        <v>8.7599999999999997E-2</v>
      </c>
      <c r="D65" s="221">
        <f>C65+C71/2</f>
        <v>0.17709999999999998</v>
      </c>
      <c r="F65" s="174" t="s">
        <v>487</v>
      </c>
      <c r="G65" s="213" t="s">
        <v>526</v>
      </c>
      <c r="H65" s="214">
        <f>D65</f>
        <v>0.17709999999999998</v>
      </c>
      <c r="I65" s="223">
        <f>H65*$C$62</f>
        <v>16395740.899999999</v>
      </c>
    </row>
    <row r="66" spans="1:9" ht="14.5">
      <c r="A66" s="251" t="s">
        <v>4712</v>
      </c>
      <c r="B66" s="200" t="s">
        <v>513</v>
      </c>
      <c r="C66" s="201">
        <f t="shared" si="0"/>
        <v>0.10680000000000001</v>
      </c>
      <c r="D66" s="221">
        <f>C66+C71/2</f>
        <v>0.1963</v>
      </c>
      <c r="F66" s="174" t="s">
        <v>488</v>
      </c>
      <c r="G66" s="213" t="s">
        <v>513</v>
      </c>
      <c r="H66" s="214">
        <f t="shared" ref="H66:H70" si="1">D66</f>
        <v>0.1963</v>
      </c>
      <c r="I66" s="223">
        <f t="shared" ref="I66:I75" si="2">H66*$C$62</f>
        <v>18173257.699999999</v>
      </c>
    </row>
    <row r="67" spans="1:9" ht="14.5">
      <c r="A67" s="251"/>
      <c r="B67" s="200" t="s">
        <v>514</v>
      </c>
      <c r="C67" s="201">
        <f t="shared" si="0"/>
        <v>0</v>
      </c>
      <c r="D67" s="221">
        <f>C67</f>
        <v>0</v>
      </c>
      <c r="F67" s="4" t="s">
        <v>496</v>
      </c>
      <c r="G67" s="200" t="s">
        <v>514</v>
      </c>
      <c r="H67" s="214">
        <f t="shared" si="1"/>
        <v>0</v>
      </c>
      <c r="I67" s="223">
        <f t="shared" si="2"/>
        <v>0</v>
      </c>
    </row>
    <row r="68" spans="1:9" ht="14.5">
      <c r="A68" s="251"/>
      <c r="B68" s="200" t="s">
        <v>4576</v>
      </c>
      <c r="C68" s="201">
        <f t="shared" si="0"/>
        <v>1.6000000000000001E-3</v>
      </c>
      <c r="D68" s="221">
        <f t="shared" ref="D68:D70" si="3">C68</f>
        <v>1.6000000000000001E-3</v>
      </c>
      <c r="F68" s="4" t="s">
        <v>496</v>
      </c>
      <c r="G68" s="200" t="s">
        <v>4576</v>
      </c>
      <c r="H68" s="214">
        <f t="shared" si="1"/>
        <v>1.6000000000000001E-3</v>
      </c>
      <c r="I68" s="223">
        <f t="shared" si="2"/>
        <v>148126.39999999999</v>
      </c>
    </row>
    <row r="69" spans="1:9" ht="14.5">
      <c r="A69" s="198"/>
      <c r="B69" s="200" t="s">
        <v>534</v>
      </c>
      <c r="C69" s="201">
        <f t="shared" si="0"/>
        <v>0.11210000000000001</v>
      </c>
      <c r="D69" s="221">
        <f>C69</f>
        <v>0.11210000000000001</v>
      </c>
      <c r="F69" s="4" t="s">
        <v>489</v>
      </c>
      <c r="G69" s="200" t="s">
        <v>534</v>
      </c>
      <c r="H69" s="214">
        <f t="shared" si="1"/>
        <v>0.11210000000000001</v>
      </c>
      <c r="I69" s="223">
        <f t="shared" si="2"/>
        <v>10378105.9</v>
      </c>
    </row>
    <row r="70" spans="1:9" ht="14.5">
      <c r="A70" s="198"/>
      <c r="B70" s="200" t="s">
        <v>4577</v>
      </c>
      <c r="C70" s="201">
        <f t="shared" si="0"/>
        <v>0.18779999999999999</v>
      </c>
      <c r="D70" s="221">
        <f t="shared" si="3"/>
        <v>0.18779999999999999</v>
      </c>
      <c r="F70" s="4" t="s">
        <v>490</v>
      </c>
      <c r="G70" s="200" t="s">
        <v>4577</v>
      </c>
      <c r="H70" s="214">
        <f t="shared" si="1"/>
        <v>0.18779999999999999</v>
      </c>
      <c r="I70" s="223">
        <f t="shared" si="2"/>
        <v>17386336.199999999</v>
      </c>
    </row>
    <row r="71" spans="1:9" ht="14.5">
      <c r="A71" s="222" t="s">
        <v>4619</v>
      </c>
      <c r="B71" s="213" t="s">
        <v>4578</v>
      </c>
      <c r="C71" s="201">
        <f t="shared" si="0"/>
        <v>0.17899999999999999</v>
      </c>
      <c r="D71" s="221"/>
      <c r="F71" s="4" t="s">
        <v>494</v>
      </c>
      <c r="G71" s="200" t="s">
        <v>4580</v>
      </c>
      <c r="H71" s="214">
        <f>D73</f>
        <v>1.2200000000000001E-2</v>
      </c>
      <c r="I71" s="223">
        <f t="shared" si="2"/>
        <v>1129463.8</v>
      </c>
    </row>
    <row r="72" spans="1:9" ht="14.5">
      <c r="A72" s="222" t="s">
        <v>4620</v>
      </c>
      <c r="B72" s="218" t="s">
        <v>4579</v>
      </c>
      <c r="C72" s="219">
        <f t="shared" si="0"/>
        <v>0.67500000000000004</v>
      </c>
      <c r="D72" s="221"/>
      <c r="F72" s="4" t="s">
        <v>495</v>
      </c>
      <c r="G72" s="200" t="s">
        <v>528</v>
      </c>
      <c r="H72" s="214">
        <f>D74</f>
        <v>2.4400000000000002E-2</v>
      </c>
      <c r="I72" s="223">
        <f t="shared" si="2"/>
        <v>2258927.6</v>
      </c>
    </row>
    <row r="73" spans="1:9" ht="14.5">
      <c r="A73" s="198"/>
      <c r="B73" s="200" t="s">
        <v>4580</v>
      </c>
      <c r="C73" s="201">
        <f t="shared" si="0"/>
        <v>1.2200000000000001E-2</v>
      </c>
      <c r="D73" s="221">
        <f t="shared" ref="D66:D77" si="4">C73</f>
        <v>1.2200000000000001E-2</v>
      </c>
      <c r="F73" s="4" t="s">
        <v>490</v>
      </c>
      <c r="G73" s="200" t="s">
        <v>4581</v>
      </c>
      <c r="H73" s="214">
        <f>D75</f>
        <v>3.8999999999999998E-3</v>
      </c>
      <c r="I73" s="223">
        <f t="shared" si="2"/>
        <v>361058.1</v>
      </c>
    </row>
    <row r="74" spans="1:9" ht="14.5">
      <c r="A74" s="198"/>
      <c r="B74" s="200" t="s">
        <v>528</v>
      </c>
      <c r="C74" s="201">
        <f t="shared" si="0"/>
        <v>2.4400000000000002E-2</v>
      </c>
      <c r="D74" s="221">
        <f t="shared" si="4"/>
        <v>2.4400000000000002E-2</v>
      </c>
      <c r="F74" s="4" t="s">
        <v>492</v>
      </c>
      <c r="G74" s="200" t="s">
        <v>510</v>
      </c>
      <c r="H74" s="214">
        <f>D76</f>
        <v>8.0799999999999997E-2</v>
      </c>
      <c r="I74" s="223">
        <f t="shared" si="2"/>
        <v>7480383.1999999993</v>
      </c>
    </row>
    <row r="75" spans="1:9" ht="14.5">
      <c r="A75" s="198"/>
      <c r="B75" s="200" t="s">
        <v>4581</v>
      </c>
      <c r="C75" s="201">
        <f t="shared" si="0"/>
        <v>3.8999999999999998E-3</v>
      </c>
      <c r="D75" s="221">
        <f t="shared" si="4"/>
        <v>3.8999999999999998E-3</v>
      </c>
      <c r="F75" s="4" t="s">
        <v>491</v>
      </c>
      <c r="G75" s="200" t="s">
        <v>508</v>
      </c>
      <c r="H75" s="214">
        <f>D77</f>
        <v>0.20369999999999999</v>
      </c>
      <c r="I75" s="223">
        <f t="shared" si="2"/>
        <v>18858342.300000001</v>
      </c>
    </row>
    <row r="76" spans="1:9" ht="14.5">
      <c r="A76" s="198"/>
      <c r="B76" s="200" t="s">
        <v>510</v>
      </c>
      <c r="C76" s="201">
        <f t="shared" si="0"/>
        <v>8.0799999999999997E-2</v>
      </c>
      <c r="D76" s="221">
        <f t="shared" si="4"/>
        <v>8.0799999999999997E-2</v>
      </c>
      <c r="H76" s="214">
        <f>SUM(H65:H75)</f>
        <v>0.9998999999999999</v>
      </c>
      <c r="I76" s="223" t="b">
        <f>SUM(I65:I75)=K52*1000</f>
        <v>0</v>
      </c>
    </row>
    <row r="77" spans="1:9" ht="14.5">
      <c r="A77" s="198"/>
      <c r="B77" s="185" t="s">
        <v>508</v>
      </c>
      <c r="C77" s="201">
        <f t="shared" si="0"/>
        <v>0.20369999999999999</v>
      </c>
      <c r="D77" s="221">
        <f t="shared" si="4"/>
        <v>0.20369999999999999</v>
      </c>
      <c r="E77" s="4"/>
    </row>
    <row r="78" spans="1:9" ht="14.5">
      <c r="A78" s="198"/>
      <c r="B78" s="200" t="s">
        <v>4582</v>
      </c>
      <c r="C78" s="201">
        <f t="shared" si="0"/>
        <v>0.32500000000000001</v>
      </c>
      <c r="G78" s="230" t="s">
        <v>4708</v>
      </c>
      <c r="H78" s="231">
        <f>1-SUM(H65:H70)</f>
        <v>0.32510000000000006</v>
      </c>
    </row>
    <row r="79" spans="1:9" ht="14.5">
      <c r="A79" s="198"/>
      <c r="B79" s="199" t="s">
        <v>4583</v>
      </c>
      <c r="C79" s="201">
        <f t="shared" si="0"/>
        <v>1</v>
      </c>
      <c r="D79" s="220">
        <f>SUM(D65:D77)</f>
        <v>0.9998999999999999</v>
      </c>
    </row>
    <row r="80" spans="1:9" ht="14.5">
      <c r="A80" s="198"/>
      <c r="B80" s="199"/>
      <c r="C80" s="199"/>
    </row>
    <row r="81" ht="36.75" customHeight="1"/>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DF02E-0486-48B6-83FF-E0CECFEB1043}">
  <dimension ref="A1:CF47"/>
  <sheetViews>
    <sheetView topLeftCell="A4" workbookViewId="0">
      <selection activeCell="A28" sqref="A28"/>
    </sheetView>
  </sheetViews>
  <sheetFormatPr defaultRowHeight="14"/>
  <cols>
    <col min="1" max="1" width="21.5" style="106" bestFit="1" customWidth="1"/>
    <col min="2" max="2" width="25.83203125" style="106" customWidth="1"/>
    <col min="3" max="34" width="12.4140625" style="106" bestFit="1" customWidth="1"/>
    <col min="35" max="16384" width="8.6640625" style="106"/>
  </cols>
  <sheetData>
    <row r="1" spans="1:84" ht="14.5">
      <c r="A1" s="227" t="s">
        <v>4621</v>
      </c>
      <c r="B1" s="106" t="s">
        <v>4622</v>
      </c>
    </row>
    <row r="3" spans="1:84">
      <c r="A3" s="229" t="s">
        <v>4706</v>
      </c>
    </row>
    <row r="4" spans="1:84" ht="14.5">
      <c r="B4" s="228" t="s">
        <v>551</v>
      </c>
      <c r="C4" s="106" t="s">
        <v>4623</v>
      </c>
      <c r="D4" s="106" t="s">
        <v>4624</v>
      </c>
      <c r="E4" s="106" t="s">
        <v>4625</v>
      </c>
      <c r="F4" s="106" t="s">
        <v>4626</v>
      </c>
      <c r="G4" s="106" t="s">
        <v>4627</v>
      </c>
      <c r="H4" s="106" t="s">
        <v>4628</v>
      </c>
      <c r="I4" s="106" t="s">
        <v>4629</v>
      </c>
      <c r="J4" s="106" t="s">
        <v>4630</v>
      </c>
      <c r="K4" s="106" t="s">
        <v>4631</v>
      </c>
      <c r="L4" s="106" t="s">
        <v>4632</v>
      </c>
      <c r="M4" s="106" t="s">
        <v>4633</v>
      </c>
      <c r="N4" s="229" t="s">
        <v>4634</v>
      </c>
      <c r="O4" s="106" t="s">
        <v>4635</v>
      </c>
      <c r="P4" s="229" t="s">
        <v>4636</v>
      </c>
      <c r="Q4" s="106" t="s">
        <v>4637</v>
      </c>
      <c r="R4" s="106" t="s">
        <v>4638</v>
      </c>
      <c r="S4" s="106" t="s">
        <v>4639</v>
      </c>
      <c r="T4" s="106" t="s">
        <v>4640</v>
      </c>
      <c r="U4" s="106" t="s">
        <v>4641</v>
      </c>
      <c r="V4" s="106" t="s">
        <v>4642</v>
      </c>
      <c r="W4" s="106" t="s">
        <v>4643</v>
      </c>
      <c r="X4" s="106" t="s">
        <v>4644</v>
      </c>
      <c r="Y4" s="106" t="s">
        <v>4645</v>
      </c>
      <c r="Z4" s="106" t="s">
        <v>4646</v>
      </c>
      <c r="AA4" s="106" t="s">
        <v>4647</v>
      </c>
      <c r="AB4" s="106" t="s">
        <v>4648</v>
      </c>
      <c r="AC4" s="106" t="s">
        <v>4649</v>
      </c>
      <c r="AD4" s="106" t="s">
        <v>4650</v>
      </c>
      <c r="AE4" s="106" t="s">
        <v>4651</v>
      </c>
      <c r="AF4" s="106" t="s">
        <v>4652</v>
      </c>
      <c r="AG4" s="106" t="s">
        <v>4653</v>
      </c>
      <c r="AH4" s="106" t="s">
        <v>4654</v>
      </c>
      <c r="AI4" s="106" t="s">
        <v>4655</v>
      </c>
      <c r="AJ4" s="106" t="s">
        <v>4656</v>
      </c>
      <c r="AK4" s="106" t="s">
        <v>4657</v>
      </c>
      <c r="AL4" s="106" t="s">
        <v>4658</v>
      </c>
      <c r="AM4" s="106" t="s">
        <v>4659</v>
      </c>
      <c r="AN4" s="106" t="s">
        <v>4660</v>
      </c>
      <c r="AO4" s="106" t="s">
        <v>4661</v>
      </c>
      <c r="AP4" s="106" t="s">
        <v>4662</v>
      </c>
      <c r="AQ4" s="106" t="s">
        <v>4663</v>
      </c>
      <c r="AR4" s="106" t="s">
        <v>4664</v>
      </c>
      <c r="AS4" s="106" t="s">
        <v>4665</v>
      </c>
      <c r="AT4" s="106" t="s">
        <v>4666</v>
      </c>
      <c r="AU4" s="106" t="s">
        <v>4667</v>
      </c>
      <c r="AV4" s="106" t="s">
        <v>4668</v>
      </c>
      <c r="AW4" s="106" t="s">
        <v>4669</v>
      </c>
      <c r="AX4" s="106" t="s">
        <v>4670</v>
      </c>
      <c r="AY4" s="106" t="s">
        <v>4671</v>
      </c>
      <c r="AZ4" s="106" t="s">
        <v>4672</v>
      </c>
      <c r="BA4" s="106" t="s">
        <v>4673</v>
      </c>
      <c r="BB4" s="106" t="s">
        <v>4674</v>
      </c>
      <c r="BC4" s="106" t="s">
        <v>4675</v>
      </c>
      <c r="BD4" s="106" t="s">
        <v>4676</v>
      </c>
      <c r="BE4" s="106" t="s">
        <v>4677</v>
      </c>
      <c r="BF4" s="106" t="s">
        <v>4678</v>
      </c>
      <c r="BG4" s="106" t="s">
        <v>4679</v>
      </c>
      <c r="BH4" s="106" t="s">
        <v>4680</v>
      </c>
      <c r="BI4" s="106" t="s">
        <v>4681</v>
      </c>
      <c r="BJ4" s="106" t="s">
        <v>4682</v>
      </c>
      <c r="BK4" s="106" t="s">
        <v>4683</v>
      </c>
      <c r="BL4" s="106" t="s">
        <v>4684</v>
      </c>
      <c r="BM4" s="106" t="s">
        <v>4685</v>
      </c>
      <c r="BN4" s="106" t="s">
        <v>4686</v>
      </c>
      <c r="BO4" s="106" t="s">
        <v>4687</v>
      </c>
      <c r="BP4" s="106" t="s">
        <v>4688</v>
      </c>
      <c r="BQ4" s="106" t="s">
        <v>4689</v>
      </c>
      <c r="BR4" s="106" t="s">
        <v>4690</v>
      </c>
      <c r="BS4" s="106" t="s">
        <v>4691</v>
      </c>
      <c r="BT4" s="106" t="s">
        <v>4692</v>
      </c>
      <c r="BU4" s="106" t="s">
        <v>4693</v>
      </c>
      <c r="BV4" s="106" t="s">
        <v>4694</v>
      </c>
      <c r="BW4" s="106" t="s">
        <v>4695</v>
      </c>
      <c r="BX4" s="106" t="s">
        <v>4696</v>
      </c>
      <c r="BY4" s="106" t="s">
        <v>4697</v>
      </c>
      <c r="BZ4" s="106" t="s">
        <v>4698</v>
      </c>
      <c r="CA4" s="106" t="s">
        <v>4699</v>
      </c>
      <c r="CB4" s="106" t="s">
        <v>4700</v>
      </c>
      <c r="CC4" s="106" t="s">
        <v>4701</v>
      </c>
      <c r="CD4" s="106" t="s">
        <v>4702</v>
      </c>
      <c r="CE4" s="106" t="s">
        <v>4703</v>
      </c>
      <c r="CF4" s="106" t="s">
        <v>4704</v>
      </c>
    </row>
    <row r="5" spans="1:84">
      <c r="B5" s="106" t="s">
        <v>4705</v>
      </c>
      <c r="C5" s="106">
        <v>0.26425690616043257</v>
      </c>
      <c r="D5" s="106">
        <v>0.28130573881594434</v>
      </c>
      <c r="E5" s="106">
        <v>0.30474788371727302</v>
      </c>
      <c r="F5" s="106">
        <v>0.47253917249544719</v>
      </c>
      <c r="G5" s="106">
        <v>0.51511065368019282</v>
      </c>
      <c r="H5" s="106">
        <v>0.53678928649740032</v>
      </c>
      <c r="I5" s="106">
        <v>0.59314472207277591</v>
      </c>
      <c r="J5" s="106">
        <v>0.59746243903109131</v>
      </c>
      <c r="K5" s="106">
        <v>0.61594788980961268</v>
      </c>
      <c r="L5" s="106">
        <v>0.63443334058813416</v>
      </c>
      <c r="M5" s="106">
        <v>0.6598303362421114</v>
      </c>
      <c r="N5" s="229">
        <v>0.68522733189608853</v>
      </c>
      <c r="O5" s="106">
        <v>0.705536999014861</v>
      </c>
      <c r="P5" s="229">
        <v>0.72584666613363358</v>
      </c>
      <c r="Q5" s="106">
        <v>0.72584666613363358</v>
      </c>
      <c r="R5" s="106">
        <v>0.74938778503794423</v>
      </c>
      <c r="S5" s="106">
        <v>0.77292890394225477</v>
      </c>
      <c r="T5" s="106">
        <v>0.77292890394225477</v>
      </c>
      <c r="U5" s="106">
        <v>0.77292890394225477</v>
      </c>
      <c r="V5" s="106">
        <v>0.77292890394225477</v>
      </c>
      <c r="W5" s="106">
        <v>0.77292890394225477</v>
      </c>
      <c r="X5" s="106">
        <v>0.85093715051128682</v>
      </c>
      <c r="Y5" s="106">
        <v>0.85093715051128682</v>
      </c>
      <c r="Z5" s="106">
        <v>0.85093715051128682</v>
      </c>
      <c r="AA5" s="106">
        <v>0.85093715051128682</v>
      </c>
      <c r="AB5" s="106">
        <v>0.85093715051128682</v>
      </c>
      <c r="AC5" s="106">
        <v>0.97081968260457008</v>
      </c>
      <c r="AD5" s="106">
        <v>0.97081968260457008</v>
      </c>
      <c r="AE5" s="106">
        <v>0.97081968260457008</v>
      </c>
      <c r="AF5" s="106">
        <v>0.97081968260457008</v>
      </c>
      <c r="AG5" s="106">
        <v>0.97081968260457008</v>
      </c>
      <c r="AH5" s="106">
        <v>0.97081968260457008</v>
      </c>
      <c r="AI5" s="106">
        <v>0.97081968260457008</v>
      </c>
      <c r="AJ5" s="106">
        <v>0.97081968260457008</v>
      </c>
      <c r="AK5" s="106">
        <v>0.97081968260457008</v>
      </c>
      <c r="AL5" s="106">
        <v>0.97081968260457008</v>
      </c>
      <c r="AM5" s="106">
        <v>0.97081968260457008</v>
      </c>
      <c r="AN5" s="106">
        <v>0.97081968260457008</v>
      </c>
      <c r="AO5" s="106">
        <v>0.97081968260457008</v>
      </c>
      <c r="AP5" s="106">
        <v>0.97081968260457008</v>
      </c>
      <c r="AQ5" s="106">
        <v>0.97081968260457008</v>
      </c>
      <c r="AR5" s="106">
        <v>0.97081968260457008</v>
      </c>
      <c r="AS5" s="106">
        <v>0.97081968260457008</v>
      </c>
      <c r="AT5" s="106">
        <v>0.97081968260457008</v>
      </c>
      <c r="AU5" s="106">
        <v>0.97081968260457008</v>
      </c>
      <c r="AV5" s="106">
        <v>0.97081968260457008</v>
      </c>
      <c r="AW5" s="106">
        <v>0.97081968260457008</v>
      </c>
      <c r="AX5" s="106">
        <v>0.97081968260457008</v>
      </c>
      <c r="AY5" s="106">
        <v>0.97081968260457008</v>
      </c>
      <c r="AZ5" s="106">
        <v>0.97081968260457008</v>
      </c>
      <c r="BA5" s="106">
        <v>0.97081968260457008</v>
      </c>
      <c r="BB5" s="106">
        <v>0.97081968260457008</v>
      </c>
      <c r="BC5" s="106">
        <v>0.97081968260457008</v>
      </c>
      <c r="BD5" s="106">
        <v>0.97081968260457008</v>
      </c>
      <c r="BE5" s="106">
        <v>0.97081968260457008</v>
      </c>
      <c r="BF5" s="106">
        <v>0.97081968260457008</v>
      </c>
      <c r="BG5" s="106">
        <v>0.97081968260457008</v>
      </c>
      <c r="BH5" s="106">
        <v>0.97081968260457008</v>
      </c>
      <c r="BI5" s="106">
        <v>0.97081968260457008</v>
      </c>
      <c r="BJ5" s="106">
        <v>0.97081968260457008</v>
      </c>
      <c r="BK5" s="106">
        <v>0.97081968260457008</v>
      </c>
      <c r="BL5" s="106">
        <v>0.97081968260457008</v>
      </c>
      <c r="BM5" s="106">
        <v>0.97081968260457008</v>
      </c>
      <c r="BN5" s="106">
        <v>0.97081968260457008</v>
      </c>
      <c r="BO5" s="106">
        <v>0.97081968260457008</v>
      </c>
      <c r="BP5" s="106">
        <v>0.97081968260457008</v>
      </c>
      <c r="BQ5" s="106">
        <v>0.97081968260457008</v>
      </c>
      <c r="BR5" s="106">
        <v>0.97081968260457008</v>
      </c>
      <c r="BS5" s="106">
        <v>0.97081968260457008</v>
      </c>
      <c r="BT5" s="106">
        <v>0.97081968260457008</v>
      </c>
      <c r="BU5" s="106">
        <v>0.97081968260457008</v>
      </c>
      <c r="BV5" s="106">
        <v>0.97081968260457008</v>
      </c>
      <c r="BW5" s="106">
        <v>0.97081968260457008</v>
      </c>
      <c r="BX5" s="106">
        <v>0.97081968260457008</v>
      </c>
      <c r="BY5" s="106">
        <v>0.97081968260457008</v>
      </c>
      <c r="BZ5" s="106">
        <v>0.97081968260457008</v>
      </c>
      <c r="CA5" s="106">
        <v>0.97081968260457008</v>
      </c>
      <c r="CB5" s="106">
        <v>0.97081968260457008</v>
      </c>
      <c r="CC5" s="106">
        <v>0.97081968260457008</v>
      </c>
      <c r="CD5" s="106">
        <v>0.97081968260457008</v>
      </c>
      <c r="CE5" s="106">
        <v>0.97081968260457008</v>
      </c>
      <c r="CF5" s="106">
        <v>0.97081968260457008</v>
      </c>
    </row>
    <row r="7" spans="1:84">
      <c r="A7" s="229" t="s">
        <v>4707</v>
      </c>
    </row>
    <row r="8" spans="1:84" ht="14.5">
      <c r="B8" s="62" t="s">
        <v>606</v>
      </c>
      <c r="C8" s="69">
        <v>2019</v>
      </c>
      <c r="D8" s="69">
        <v>2020</v>
      </c>
      <c r="E8" s="69">
        <v>2021</v>
      </c>
      <c r="F8" s="69">
        <v>2022</v>
      </c>
      <c r="G8" s="69">
        <v>2023</v>
      </c>
      <c r="H8" s="69">
        <v>2024</v>
      </c>
      <c r="I8" s="69">
        <v>2025</v>
      </c>
      <c r="J8" s="69">
        <v>2026</v>
      </c>
      <c r="K8" s="69">
        <v>2027</v>
      </c>
      <c r="L8" s="69">
        <v>2028</v>
      </c>
      <c r="M8" s="69">
        <v>2029</v>
      </c>
      <c r="N8" s="234">
        <v>2030</v>
      </c>
      <c r="O8" s="69">
        <v>2031</v>
      </c>
      <c r="P8" s="234">
        <v>2032</v>
      </c>
      <c r="Q8" s="69">
        <v>2033</v>
      </c>
      <c r="R8" s="69">
        <v>2034</v>
      </c>
      <c r="S8" s="69">
        <v>2035</v>
      </c>
      <c r="T8" s="69">
        <v>2036</v>
      </c>
      <c r="U8" s="69">
        <v>2037</v>
      </c>
      <c r="V8" s="69">
        <v>2038</v>
      </c>
      <c r="W8" s="69">
        <v>2039</v>
      </c>
      <c r="X8" s="69">
        <v>2040</v>
      </c>
      <c r="Y8" s="69">
        <v>2041</v>
      </c>
      <c r="Z8" s="69">
        <v>2042</v>
      </c>
      <c r="AA8" s="69">
        <v>2043</v>
      </c>
      <c r="AB8" s="69">
        <v>2044</v>
      </c>
      <c r="AC8" s="69">
        <v>2045</v>
      </c>
      <c r="AD8" s="69">
        <v>2046</v>
      </c>
      <c r="AE8" s="69">
        <v>2047</v>
      </c>
      <c r="AF8" s="69">
        <v>2048</v>
      </c>
      <c r="AG8" s="69">
        <v>2049</v>
      </c>
      <c r="AH8" s="69">
        <v>2050</v>
      </c>
    </row>
    <row r="9" spans="1:84" ht="14.5">
      <c r="B9" s="4" t="s">
        <v>487</v>
      </c>
      <c r="C9" s="235">
        <f>SUMIFS('CA Specific Data'!$I$65:$I$75,'CA Specific Data'!$F$65:$F$75,B9)</f>
        <v>16395740.899999999</v>
      </c>
      <c r="D9" s="235">
        <f>C9</f>
        <v>16395740.899999999</v>
      </c>
      <c r="E9" s="235">
        <f t="shared" ref="E9:AH17" si="0">D9</f>
        <v>16395740.899999999</v>
      </c>
      <c r="F9" s="235">
        <f t="shared" si="0"/>
        <v>16395740.899999999</v>
      </c>
      <c r="G9" s="235">
        <f t="shared" si="0"/>
        <v>16395740.899999999</v>
      </c>
      <c r="H9" s="235">
        <f t="shared" si="0"/>
        <v>16395740.899999999</v>
      </c>
      <c r="I9" s="235">
        <f t="shared" si="0"/>
        <v>16395740.899999999</v>
      </c>
      <c r="J9" s="235">
        <f t="shared" si="0"/>
        <v>16395740.899999999</v>
      </c>
      <c r="K9" s="235">
        <f t="shared" si="0"/>
        <v>16395740.899999999</v>
      </c>
      <c r="L9" s="235">
        <f t="shared" si="0"/>
        <v>16395740.899999999</v>
      </c>
      <c r="M9" s="235">
        <f t="shared" si="0"/>
        <v>16395740.899999999</v>
      </c>
      <c r="N9" s="236">
        <f t="shared" si="0"/>
        <v>16395740.899999999</v>
      </c>
      <c r="O9" s="235">
        <f t="shared" si="0"/>
        <v>16395740.899999999</v>
      </c>
      <c r="P9" s="236">
        <f t="shared" si="0"/>
        <v>16395740.899999999</v>
      </c>
      <c r="Q9" s="235">
        <f t="shared" si="0"/>
        <v>16395740.899999999</v>
      </c>
      <c r="R9" s="235">
        <f t="shared" si="0"/>
        <v>16395740.899999999</v>
      </c>
      <c r="S9" s="235">
        <f t="shared" si="0"/>
        <v>16395740.899999999</v>
      </c>
      <c r="T9" s="235">
        <f t="shared" si="0"/>
        <v>16395740.899999999</v>
      </c>
      <c r="U9" s="235">
        <f t="shared" si="0"/>
        <v>16395740.899999999</v>
      </c>
      <c r="V9" s="235">
        <f t="shared" si="0"/>
        <v>16395740.899999999</v>
      </c>
      <c r="W9" s="235">
        <f t="shared" si="0"/>
        <v>16395740.899999999</v>
      </c>
      <c r="X9" s="235">
        <f t="shared" si="0"/>
        <v>16395740.899999999</v>
      </c>
      <c r="Y9" s="235">
        <f t="shared" si="0"/>
        <v>16395740.899999999</v>
      </c>
      <c r="Z9" s="235">
        <f t="shared" si="0"/>
        <v>16395740.899999999</v>
      </c>
      <c r="AA9" s="235">
        <f t="shared" si="0"/>
        <v>16395740.899999999</v>
      </c>
      <c r="AB9" s="235">
        <f t="shared" si="0"/>
        <v>16395740.899999999</v>
      </c>
      <c r="AC9" s="235">
        <f t="shared" si="0"/>
        <v>16395740.899999999</v>
      </c>
      <c r="AD9" s="235">
        <f t="shared" si="0"/>
        <v>16395740.899999999</v>
      </c>
      <c r="AE9" s="235">
        <f t="shared" si="0"/>
        <v>16395740.899999999</v>
      </c>
      <c r="AF9" s="235">
        <f t="shared" si="0"/>
        <v>16395740.899999999</v>
      </c>
      <c r="AG9" s="235">
        <f t="shared" si="0"/>
        <v>16395740.899999999</v>
      </c>
      <c r="AH9" s="235">
        <f t="shared" si="0"/>
        <v>16395740.899999999</v>
      </c>
    </row>
    <row r="10" spans="1:84" ht="14.5">
      <c r="B10" s="4" t="s">
        <v>488</v>
      </c>
      <c r="C10" s="235">
        <f>SUMIFS('CA Specific Data'!$I$65:$I$75,'CA Specific Data'!$F$65:$F$75,B10)</f>
        <v>18173257.699999999</v>
      </c>
      <c r="D10" s="235">
        <f t="shared" ref="D10:S24" si="1">C10</f>
        <v>18173257.699999999</v>
      </c>
      <c r="E10" s="235">
        <f t="shared" si="1"/>
        <v>18173257.699999999</v>
      </c>
      <c r="F10" s="235">
        <f t="shared" si="1"/>
        <v>18173257.699999999</v>
      </c>
      <c r="G10" s="235">
        <f t="shared" si="1"/>
        <v>18173257.699999999</v>
      </c>
      <c r="H10" s="235">
        <f t="shared" si="1"/>
        <v>18173257.699999999</v>
      </c>
      <c r="I10" s="235">
        <f t="shared" si="1"/>
        <v>18173257.699999999</v>
      </c>
      <c r="J10" s="235">
        <f t="shared" si="1"/>
        <v>18173257.699999999</v>
      </c>
      <c r="K10" s="235">
        <f t="shared" si="1"/>
        <v>18173257.699999999</v>
      </c>
      <c r="L10" s="235">
        <f t="shared" si="1"/>
        <v>18173257.699999999</v>
      </c>
      <c r="M10" s="235">
        <f t="shared" si="1"/>
        <v>18173257.699999999</v>
      </c>
      <c r="N10" s="236">
        <f t="shared" si="1"/>
        <v>18173257.699999999</v>
      </c>
      <c r="O10" s="235">
        <f t="shared" si="1"/>
        <v>18173257.699999999</v>
      </c>
      <c r="P10" s="236">
        <f t="shared" si="1"/>
        <v>18173257.699999999</v>
      </c>
      <c r="Q10" s="235">
        <f t="shared" si="1"/>
        <v>18173257.699999999</v>
      </c>
      <c r="R10" s="235">
        <f t="shared" si="1"/>
        <v>18173257.699999999</v>
      </c>
      <c r="S10" s="235">
        <f t="shared" si="1"/>
        <v>18173257.699999999</v>
      </c>
      <c r="T10" s="235">
        <f t="shared" si="0"/>
        <v>18173257.699999999</v>
      </c>
      <c r="U10" s="235">
        <f t="shared" si="0"/>
        <v>18173257.699999999</v>
      </c>
      <c r="V10" s="235">
        <f t="shared" si="0"/>
        <v>18173257.699999999</v>
      </c>
      <c r="W10" s="235">
        <f t="shared" si="0"/>
        <v>18173257.699999999</v>
      </c>
      <c r="X10" s="235">
        <f t="shared" si="0"/>
        <v>18173257.699999999</v>
      </c>
      <c r="Y10" s="235">
        <f t="shared" si="0"/>
        <v>18173257.699999999</v>
      </c>
      <c r="Z10" s="235">
        <f t="shared" si="0"/>
        <v>18173257.699999999</v>
      </c>
      <c r="AA10" s="235">
        <f t="shared" si="0"/>
        <v>18173257.699999999</v>
      </c>
      <c r="AB10" s="235">
        <f t="shared" si="0"/>
        <v>18173257.699999999</v>
      </c>
      <c r="AC10" s="235">
        <f t="shared" si="0"/>
        <v>18173257.699999999</v>
      </c>
      <c r="AD10" s="235">
        <f t="shared" si="0"/>
        <v>18173257.699999999</v>
      </c>
      <c r="AE10" s="235">
        <f t="shared" si="0"/>
        <v>18173257.699999999</v>
      </c>
      <c r="AF10" s="235">
        <f t="shared" si="0"/>
        <v>18173257.699999999</v>
      </c>
      <c r="AG10" s="235">
        <f t="shared" si="0"/>
        <v>18173257.699999999</v>
      </c>
      <c r="AH10" s="235">
        <f t="shared" si="0"/>
        <v>18173257.699999999</v>
      </c>
    </row>
    <row r="11" spans="1:84" ht="14.5">
      <c r="B11" s="4" t="s">
        <v>489</v>
      </c>
      <c r="C11" s="235">
        <f>SUMIFS('CA Specific Data'!$I$65:$I$75,'CA Specific Data'!$F$65:$F$75,B11)</f>
        <v>10378105.9</v>
      </c>
      <c r="D11" s="235">
        <f t="shared" si="1"/>
        <v>10378105.9</v>
      </c>
      <c r="E11" s="235">
        <f t="shared" si="0"/>
        <v>10378105.9</v>
      </c>
      <c r="F11" s="235">
        <f t="shared" si="0"/>
        <v>10378105.9</v>
      </c>
      <c r="G11" s="235">
        <f t="shared" si="0"/>
        <v>10378105.9</v>
      </c>
      <c r="H11" s="235">
        <f t="shared" si="0"/>
        <v>10378105.9</v>
      </c>
      <c r="I11" s="235">
        <f t="shared" si="0"/>
        <v>10378105.9</v>
      </c>
      <c r="J11" s="235">
        <f t="shared" si="0"/>
        <v>10378105.9</v>
      </c>
      <c r="K11" s="235">
        <f t="shared" si="0"/>
        <v>10378105.9</v>
      </c>
      <c r="L11" s="235">
        <f t="shared" si="0"/>
        <v>10378105.9</v>
      </c>
      <c r="M11" s="235">
        <f t="shared" si="0"/>
        <v>10378105.9</v>
      </c>
      <c r="N11" s="236">
        <f t="shared" si="0"/>
        <v>10378105.9</v>
      </c>
      <c r="O11" s="235">
        <f t="shared" si="0"/>
        <v>10378105.9</v>
      </c>
      <c r="P11" s="236">
        <f t="shared" si="0"/>
        <v>10378105.9</v>
      </c>
      <c r="Q11" s="235">
        <f t="shared" si="0"/>
        <v>10378105.9</v>
      </c>
      <c r="R11" s="235">
        <f t="shared" si="0"/>
        <v>10378105.9</v>
      </c>
      <c r="S11" s="235">
        <f t="shared" si="0"/>
        <v>10378105.9</v>
      </c>
      <c r="T11" s="235">
        <f t="shared" si="0"/>
        <v>10378105.9</v>
      </c>
      <c r="U11" s="235">
        <f t="shared" si="0"/>
        <v>10378105.9</v>
      </c>
      <c r="V11" s="235">
        <f t="shared" si="0"/>
        <v>10378105.9</v>
      </c>
      <c r="W11" s="235">
        <f t="shared" si="0"/>
        <v>10378105.9</v>
      </c>
      <c r="X11" s="235">
        <f t="shared" si="0"/>
        <v>10378105.9</v>
      </c>
      <c r="Y11" s="235">
        <f t="shared" si="0"/>
        <v>10378105.9</v>
      </c>
      <c r="Z11" s="235">
        <f t="shared" si="0"/>
        <v>10378105.9</v>
      </c>
      <c r="AA11" s="235">
        <f t="shared" si="0"/>
        <v>10378105.9</v>
      </c>
      <c r="AB11" s="235">
        <f t="shared" si="0"/>
        <v>10378105.9</v>
      </c>
      <c r="AC11" s="235">
        <f t="shared" si="0"/>
        <v>10378105.9</v>
      </c>
      <c r="AD11" s="235">
        <f t="shared" si="0"/>
        <v>10378105.9</v>
      </c>
      <c r="AE11" s="235">
        <f t="shared" si="0"/>
        <v>10378105.9</v>
      </c>
      <c r="AF11" s="235">
        <f t="shared" si="0"/>
        <v>10378105.9</v>
      </c>
      <c r="AG11" s="235">
        <f t="shared" si="0"/>
        <v>10378105.9</v>
      </c>
      <c r="AH11" s="235">
        <f t="shared" si="0"/>
        <v>10378105.9</v>
      </c>
    </row>
    <row r="12" spans="1:84" ht="14.5">
      <c r="B12" s="4" t="s">
        <v>490</v>
      </c>
      <c r="C12" s="235">
        <f>SUMIFS('CA Specific Data'!$I$65:$I$75,'CA Specific Data'!$F$65:$F$75,B12)</f>
        <v>17747394.300000001</v>
      </c>
      <c r="D12" s="235">
        <f t="shared" si="1"/>
        <v>17747394.300000001</v>
      </c>
      <c r="E12" s="235">
        <f t="shared" si="0"/>
        <v>17747394.300000001</v>
      </c>
      <c r="F12" s="235">
        <f t="shared" si="0"/>
        <v>17747394.300000001</v>
      </c>
      <c r="G12" s="235">
        <f t="shared" si="0"/>
        <v>17747394.300000001</v>
      </c>
      <c r="H12" s="235">
        <f t="shared" si="0"/>
        <v>17747394.300000001</v>
      </c>
      <c r="I12" s="235">
        <f t="shared" si="0"/>
        <v>17747394.300000001</v>
      </c>
      <c r="J12" s="235">
        <f t="shared" si="0"/>
        <v>17747394.300000001</v>
      </c>
      <c r="K12" s="235">
        <f t="shared" si="0"/>
        <v>17747394.300000001</v>
      </c>
      <c r="L12" s="235">
        <f t="shared" si="0"/>
        <v>17747394.300000001</v>
      </c>
      <c r="M12" s="235">
        <f t="shared" si="0"/>
        <v>17747394.300000001</v>
      </c>
      <c r="N12" s="236">
        <f t="shared" si="0"/>
        <v>17747394.300000001</v>
      </c>
      <c r="O12" s="235">
        <f t="shared" si="0"/>
        <v>17747394.300000001</v>
      </c>
      <c r="P12" s="236">
        <f t="shared" si="0"/>
        <v>17747394.300000001</v>
      </c>
      <c r="Q12" s="235">
        <f t="shared" si="0"/>
        <v>17747394.300000001</v>
      </c>
      <c r="R12" s="235">
        <f t="shared" si="0"/>
        <v>17747394.300000001</v>
      </c>
      <c r="S12" s="235">
        <f t="shared" si="0"/>
        <v>17747394.300000001</v>
      </c>
      <c r="T12" s="235">
        <f t="shared" si="0"/>
        <v>17747394.300000001</v>
      </c>
      <c r="U12" s="235">
        <f t="shared" si="0"/>
        <v>17747394.300000001</v>
      </c>
      <c r="V12" s="235">
        <f t="shared" si="0"/>
        <v>17747394.300000001</v>
      </c>
      <c r="W12" s="235">
        <f t="shared" si="0"/>
        <v>17747394.300000001</v>
      </c>
      <c r="X12" s="235">
        <f t="shared" si="0"/>
        <v>17747394.300000001</v>
      </c>
      <c r="Y12" s="235">
        <f t="shared" si="0"/>
        <v>17747394.300000001</v>
      </c>
      <c r="Z12" s="235">
        <f t="shared" si="0"/>
        <v>17747394.300000001</v>
      </c>
      <c r="AA12" s="235">
        <f t="shared" si="0"/>
        <v>17747394.300000001</v>
      </c>
      <c r="AB12" s="235">
        <f t="shared" si="0"/>
        <v>17747394.300000001</v>
      </c>
      <c r="AC12" s="235">
        <f t="shared" si="0"/>
        <v>17747394.300000001</v>
      </c>
      <c r="AD12" s="235">
        <f t="shared" si="0"/>
        <v>17747394.300000001</v>
      </c>
      <c r="AE12" s="235">
        <f t="shared" si="0"/>
        <v>17747394.300000001</v>
      </c>
      <c r="AF12" s="235">
        <f t="shared" si="0"/>
        <v>17747394.300000001</v>
      </c>
      <c r="AG12" s="235">
        <f t="shared" si="0"/>
        <v>17747394.300000001</v>
      </c>
      <c r="AH12" s="235">
        <f t="shared" si="0"/>
        <v>17747394.300000001</v>
      </c>
    </row>
    <row r="13" spans="1:84" ht="14.5">
      <c r="B13" s="4" t="s">
        <v>491</v>
      </c>
      <c r="C13" s="235">
        <f>SUMIFS('CA Specific Data'!$I$65:$I$75,'CA Specific Data'!$F$65:$F$75,B13)</f>
        <v>18858342.300000001</v>
      </c>
      <c r="D13" s="235">
        <f t="shared" si="1"/>
        <v>18858342.300000001</v>
      </c>
      <c r="E13" s="235">
        <f t="shared" si="0"/>
        <v>18858342.300000001</v>
      </c>
      <c r="F13" s="235">
        <f t="shared" si="0"/>
        <v>18858342.300000001</v>
      </c>
      <c r="G13" s="235">
        <f t="shared" si="0"/>
        <v>18858342.300000001</v>
      </c>
      <c r="H13" s="235">
        <f t="shared" si="0"/>
        <v>18858342.300000001</v>
      </c>
      <c r="I13" s="235">
        <f t="shared" si="0"/>
        <v>18858342.300000001</v>
      </c>
      <c r="J13" s="235">
        <f t="shared" si="0"/>
        <v>18858342.300000001</v>
      </c>
      <c r="K13" s="235">
        <f t="shared" si="0"/>
        <v>18858342.300000001</v>
      </c>
      <c r="L13" s="235">
        <f t="shared" si="0"/>
        <v>18858342.300000001</v>
      </c>
      <c r="M13" s="235">
        <f t="shared" si="0"/>
        <v>18858342.300000001</v>
      </c>
      <c r="N13" s="236">
        <f t="shared" si="0"/>
        <v>18858342.300000001</v>
      </c>
      <c r="O13" s="235">
        <f t="shared" si="0"/>
        <v>18858342.300000001</v>
      </c>
      <c r="P13" s="236">
        <f t="shared" si="0"/>
        <v>18858342.300000001</v>
      </c>
      <c r="Q13" s="235">
        <f t="shared" si="0"/>
        <v>18858342.300000001</v>
      </c>
      <c r="R13" s="235">
        <f t="shared" si="0"/>
        <v>18858342.300000001</v>
      </c>
      <c r="S13" s="235">
        <f t="shared" si="0"/>
        <v>18858342.300000001</v>
      </c>
      <c r="T13" s="235">
        <f t="shared" si="0"/>
        <v>18858342.300000001</v>
      </c>
      <c r="U13" s="235">
        <f t="shared" si="0"/>
        <v>18858342.300000001</v>
      </c>
      <c r="V13" s="235">
        <f t="shared" si="0"/>
        <v>18858342.300000001</v>
      </c>
      <c r="W13" s="235">
        <f t="shared" si="0"/>
        <v>18858342.300000001</v>
      </c>
      <c r="X13" s="235">
        <f t="shared" si="0"/>
        <v>18858342.300000001</v>
      </c>
      <c r="Y13" s="235">
        <f t="shared" si="0"/>
        <v>18858342.300000001</v>
      </c>
      <c r="Z13" s="235">
        <f t="shared" si="0"/>
        <v>18858342.300000001</v>
      </c>
      <c r="AA13" s="235">
        <f t="shared" si="0"/>
        <v>18858342.300000001</v>
      </c>
      <c r="AB13" s="235">
        <f t="shared" si="0"/>
        <v>18858342.300000001</v>
      </c>
      <c r="AC13" s="235">
        <f t="shared" si="0"/>
        <v>18858342.300000001</v>
      </c>
      <c r="AD13" s="235">
        <f t="shared" si="0"/>
        <v>18858342.300000001</v>
      </c>
      <c r="AE13" s="235">
        <f t="shared" si="0"/>
        <v>18858342.300000001</v>
      </c>
      <c r="AF13" s="235">
        <f t="shared" si="0"/>
        <v>18858342.300000001</v>
      </c>
      <c r="AG13" s="235">
        <f t="shared" si="0"/>
        <v>18858342.300000001</v>
      </c>
      <c r="AH13" s="235">
        <f t="shared" si="0"/>
        <v>18858342.300000001</v>
      </c>
    </row>
    <row r="14" spans="1:84" ht="14.5">
      <c r="B14" s="4" t="s">
        <v>492</v>
      </c>
      <c r="C14" s="235">
        <f>SUMIFS('CA Specific Data'!$I$65:$I$75,'CA Specific Data'!$F$65:$F$75,B14)</f>
        <v>7480383.1999999993</v>
      </c>
      <c r="D14" s="235">
        <f t="shared" si="1"/>
        <v>7480383.1999999993</v>
      </c>
      <c r="E14" s="235">
        <f t="shared" si="0"/>
        <v>7480383.1999999993</v>
      </c>
      <c r="F14" s="235">
        <f t="shared" si="0"/>
        <v>7480383.1999999993</v>
      </c>
      <c r="G14" s="235">
        <f t="shared" si="0"/>
        <v>7480383.1999999993</v>
      </c>
      <c r="H14" s="235">
        <f t="shared" si="0"/>
        <v>7480383.1999999993</v>
      </c>
      <c r="I14" s="235">
        <f t="shared" si="0"/>
        <v>7480383.1999999993</v>
      </c>
      <c r="J14" s="235">
        <f t="shared" si="0"/>
        <v>7480383.1999999993</v>
      </c>
      <c r="K14" s="235">
        <f t="shared" si="0"/>
        <v>7480383.1999999993</v>
      </c>
      <c r="L14" s="235">
        <f t="shared" si="0"/>
        <v>7480383.1999999993</v>
      </c>
      <c r="M14" s="235">
        <f t="shared" si="0"/>
        <v>7480383.1999999993</v>
      </c>
      <c r="N14" s="236">
        <f t="shared" si="0"/>
        <v>7480383.1999999993</v>
      </c>
      <c r="O14" s="235">
        <f t="shared" si="0"/>
        <v>7480383.1999999993</v>
      </c>
      <c r="P14" s="236">
        <f t="shared" si="0"/>
        <v>7480383.1999999993</v>
      </c>
      <c r="Q14" s="235">
        <f t="shared" si="0"/>
        <v>7480383.1999999993</v>
      </c>
      <c r="R14" s="235">
        <f t="shared" si="0"/>
        <v>7480383.1999999993</v>
      </c>
      <c r="S14" s="235">
        <f t="shared" si="0"/>
        <v>7480383.1999999993</v>
      </c>
      <c r="T14" s="235">
        <f t="shared" si="0"/>
        <v>7480383.1999999993</v>
      </c>
      <c r="U14" s="235">
        <f t="shared" si="0"/>
        <v>7480383.1999999993</v>
      </c>
      <c r="V14" s="235">
        <f t="shared" si="0"/>
        <v>7480383.1999999993</v>
      </c>
      <c r="W14" s="235">
        <f t="shared" si="0"/>
        <v>7480383.1999999993</v>
      </c>
      <c r="X14" s="235">
        <f t="shared" si="0"/>
        <v>7480383.1999999993</v>
      </c>
      <c r="Y14" s="235">
        <f t="shared" si="0"/>
        <v>7480383.1999999993</v>
      </c>
      <c r="Z14" s="235">
        <f t="shared" si="0"/>
        <v>7480383.1999999993</v>
      </c>
      <c r="AA14" s="235">
        <f t="shared" si="0"/>
        <v>7480383.1999999993</v>
      </c>
      <c r="AB14" s="235">
        <f t="shared" si="0"/>
        <v>7480383.1999999993</v>
      </c>
      <c r="AC14" s="235">
        <f t="shared" si="0"/>
        <v>7480383.1999999993</v>
      </c>
      <c r="AD14" s="235">
        <f t="shared" si="0"/>
        <v>7480383.1999999993</v>
      </c>
      <c r="AE14" s="235">
        <f t="shared" si="0"/>
        <v>7480383.1999999993</v>
      </c>
      <c r="AF14" s="235">
        <f t="shared" si="0"/>
        <v>7480383.1999999993</v>
      </c>
      <c r="AG14" s="235">
        <f t="shared" si="0"/>
        <v>7480383.1999999993</v>
      </c>
      <c r="AH14" s="235">
        <f t="shared" si="0"/>
        <v>7480383.1999999993</v>
      </c>
    </row>
    <row r="15" spans="1:84" ht="14.5">
      <c r="B15" s="4" t="s">
        <v>493</v>
      </c>
      <c r="C15" s="235">
        <f>SUMIFS('CA Specific Data'!$I$65:$I$75,'CA Specific Data'!$F$65:$F$75,B15)</f>
        <v>0</v>
      </c>
      <c r="D15" s="235">
        <f t="shared" si="1"/>
        <v>0</v>
      </c>
      <c r="E15" s="235">
        <f t="shared" si="0"/>
        <v>0</v>
      </c>
      <c r="F15" s="235">
        <f t="shared" si="0"/>
        <v>0</v>
      </c>
      <c r="G15" s="235">
        <f t="shared" si="0"/>
        <v>0</v>
      </c>
      <c r="H15" s="235">
        <f t="shared" si="0"/>
        <v>0</v>
      </c>
      <c r="I15" s="235">
        <f t="shared" si="0"/>
        <v>0</v>
      </c>
      <c r="J15" s="235">
        <f t="shared" si="0"/>
        <v>0</v>
      </c>
      <c r="K15" s="235">
        <f t="shared" si="0"/>
        <v>0</v>
      </c>
      <c r="L15" s="235">
        <f t="shared" si="0"/>
        <v>0</v>
      </c>
      <c r="M15" s="235">
        <f t="shared" si="0"/>
        <v>0</v>
      </c>
      <c r="N15" s="236">
        <f t="shared" si="0"/>
        <v>0</v>
      </c>
      <c r="O15" s="235">
        <f t="shared" si="0"/>
        <v>0</v>
      </c>
      <c r="P15" s="236">
        <f t="shared" si="0"/>
        <v>0</v>
      </c>
      <c r="Q15" s="235">
        <f t="shared" si="0"/>
        <v>0</v>
      </c>
      <c r="R15" s="235">
        <f t="shared" si="0"/>
        <v>0</v>
      </c>
      <c r="S15" s="235">
        <f t="shared" si="0"/>
        <v>0</v>
      </c>
      <c r="T15" s="235">
        <f t="shared" si="0"/>
        <v>0</v>
      </c>
      <c r="U15" s="235">
        <f t="shared" si="0"/>
        <v>0</v>
      </c>
      <c r="V15" s="235">
        <f t="shared" si="0"/>
        <v>0</v>
      </c>
      <c r="W15" s="235">
        <f t="shared" si="0"/>
        <v>0</v>
      </c>
      <c r="X15" s="235">
        <f t="shared" si="0"/>
        <v>0</v>
      </c>
      <c r="Y15" s="235">
        <f t="shared" si="0"/>
        <v>0</v>
      </c>
      <c r="Z15" s="235">
        <f t="shared" si="0"/>
        <v>0</v>
      </c>
      <c r="AA15" s="235">
        <f t="shared" si="0"/>
        <v>0</v>
      </c>
      <c r="AB15" s="235">
        <f t="shared" si="0"/>
        <v>0</v>
      </c>
      <c r="AC15" s="235">
        <f t="shared" si="0"/>
        <v>0</v>
      </c>
      <c r="AD15" s="235">
        <f t="shared" si="0"/>
        <v>0</v>
      </c>
      <c r="AE15" s="235">
        <f t="shared" si="0"/>
        <v>0</v>
      </c>
      <c r="AF15" s="235">
        <f t="shared" si="0"/>
        <v>0</v>
      </c>
      <c r="AG15" s="235">
        <f t="shared" si="0"/>
        <v>0</v>
      </c>
      <c r="AH15" s="235">
        <f t="shared" si="0"/>
        <v>0</v>
      </c>
    </row>
    <row r="16" spans="1:84" ht="14.5">
      <c r="B16" s="4" t="s">
        <v>494</v>
      </c>
      <c r="C16" s="235">
        <f>SUMIFS('CA Specific Data'!$I$65:$I$75,'CA Specific Data'!$F$65:$F$75,B16)</f>
        <v>1129463.8</v>
      </c>
      <c r="D16" s="235">
        <f t="shared" si="1"/>
        <v>1129463.8</v>
      </c>
      <c r="E16" s="235">
        <f t="shared" si="0"/>
        <v>1129463.8</v>
      </c>
      <c r="F16" s="235">
        <f t="shared" si="0"/>
        <v>1129463.8</v>
      </c>
      <c r="G16" s="235">
        <f t="shared" si="0"/>
        <v>1129463.8</v>
      </c>
      <c r="H16" s="235">
        <f t="shared" si="0"/>
        <v>1129463.8</v>
      </c>
      <c r="I16" s="235">
        <f t="shared" si="0"/>
        <v>1129463.8</v>
      </c>
      <c r="J16" s="235">
        <f t="shared" si="0"/>
        <v>1129463.8</v>
      </c>
      <c r="K16" s="235">
        <f t="shared" si="0"/>
        <v>1129463.8</v>
      </c>
      <c r="L16" s="235">
        <f t="shared" si="0"/>
        <v>1129463.8</v>
      </c>
      <c r="M16" s="235">
        <f t="shared" si="0"/>
        <v>1129463.8</v>
      </c>
      <c r="N16" s="236">
        <f t="shared" si="0"/>
        <v>1129463.8</v>
      </c>
      <c r="O16" s="235">
        <f t="shared" si="0"/>
        <v>1129463.8</v>
      </c>
      <c r="P16" s="236">
        <f t="shared" si="0"/>
        <v>1129463.8</v>
      </c>
      <c r="Q16" s="235">
        <f t="shared" si="0"/>
        <v>1129463.8</v>
      </c>
      <c r="R16" s="235">
        <f t="shared" si="0"/>
        <v>1129463.8</v>
      </c>
      <c r="S16" s="235">
        <f t="shared" si="0"/>
        <v>1129463.8</v>
      </c>
      <c r="T16" s="235">
        <f t="shared" si="0"/>
        <v>1129463.8</v>
      </c>
      <c r="U16" s="235">
        <f t="shared" si="0"/>
        <v>1129463.8</v>
      </c>
      <c r="V16" s="235">
        <f t="shared" si="0"/>
        <v>1129463.8</v>
      </c>
      <c r="W16" s="235">
        <f t="shared" si="0"/>
        <v>1129463.8</v>
      </c>
      <c r="X16" s="235">
        <f t="shared" si="0"/>
        <v>1129463.8</v>
      </c>
      <c r="Y16" s="235">
        <f t="shared" si="0"/>
        <v>1129463.8</v>
      </c>
      <c r="Z16" s="235">
        <f t="shared" si="0"/>
        <v>1129463.8</v>
      </c>
      <c r="AA16" s="235">
        <f t="shared" si="0"/>
        <v>1129463.8</v>
      </c>
      <c r="AB16" s="235">
        <f t="shared" si="0"/>
        <v>1129463.8</v>
      </c>
      <c r="AC16" s="235">
        <f t="shared" si="0"/>
        <v>1129463.8</v>
      </c>
      <c r="AD16" s="235">
        <f t="shared" si="0"/>
        <v>1129463.8</v>
      </c>
      <c r="AE16" s="235">
        <f t="shared" si="0"/>
        <v>1129463.8</v>
      </c>
      <c r="AF16" s="235">
        <f t="shared" si="0"/>
        <v>1129463.8</v>
      </c>
      <c r="AG16" s="235">
        <f t="shared" si="0"/>
        <v>1129463.8</v>
      </c>
      <c r="AH16" s="235">
        <f t="shared" si="0"/>
        <v>1129463.8</v>
      </c>
    </row>
    <row r="17" spans="1:34" ht="14.5">
      <c r="B17" s="4" t="s">
        <v>495</v>
      </c>
      <c r="C17" s="235">
        <f>SUMIFS('CA Specific Data'!$I$65:$I$75,'CA Specific Data'!$F$65:$F$75,B17)</f>
        <v>2258927.6</v>
      </c>
      <c r="D17" s="235">
        <f t="shared" si="1"/>
        <v>2258927.6</v>
      </c>
      <c r="E17" s="235">
        <f t="shared" si="0"/>
        <v>2258927.6</v>
      </c>
      <c r="F17" s="235">
        <f t="shared" si="0"/>
        <v>2258927.6</v>
      </c>
      <c r="G17" s="235">
        <f t="shared" si="0"/>
        <v>2258927.6</v>
      </c>
      <c r="H17" s="235">
        <f t="shared" si="0"/>
        <v>2258927.6</v>
      </c>
      <c r="I17" s="235">
        <f t="shared" si="0"/>
        <v>2258927.6</v>
      </c>
      <c r="J17" s="235">
        <f t="shared" si="0"/>
        <v>2258927.6</v>
      </c>
      <c r="K17" s="235">
        <f t="shared" si="0"/>
        <v>2258927.6</v>
      </c>
      <c r="L17" s="235">
        <f t="shared" si="0"/>
        <v>2258927.6</v>
      </c>
      <c r="M17" s="235">
        <f t="shared" si="0"/>
        <v>2258927.6</v>
      </c>
      <c r="N17" s="236">
        <f t="shared" si="0"/>
        <v>2258927.6</v>
      </c>
      <c r="O17" s="235">
        <f t="shared" si="0"/>
        <v>2258927.6</v>
      </c>
      <c r="P17" s="236">
        <f t="shared" si="0"/>
        <v>2258927.6</v>
      </c>
      <c r="Q17" s="235">
        <f t="shared" si="0"/>
        <v>2258927.6</v>
      </c>
      <c r="R17" s="235">
        <f t="shared" si="0"/>
        <v>2258927.6</v>
      </c>
      <c r="S17" s="235">
        <f t="shared" si="0"/>
        <v>2258927.6</v>
      </c>
      <c r="T17" s="235">
        <f t="shared" si="0"/>
        <v>2258927.6</v>
      </c>
      <c r="U17" s="235">
        <f t="shared" si="0"/>
        <v>2258927.6</v>
      </c>
      <c r="V17" s="235">
        <f t="shared" si="0"/>
        <v>2258927.6</v>
      </c>
      <c r="W17" s="235">
        <f t="shared" si="0"/>
        <v>2258927.6</v>
      </c>
      <c r="X17" s="235">
        <f t="shared" si="0"/>
        <v>2258927.6</v>
      </c>
      <c r="Y17" s="235">
        <f t="shared" si="0"/>
        <v>2258927.6</v>
      </c>
      <c r="Z17" s="235">
        <f t="shared" si="0"/>
        <v>2258927.6</v>
      </c>
      <c r="AA17" s="235">
        <f t="shared" si="0"/>
        <v>2258927.6</v>
      </c>
      <c r="AB17" s="235">
        <f t="shared" si="0"/>
        <v>2258927.6</v>
      </c>
      <c r="AC17" s="235">
        <f t="shared" si="0"/>
        <v>2258927.6</v>
      </c>
      <c r="AD17" s="235">
        <f t="shared" si="0"/>
        <v>2258927.6</v>
      </c>
      <c r="AE17" s="235">
        <f t="shared" si="0"/>
        <v>2258927.6</v>
      </c>
      <c r="AF17" s="235">
        <f t="shared" si="0"/>
        <v>2258927.6</v>
      </c>
      <c r="AG17" s="235">
        <f t="shared" si="0"/>
        <v>2258927.6</v>
      </c>
      <c r="AH17" s="235">
        <f t="shared" si="0"/>
        <v>2258927.6</v>
      </c>
    </row>
    <row r="18" spans="1:34" ht="14.5">
      <c r="B18" s="4" t="s">
        <v>496</v>
      </c>
      <c r="C18" s="235">
        <f>SUMIFS('CA Specific Data'!$I$65:$I$75,'CA Specific Data'!$F$65:$F$75,B18)</f>
        <v>148126.39999999999</v>
      </c>
      <c r="D18" s="235">
        <f t="shared" si="1"/>
        <v>148126.39999999999</v>
      </c>
      <c r="E18" s="235">
        <f t="shared" ref="E18:AH24" si="2">D18</f>
        <v>148126.39999999999</v>
      </c>
      <c r="F18" s="235">
        <f t="shared" si="2"/>
        <v>148126.39999999999</v>
      </c>
      <c r="G18" s="235">
        <f t="shared" si="2"/>
        <v>148126.39999999999</v>
      </c>
      <c r="H18" s="235">
        <f t="shared" si="2"/>
        <v>148126.39999999999</v>
      </c>
      <c r="I18" s="235">
        <f t="shared" si="2"/>
        <v>148126.39999999999</v>
      </c>
      <c r="J18" s="235">
        <f t="shared" si="2"/>
        <v>148126.39999999999</v>
      </c>
      <c r="K18" s="235">
        <f t="shared" si="2"/>
        <v>148126.39999999999</v>
      </c>
      <c r="L18" s="235">
        <f t="shared" si="2"/>
        <v>148126.39999999999</v>
      </c>
      <c r="M18" s="235">
        <f t="shared" si="2"/>
        <v>148126.39999999999</v>
      </c>
      <c r="N18" s="236">
        <f t="shared" si="2"/>
        <v>148126.39999999999</v>
      </c>
      <c r="O18" s="235">
        <f t="shared" si="2"/>
        <v>148126.39999999999</v>
      </c>
      <c r="P18" s="236">
        <f t="shared" si="2"/>
        <v>148126.39999999999</v>
      </c>
      <c r="Q18" s="235">
        <f t="shared" si="2"/>
        <v>148126.39999999999</v>
      </c>
      <c r="R18" s="235">
        <f t="shared" si="2"/>
        <v>148126.39999999999</v>
      </c>
      <c r="S18" s="235">
        <f t="shared" si="2"/>
        <v>148126.39999999999</v>
      </c>
      <c r="T18" s="235">
        <f t="shared" si="2"/>
        <v>148126.39999999999</v>
      </c>
      <c r="U18" s="235">
        <f t="shared" si="2"/>
        <v>148126.39999999999</v>
      </c>
      <c r="V18" s="235">
        <f t="shared" si="2"/>
        <v>148126.39999999999</v>
      </c>
      <c r="W18" s="235">
        <f t="shared" si="2"/>
        <v>148126.39999999999</v>
      </c>
      <c r="X18" s="235">
        <f t="shared" si="2"/>
        <v>148126.39999999999</v>
      </c>
      <c r="Y18" s="235">
        <f t="shared" si="2"/>
        <v>148126.39999999999</v>
      </c>
      <c r="Z18" s="235">
        <f t="shared" si="2"/>
        <v>148126.39999999999</v>
      </c>
      <c r="AA18" s="235">
        <f t="shared" si="2"/>
        <v>148126.39999999999</v>
      </c>
      <c r="AB18" s="235">
        <f t="shared" si="2"/>
        <v>148126.39999999999</v>
      </c>
      <c r="AC18" s="235">
        <f t="shared" si="2"/>
        <v>148126.39999999999</v>
      </c>
      <c r="AD18" s="235">
        <f t="shared" si="2"/>
        <v>148126.39999999999</v>
      </c>
      <c r="AE18" s="235">
        <f t="shared" si="2"/>
        <v>148126.39999999999</v>
      </c>
      <c r="AF18" s="235">
        <f t="shared" si="2"/>
        <v>148126.39999999999</v>
      </c>
      <c r="AG18" s="235">
        <f t="shared" si="2"/>
        <v>148126.39999999999</v>
      </c>
      <c r="AH18" s="235">
        <f t="shared" si="2"/>
        <v>148126.39999999999</v>
      </c>
    </row>
    <row r="19" spans="1:34" ht="14.5">
      <c r="B19" s="4" t="s">
        <v>497</v>
      </c>
      <c r="C19" s="235">
        <f>SUMIFS('CA Specific Data'!$I$65:$I$75,'CA Specific Data'!$F$65:$F$75,B19)</f>
        <v>0</v>
      </c>
      <c r="D19" s="235">
        <f t="shared" si="1"/>
        <v>0</v>
      </c>
      <c r="E19" s="235">
        <f t="shared" si="2"/>
        <v>0</v>
      </c>
      <c r="F19" s="235">
        <f t="shared" si="2"/>
        <v>0</v>
      </c>
      <c r="G19" s="235">
        <f t="shared" si="2"/>
        <v>0</v>
      </c>
      <c r="H19" s="235">
        <f t="shared" si="2"/>
        <v>0</v>
      </c>
      <c r="I19" s="235">
        <f t="shared" si="2"/>
        <v>0</v>
      </c>
      <c r="J19" s="235">
        <f t="shared" si="2"/>
        <v>0</v>
      </c>
      <c r="K19" s="235">
        <f t="shared" si="2"/>
        <v>0</v>
      </c>
      <c r="L19" s="235">
        <f t="shared" si="2"/>
        <v>0</v>
      </c>
      <c r="M19" s="235">
        <f t="shared" si="2"/>
        <v>0</v>
      </c>
      <c r="N19" s="236">
        <f t="shared" si="2"/>
        <v>0</v>
      </c>
      <c r="O19" s="235">
        <f t="shared" si="2"/>
        <v>0</v>
      </c>
      <c r="P19" s="236">
        <f t="shared" si="2"/>
        <v>0</v>
      </c>
      <c r="Q19" s="235">
        <f t="shared" si="2"/>
        <v>0</v>
      </c>
      <c r="R19" s="235">
        <f t="shared" si="2"/>
        <v>0</v>
      </c>
      <c r="S19" s="235">
        <f t="shared" si="2"/>
        <v>0</v>
      </c>
      <c r="T19" s="235">
        <f t="shared" si="2"/>
        <v>0</v>
      </c>
      <c r="U19" s="235">
        <f t="shared" si="2"/>
        <v>0</v>
      </c>
      <c r="V19" s="235">
        <f t="shared" si="2"/>
        <v>0</v>
      </c>
      <c r="W19" s="235">
        <f t="shared" si="2"/>
        <v>0</v>
      </c>
      <c r="X19" s="235">
        <f t="shared" si="2"/>
        <v>0</v>
      </c>
      <c r="Y19" s="235">
        <f t="shared" si="2"/>
        <v>0</v>
      </c>
      <c r="Z19" s="235">
        <f t="shared" si="2"/>
        <v>0</v>
      </c>
      <c r="AA19" s="235">
        <f t="shared" si="2"/>
        <v>0</v>
      </c>
      <c r="AB19" s="235">
        <f t="shared" si="2"/>
        <v>0</v>
      </c>
      <c r="AC19" s="235">
        <f t="shared" si="2"/>
        <v>0</v>
      </c>
      <c r="AD19" s="235">
        <f t="shared" si="2"/>
        <v>0</v>
      </c>
      <c r="AE19" s="235">
        <f t="shared" si="2"/>
        <v>0</v>
      </c>
      <c r="AF19" s="235">
        <f t="shared" si="2"/>
        <v>0</v>
      </c>
      <c r="AG19" s="235">
        <f t="shared" si="2"/>
        <v>0</v>
      </c>
      <c r="AH19" s="235">
        <f t="shared" si="2"/>
        <v>0</v>
      </c>
    </row>
    <row r="20" spans="1:34" ht="14.5">
      <c r="B20" s="4" t="s">
        <v>498</v>
      </c>
      <c r="C20" s="235">
        <f>SUMIFS('CA Specific Data'!$I$65:$I$75,'CA Specific Data'!$F$65:$F$75,B20)</f>
        <v>0</v>
      </c>
      <c r="D20" s="235">
        <f t="shared" si="1"/>
        <v>0</v>
      </c>
      <c r="E20" s="235">
        <f t="shared" si="2"/>
        <v>0</v>
      </c>
      <c r="F20" s="235">
        <f t="shared" si="2"/>
        <v>0</v>
      </c>
      <c r="G20" s="235">
        <f t="shared" si="2"/>
        <v>0</v>
      </c>
      <c r="H20" s="235">
        <f t="shared" si="2"/>
        <v>0</v>
      </c>
      <c r="I20" s="235">
        <f t="shared" si="2"/>
        <v>0</v>
      </c>
      <c r="J20" s="235">
        <f t="shared" si="2"/>
        <v>0</v>
      </c>
      <c r="K20" s="235">
        <f t="shared" si="2"/>
        <v>0</v>
      </c>
      <c r="L20" s="235">
        <f t="shared" si="2"/>
        <v>0</v>
      </c>
      <c r="M20" s="235">
        <f t="shared" si="2"/>
        <v>0</v>
      </c>
      <c r="N20" s="236">
        <f t="shared" si="2"/>
        <v>0</v>
      </c>
      <c r="O20" s="235">
        <f t="shared" si="2"/>
        <v>0</v>
      </c>
      <c r="P20" s="236">
        <f t="shared" si="2"/>
        <v>0</v>
      </c>
      <c r="Q20" s="235">
        <f t="shared" si="2"/>
        <v>0</v>
      </c>
      <c r="R20" s="235">
        <f t="shared" si="2"/>
        <v>0</v>
      </c>
      <c r="S20" s="235">
        <f t="shared" si="2"/>
        <v>0</v>
      </c>
      <c r="T20" s="235">
        <f t="shared" si="2"/>
        <v>0</v>
      </c>
      <c r="U20" s="235">
        <f t="shared" si="2"/>
        <v>0</v>
      </c>
      <c r="V20" s="235">
        <f t="shared" si="2"/>
        <v>0</v>
      </c>
      <c r="W20" s="235">
        <f t="shared" si="2"/>
        <v>0</v>
      </c>
      <c r="X20" s="235">
        <f t="shared" si="2"/>
        <v>0</v>
      </c>
      <c r="Y20" s="235">
        <f t="shared" si="2"/>
        <v>0</v>
      </c>
      <c r="Z20" s="235">
        <f t="shared" si="2"/>
        <v>0</v>
      </c>
      <c r="AA20" s="235">
        <f t="shared" si="2"/>
        <v>0</v>
      </c>
      <c r="AB20" s="235">
        <f t="shared" si="2"/>
        <v>0</v>
      </c>
      <c r="AC20" s="235">
        <f t="shared" si="2"/>
        <v>0</v>
      </c>
      <c r="AD20" s="235">
        <f t="shared" si="2"/>
        <v>0</v>
      </c>
      <c r="AE20" s="235">
        <f t="shared" si="2"/>
        <v>0</v>
      </c>
      <c r="AF20" s="235">
        <f t="shared" si="2"/>
        <v>0</v>
      </c>
      <c r="AG20" s="235">
        <f t="shared" si="2"/>
        <v>0</v>
      </c>
      <c r="AH20" s="235">
        <f t="shared" si="2"/>
        <v>0</v>
      </c>
    </row>
    <row r="21" spans="1:34" ht="14.5">
      <c r="B21" s="4" t="s">
        <v>499</v>
      </c>
      <c r="C21" s="235">
        <f>SUMIFS('CA Specific Data'!$I$65:$I$75,'CA Specific Data'!$F$65:$F$75,B21)</f>
        <v>0</v>
      </c>
      <c r="D21" s="235">
        <f t="shared" si="1"/>
        <v>0</v>
      </c>
      <c r="E21" s="235">
        <f t="shared" si="2"/>
        <v>0</v>
      </c>
      <c r="F21" s="235">
        <f t="shared" si="2"/>
        <v>0</v>
      </c>
      <c r="G21" s="235">
        <f t="shared" si="2"/>
        <v>0</v>
      </c>
      <c r="H21" s="235">
        <f t="shared" si="2"/>
        <v>0</v>
      </c>
      <c r="I21" s="235">
        <f t="shared" si="2"/>
        <v>0</v>
      </c>
      <c r="J21" s="235">
        <f t="shared" si="2"/>
        <v>0</v>
      </c>
      <c r="K21" s="235">
        <f t="shared" si="2"/>
        <v>0</v>
      </c>
      <c r="L21" s="235">
        <f t="shared" si="2"/>
        <v>0</v>
      </c>
      <c r="M21" s="235">
        <f t="shared" si="2"/>
        <v>0</v>
      </c>
      <c r="N21" s="236">
        <f t="shared" si="2"/>
        <v>0</v>
      </c>
      <c r="O21" s="235">
        <f t="shared" si="2"/>
        <v>0</v>
      </c>
      <c r="P21" s="236">
        <f t="shared" si="2"/>
        <v>0</v>
      </c>
      <c r="Q21" s="235">
        <f t="shared" si="2"/>
        <v>0</v>
      </c>
      <c r="R21" s="235">
        <f t="shared" si="2"/>
        <v>0</v>
      </c>
      <c r="S21" s="235">
        <f t="shared" si="2"/>
        <v>0</v>
      </c>
      <c r="T21" s="235">
        <f t="shared" si="2"/>
        <v>0</v>
      </c>
      <c r="U21" s="235">
        <f t="shared" si="2"/>
        <v>0</v>
      </c>
      <c r="V21" s="235">
        <f t="shared" si="2"/>
        <v>0</v>
      </c>
      <c r="W21" s="235">
        <f t="shared" si="2"/>
        <v>0</v>
      </c>
      <c r="X21" s="235">
        <f t="shared" si="2"/>
        <v>0</v>
      </c>
      <c r="Y21" s="235">
        <f t="shared" si="2"/>
        <v>0</v>
      </c>
      <c r="Z21" s="235">
        <f t="shared" si="2"/>
        <v>0</v>
      </c>
      <c r="AA21" s="235">
        <f t="shared" si="2"/>
        <v>0</v>
      </c>
      <c r="AB21" s="235">
        <f t="shared" si="2"/>
        <v>0</v>
      </c>
      <c r="AC21" s="235">
        <f t="shared" si="2"/>
        <v>0</v>
      </c>
      <c r="AD21" s="235">
        <f t="shared" si="2"/>
        <v>0</v>
      </c>
      <c r="AE21" s="235">
        <f t="shared" si="2"/>
        <v>0</v>
      </c>
      <c r="AF21" s="235">
        <f t="shared" si="2"/>
        <v>0</v>
      </c>
      <c r="AG21" s="235">
        <f t="shared" si="2"/>
        <v>0</v>
      </c>
      <c r="AH21" s="235">
        <f t="shared" si="2"/>
        <v>0</v>
      </c>
    </row>
    <row r="22" spans="1:34" ht="14.5">
      <c r="B22" s="4" t="s">
        <v>500</v>
      </c>
      <c r="C22" s="235">
        <f>SUMIFS('CA Specific Data'!$I$65:$I$75,'CA Specific Data'!$F$65:$F$75,B22)</f>
        <v>0</v>
      </c>
      <c r="D22" s="235">
        <f t="shared" si="1"/>
        <v>0</v>
      </c>
      <c r="E22" s="235">
        <f t="shared" si="2"/>
        <v>0</v>
      </c>
      <c r="F22" s="235">
        <f t="shared" si="2"/>
        <v>0</v>
      </c>
      <c r="G22" s="235">
        <f t="shared" si="2"/>
        <v>0</v>
      </c>
      <c r="H22" s="235">
        <f t="shared" si="2"/>
        <v>0</v>
      </c>
      <c r="I22" s="235">
        <f t="shared" si="2"/>
        <v>0</v>
      </c>
      <c r="J22" s="235">
        <f t="shared" si="2"/>
        <v>0</v>
      </c>
      <c r="K22" s="235">
        <f t="shared" si="2"/>
        <v>0</v>
      </c>
      <c r="L22" s="235">
        <f t="shared" si="2"/>
        <v>0</v>
      </c>
      <c r="M22" s="235">
        <f t="shared" si="2"/>
        <v>0</v>
      </c>
      <c r="N22" s="236">
        <f t="shared" si="2"/>
        <v>0</v>
      </c>
      <c r="O22" s="235">
        <f t="shared" si="2"/>
        <v>0</v>
      </c>
      <c r="P22" s="236">
        <f t="shared" si="2"/>
        <v>0</v>
      </c>
      <c r="Q22" s="235">
        <f t="shared" si="2"/>
        <v>0</v>
      </c>
      <c r="R22" s="235">
        <f t="shared" si="2"/>
        <v>0</v>
      </c>
      <c r="S22" s="235">
        <f t="shared" si="2"/>
        <v>0</v>
      </c>
      <c r="T22" s="235">
        <f t="shared" si="2"/>
        <v>0</v>
      </c>
      <c r="U22" s="235">
        <f t="shared" si="2"/>
        <v>0</v>
      </c>
      <c r="V22" s="235">
        <f t="shared" si="2"/>
        <v>0</v>
      </c>
      <c r="W22" s="235">
        <f t="shared" si="2"/>
        <v>0</v>
      </c>
      <c r="X22" s="235">
        <f t="shared" si="2"/>
        <v>0</v>
      </c>
      <c r="Y22" s="235">
        <f t="shared" si="2"/>
        <v>0</v>
      </c>
      <c r="Z22" s="235">
        <f t="shared" si="2"/>
        <v>0</v>
      </c>
      <c r="AA22" s="235">
        <f t="shared" si="2"/>
        <v>0</v>
      </c>
      <c r="AB22" s="235">
        <f t="shared" si="2"/>
        <v>0</v>
      </c>
      <c r="AC22" s="235">
        <f t="shared" si="2"/>
        <v>0</v>
      </c>
      <c r="AD22" s="235">
        <f t="shared" si="2"/>
        <v>0</v>
      </c>
      <c r="AE22" s="235">
        <f t="shared" si="2"/>
        <v>0</v>
      </c>
      <c r="AF22" s="235">
        <f t="shared" si="2"/>
        <v>0</v>
      </c>
      <c r="AG22" s="235">
        <f t="shared" si="2"/>
        <v>0</v>
      </c>
      <c r="AH22" s="235">
        <f t="shared" si="2"/>
        <v>0</v>
      </c>
    </row>
    <row r="23" spans="1:34" ht="14.5">
      <c r="B23" s="4" t="s">
        <v>501</v>
      </c>
      <c r="C23" s="235">
        <f>SUMIFS('CA Specific Data'!$I$65:$I$75,'CA Specific Data'!$F$65:$F$75,B23)</f>
        <v>0</v>
      </c>
      <c r="D23" s="235">
        <f t="shared" si="1"/>
        <v>0</v>
      </c>
      <c r="E23" s="235">
        <f t="shared" si="2"/>
        <v>0</v>
      </c>
      <c r="F23" s="235">
        <f t="shared" si="2"/>
        <v>0</v>
      </c>
      <c r="G23" s="235">
        <f t="shared" si="2"/>
        <v>0</v>
      </c>
      <c r="H23" s="235">
        <f t="shared" si="2"/>
        <v>0</v>
      </c>
      <c r="I23" s="235">
        <f t="shared" si="2"/>
        <v>0</v>
      </c>
      <c r="J23" s="235">
        <f t="shared" si="2"/>
        <v>0</v>
      </c>
      <c r="K23" s="235">
        <f t="shared" si="2"/>
        <v>0</v>
      </c>
      <c r="L23" s="235">
        <f t="shared" si="2"/>
        <v>0</v>
      </c>
      <c r="M23" s="235">
        <f t="shared" si="2"/>
        <v>0</v>
      </c>
      <c r="N23" s="236">
        <f t="shared" si="2"/>
        <v>0</v>
      </c>
      <c r="O23" s="235">
        <f t="shared" si="2"/>
        <v>0</v>
      </c>
      <c r="P23" s="236">
        <f t="shared" si="2"/>
        <v>0</v>
      </c>
      <c r="Q23" s="235">
        <f t="shared" si="2"/>
        <v>0</v>
      </c>
      <c r="R23" s="235">
        <f t="shared" si="2"/>
        <v>0</v>
      </c>
      <c r="S23" s="235">
        <f t="shared" si="2"/>
        <v>0</v>
      </c>
      <c r="T23" s="235">
        <f t="shared" si="2"/>
        <v>0</v>
      </c>
      <c r="U23" s="235">
        <f t="shared" si="2"/>
        <v>0</v>
      </c>
      <c r="V23" s="235">
        <f t="shared" si="2"/>
        <v>0</v>
      </c>
      <c r="W23" s="235">
        <f t="shared" si="2"/>
        <v>0</v>
      </c>
      <c r="X23" s="235">
        <f t="shared" si="2"/>
        <v>0</v>
      </c>
      <c r="Y23" s="235">
        <f t="shared" si="2"/>
        <v>0</v>
      </c>
      <c r="Z23" s="235">
        <f t="shared" si="2"/>
        <v>0</v>
      </c>
      <c r="AA23" s="235">
        <f t="shared" si="2"/>
        <v>0</v>
      </c>
      <c r="AB23" s="235">
        <f t="shared" si="2"/>
        <v>0</v>
      </c>
      <c r="AC23" s="235">
        <f t="shared" si="2"/>
        <v>0</v>
      </c>
      <c r="AD23" s="235">
        <f t="shared" si="2"/>
        <v>0</v>
      </c>
      <c r="AE23" s="235">
        <f t="shared" si="2"/>
        <v>0</v>
      </c>
      <c r="AF23" s="235">
        <f t="shared" si="2"/>
        <v>0</v>
      </c>
      <c r="AG23" s="235">
        <f t="shared" si="2"/>
        <v>0</v>
      </c>
      <c r="AH23" s="235">
        <f t="shared" si="2"/>
        <v>0</v>
      </c>
    </row>
    <row r="24" spans="1:34" ht="14.5">
      <c r="B24" s="4" t="s">
        <v>502</v>
      </c>
      <c r="C24" s="235">
        <f>SUMIFS('CA Specific Data'!$I$65:$I$75,'CA Specific Data'!$F$65:$F$75,B24)</f>
        <v>0</v>
      </c>
      <c r="D24" s="235">
        <f t="shared" si="1"/>
        <v>0</v>
      </c>
      <c r="E24" s="235">
        <f t="shared" si="2"/>
        <v>0</v>
      </c>
      <c r="F24" s="235">
        <f t="shared" si="2"/>
        <v>0</v>
      </c>
      <c r="G24" s="235">
        <f t="shared" si="2"/>
        <v>0</v>
      </c>
      <c r="H24" s="235">
        <f t="shared" si="2"/>
        <v>0</v>
      </c>
      <c r="I24" s="235">
        <f t="shared" si="2"/>
        <v>0</v>
      </c>
      <c r="J24" s="235">
        <f t="shared" si="2"/>
        <v>0</v>
      </c>
      <c r="K24" s="235">
        <f t="shared" si="2"/>
        <v>0</v>
      </c>
      <c r="L24" s="235">
        <f t="shared" si="2"/>
        <v>0</v>
      </c>
      <c r="M24" s="235">
        <f t="shared" si="2"/>
        <v>0</v>
      </c>
      <c r="N24" s="236">
        <f t="shared" si="2"/>
        <v>0</v>
      </c>
      <c r="O24" s="235">
        <f t="shared" si="2"/>
        <v>0</v>
      </c>
      <c r="P24" s="236">
        <f t="shared" si="2"/>
        <v>0</v>
      </c>
      <c r="Q24" s="235">
        <f t="shared" si="2"/>
        <v>0</v>
      </c>
      <c r="R24" s="235">
        <f t="shared" si="2"/>
        <v>0</v>
      </c>
      <c r="S24" s="235">
        <f t="shared" si="2"/>
        <v>0</v>
      </c>
      <c r="T24" s="235">
        <f t="shared" si="2"/>
        <v>0</v>
      </c>
      <c r="U24" s="235">
        <f t="shared" si="2"/>
        <v>0</v>
      </c>
      <c r="V24" s="235">
        <f t="shared" si="2"/>
        <v>0</v>
      </c>
      <c r="W24" s="235">
        <f t="shared" si="2"/>
        <v>0</v>
      </c>
      <c r="X24" s="235">
        <f t="shared" si="2"/>
        <v>0</v>
      </c>
      <c r="Y24" s="235">
        <f t="shared" si="2"/>
        <v>0</v>
      </c>
      <c r="Z24" s="235">
        <f t="shared" si="2"/>
        <v>0</v>
      </c>
      <c r="AA24" s="235">
        <f t="shared" si="2"/>
        <v>0</v>
      </c>
      <c r="AB24" s="235">
        <f t="shared" si="2"/>
        <v>0</v>
      </c>
      <c r="AC24" s="235">
        <f t="shared" si="2"/>
        <v>0</v>
      </c>
      <c r="AD24" s="235">
        <f t="shared" si="2"/>
        <v>0</v>
      </c>
      <c r="AE24" s="235">
        <f t="shared" si="2"/>
        <v>0</v>
      </c>
      <c r="AF24" s="235">
        <f t="shared" si="2"/>
        <v>0</v>
      </c>
      <c r="AG24" s="235">
        <f t="shared" si="2"/>
        <v>0</v>
      </c>
      <c r="AH24" s="235">
        <f t="shared" si="2"/>
        <v>0</v>
      </c>
    </row>
    <row r="25" spans="1:34">
      <c r="P25" s="116"/>
    </row>
    <row r="26" spans="1:34" ht="14.5">
      <c r="B26" s="232" t="s">
        <v>4709</v>
      </c>
      <c r="C26" s="233">
        <f>SUM(C13:C17)/SUM(C9:C24)</f>
        <v>0.32113211321132118</v>
      </c>
      <c r="D26" s="233">
        <f t="shared" ref="D26:AH26" si="3">SUM(D13:D17)/SUM(D9:D24)</f>
        <v>0.32113211321132118</v>
      </c>
      <c r="E26" s="233">
        <f t="shared" si="3"/>
        <v>0.32113211321132118</v>
      </c>
      <c r="F26" s="233">
        <f t="shared" si="3"/>
        <v>0.32113211321132118</v>
      </c>
      <c r="G26" s="233">
        <f t="shared" si="3"/>
        <v>0.32113211321132118</v>
      </c>
      <c r="H26" s="233">
        <f t="shared" si="3"/>
        <v>0.32113211321132118</v>
      </c>
      <c r="I26" s="233">
        <f t="shared" si="3"/>
        <v>0.32113211321132118</v>
      </c>
      <c r="J26" s="233">
        <f t="shared" si="3"/>
        <v>0.32113211321132118</v>
      </c>
      <c r="K26" s="233">
        <f t="shared" si="3"/>
        <v>0.32113211321132118</v>
      </c>
      <c r="L26" s="233">
        <f t="shared" si="3"/>
        <v>0.32113211321132118</v>
      </c>
      <c r="M26" s="233">
        <f t="shared" si="3"/>
        <v>0.32113211321132118</v>
      </c>
      <c r="N26" s="242">
        <f t="shared" si="3"/>
        <v>0.32113211321132118</v>
      </c>
      <c r="O26" s="233">
        <f t="shared" si="3"/>
        <v>0.32113211321132118</v>
      </c>
      <c r="P26" s="242">
        <f t="shared" si="3"/>
        <v>0.32113211321132118</v>
      </c>
      <c r="Q26" s="233">
        <f t="shared" si="3"/>
        <v>0.32113211321132118</v>
      </c>
      <c r="R26" s="233">
        <f t="shared" si="3"/>
        <v>0.32113211321132118</v>
      </c>
      <c r="S26" s="233">
        <f t="shared" si="3"/>
        <v>0.32113211321132118</v>
      </c>
      <c r="T26" s="233">
        <f t="shared" si="3"/>
        <v>0.32113211321132118</v>
      </c>
      <c r="U26" s="233">
        <f t="shared" si="3"/>
        <v>0.32113211321132118</v>
      </c>
      <c r="V26" s="233">
        <f t="shared" si="3"/>
        <v>0.32113211321132118</v>
      </c>
      <c r="W26" s="233">
        <f t="shared" si="3"/>
        <v>0.32113211321132118</v>
      </c>
      <c r="X26" s="233">
        <f t="shared" si="3"/>
        <v>0.32113211321132118</v>
      </c>
      <c r="Y26" s="233">
        <f t="shared" si="3"/>
        <v>0.32113211321132118</v>
      </c>
      <c r="Z26" s="233">
        <f t="shared" si="3"/>
        <v>0.32113211321132118</v>
      </c>
      <c r="AA26" s="233">
        <f t="shared" si="3"/>
        <v>0.32113211321132118</v>
      </c>
      <c r="AB26" s="233">
        <f t="shared" si="3"/>
        <v>0.32113211321132118</v>
      </c>
      <c r="AC26" s="233">
        <f t="shared" si="3"/>
        <v>0.32113211321132118</v>
      </c>
      <c r="AD26" s="233">
        <f t="shared" si="3"/>
        <v>0.32113211321132118</v>
      </c>
      <c r="AE26" s="233">
        <f t="shared" si="3"/>
        <v>0.32113211321132118</v>
      </c>
      <c r="AF26" s="233">
        <f t="shared" si="3"/>
        <v>0.32113211321132118</v>
      </c>
      <c r="AG26" s="233">
        <f t="shared" si="3"/>
        <v>0.32113211321132118</v>
      </c>
      <c r="AH26" s="233">
        <f t="shared" si="3"/>
        <v>0.32113211321132118</v>
      </c>
    </row>
    <row r="27" spans="1:34">
      <c r="G27" s="233">
        <f t="shared" ref="G27:M27" si="4">G5</f>
        <v>0.51511065368019282</v>
      </c>
      <c r="H27" s="233">
        <f t="shared" si="4"/>
        <v>0.53678928649740032</v>
      </c>
      <c r="I27" s="233">
        <f t="shared" si="4"/>
        <v>0.59314472207277591</v>
      </c>
      <c r="J27" s="233">
        <f t="shared" si="4"/>
        <v>0.59746243903109131</v>
      </c>
      <c r="K27" s="233">
        <f t="shared" si="4"/>
        <v>0.61594788980961268</v>
      </c>
      <c r="L27" s="233">
        <f t="shared" si="4"/>
        <v>0.63443334058813416</v>
      </c>
      <c r="M27" s="233">
        <f t="shared" si="4"/>
        <v>0.6598303362421114</v>
      </c>
      <c r="N27" s="242">
        <f>N5</f>
        <v>0.68522733189608853</v>
      </c>
      <c r="O27" s="233">
        <f t="shared" ref="O27:AH27" si="5">O5</f>
        <v>0.705536999014861</v>
      </c>
      <c r="P27" s="242">
        <f t="shared" si="5"/>
        <v>0.72584666613363358</v>
      </c>
      <c r="Q27" s="233">
        <f t="shared" si="5"/>
        <v>0.72584666613363358</v>
      </c>
      <c r="R27" s="233">
        <f t="shared" si="5"/>
        <v>0.74938778503794423</v>
      </c>
      <c r="S27" s="233">
        <f t="shared" si="5"/>
        <v>0.77292890394225477</v>
      </c>
      <c r="T27" s="233">
        <f t="shared" si="5"/>
        <v>0.77292890394225477</v>
      </c>
      <c r="U27" s="233">
        <f t="shared" si="5"/>
        <v>0.77292890394225477</v>
      </c>
      <c r="V27" s="233">
        <f t="shared" si="5"/>
        <v>0.77292890394225477</v>
      </c>
      <c r="W27" s="233">
        <f t="shared" si="5"/>
        <v>0.77292890394225477</v>
      </c>
      <c r="X27" s="233">
        <f t="shared" si="5"/>
        <v>0.85093715051128682</v>
      </c>
      <c r="Y27" s="233">
        <f t="shared" si="5"/>
        <v>0.85093715051128682</v>
      </c>
      <c r="Z27" s="233">
        <f t="shared" si="5"/>
        <v>0.85093715051128682</v>
      </c>
      <c r="AA27" s="233">
        <f t="shared" si="5"/>
        <v>0.85093715051128682</v>
      </c>
      <c r="AB27" s="233">
        <f t="shared" si="5"/>
        <v>0.85093715051128682</v>
      </c>
      <c r="AC27" s="233">
        <f t="shared" si="5"/>
        <v>0.97081968260457008</v>
      </c>
      <c r="AD27" s="233">
        <f t="shared" si="5"/>
        <v>0.97081968260457008</v>
      </c>
      <c r="AE27" s="233">
        <f t="shared" si="5"/>
        <v>0.97081968260457008</v>
      </c>
      <c r="AF27" s="233">
        <f t="shared" si="5"/>
        <v>0.97081968260457008</v>
      </c>
      <c r="AG27" s="233">
        <f t="shared" si="5"/>
        <v>0.97081968260457008</v>
      </c>
      <c r="AH27" s="233">
        <f t="shared" si="5"/>
        <v>0.97081968260457008</v>
      </c>
    </row>
    <row r="28" spans="1:34" ht="43.5">
      <c r="B28" s="238" t="s">
        <v>4710</v>
      </c>
      <c r="C28" s="106">
        <v>0</v>
      </c>
      <c r="D28" s="106">
        <v>0</v>
      </c>
      <c r="E28" s="106">
        <v>0</v>
      </c>
      <c r="F28" s="106">
        <v>0</v>
      </c>
      <c r="G28" s="106">
        <v>0</v>
      </c>
      <c r="H28" s="106">
        <v>0</v>
      </c>
      <c r="I28" s="106">
        <v>0</v>
      </c>
      <c r="J28" s="106">
        <v>0</v>
      </c>
      <c r="K28" s="106">
        <v>0</v>
      </c>
      <c r="L28" s="106">
        <v>0</v>
      </c>
      <c r="M28" s="106">
        <v>0</v>
      </c>
      <c r="N28" s="243">
        <f t="shared" ref="N28:AH28" si="6">N27-N26</f>
        <v>0.36409521868476735</v>
      </c>
      <c r="O28" s="237">
        <f t="shared" si="6"/>
        <v>0.38440488580353982</v>
      </c>
      <c r="P28" s="243">
        <f t="shared" si="6"/>
        <v>0.4047145529223124</v>
      </c>
      <c r="Q28" s="237">
        <f t="shared" si="6"/>
        <v>0.4047145529223124</v>
      </c>
      <c r="R28" s="237">
        <f t="shared" si="6"/>
        <v>0.42825567182662305</v>
      </c>
      <c r="S28" s="237">
        <f t="shared" si="6"/>
        <v>0.4517967907309336</v>
      </c>
      <c r="T28" s="237">
        <f t="shared" si="6"/>
        <v>0.4517967907309336</v>
      </c>
      <c r="U28" s="237">
        <f t="shared" si="6"/>
        <v>0.4517967907309336</v>
      </c>
      <c r="V28" s="237">
        <f t="shared" si="6"/>
        <v>0.4517967907309336</v>
      </c>
      <c r="W28" s="237">
        <f t="shared" si="6"/>
        <v>0.4517967907309336</v>
      </c>
      <c r="X28" s="237">
        <f t="shared" si="6"/>
        <v>0.52980503729996564</v>
      </c>
      <c r="Y28" s="237">
        <f t="shared" si="6"/>
        <v>0.52980503729996564</v>
      </c>
      <c r="Z28" s="237">
        <f t="shared" si="6"/>
        <v>0.52980503729996564</v>
      </c>
      <c r="AA28" s="237">
        <f t="shared" si="6"/>
        <v>0.52980503729996564</v>
      </c>
      <c r="AB28" s="237">
        <f t="shared" si="6"/>
        <v>0.52980503729996564</v>
      </c>
      <c r="AC28" s="237">
        <f t="shared" si="6"/>
        <v>0.6496875693932489</v>
      </c>
      <c r="AD28" s="237">
        <f t="shared" si="6"/>
        <v>0.6496875693932489</v>
      </c>
      <c r="AE28" s="237">
        <f t="shared" si="6"/>
        <v>0.6496875693932489</v>
      </c>
      <c r="AF28" s="237">
        <f t="shared" si="6"/>
        <v>0.6496875693932489</v>
      </c>
      <c r="AG28" s="237">
        <f t="shared" si="6"/>
        <v>0.6496875693932489</v>
      </c>
      <c r="AH28" s="237">
        <f t="shared" si="6"/>
        <v>0.6496875693932489</v>
      </c>
    </row>
    <row r="30" spans="1:34">
      <c r="A30" s="229" t="s">
        <v>4711</v>
      </c>
    </row>
    <row r="31" spans="1:34" ht="14.5">
      <c r="B31" s="240" t="s">
        <v>606</v>
      </c>
      <c r="C31" s="239">
        <v>2019</v>
      </c>
      <c r="D31" s="239">
        <v>2020</v>
      </c>
      <c r="E31" s="239">
        <v>2021</v>
      </c>
      <c r="F31" s="239">
        <v>2022</v>
      </c>
      <c r="G31" s="239">
        <v>2023</v>
      </c>
      <c r="H31" s="239">
        <v>2024</v>
      </c>
      <c r="I31" s="239">
        <v>2025</v>
      </c>
      <c r="J31" s="239">
        <v>2026</v>
      </c>
      <c r="K31" s="239">
        <v>2027</v>
      </c>
      <c r="L31" s="239">
        <v>2028</v>
      </c>
      <c r="M31" s="239">
        <v>2029</v>
      </c>
      <c r="N31" s="239">
        <v>2030</v>
      </c>
      <c r="O31" s="239">
        <v>2031</v>
      </c>
      <c r="P31" s="239">
        <v>2032</v>
      </c>
      <c r="Q31" s="239">
        <v>2033</v>
      </c>
      <c r="R31" s="239">
        <v>2034</v>
      </c>
      <c r="S31" s="239">
        <v>2035</v>
      </c>
      <c r="T31" s="239">
        <v>2036</v>
      </c>
      <c r="U31" s="239">
        <v>2037</v>
      </c>
      <c r="V31" s="239">
        <v>2038</v>
      </c>
      <c r="W31" s="239">
        <v>2039</v>
      </c>
      <c r="X31" s="239">
        <v>2040</v>
      </c>
      <c r="Y31" s="239">
        <v>2041</v>
      </c>
      <c r="Z31" s="239">
        <v>2042</v>
      </c>
      <c r="AA31" s="239">
        <v>2043</v>
      </c>
      <c r="AB31" s="239">
        <v>2044</v>
      </c>
      <c r="AC31" s="239">
        <v>2045</v>
      </c>
      <c r="AD31" s="239">
        <v>2046</v>
      </c>
      <c r="AE31" s="239">
        <v>2047</v>
      </c>
      <c r="AF31" s="239">
        <v>2048</v>
      </c>
      <c r="AG31" s="239">
        <v>2049</v>
      </c>
      <c r="AH31" s="239">
        <v>2050</v>
      </c>
    </row>
    <row r="32" spans="1:34" ht="14.5">
      <c r="A32" s="83" t="s">
        <v>4708</v>
      </c>
      <c r="B32" s="241" t="s">
        <v>487</v>
      </c>
      <c r="C32" s="235">
        <f>C9*(1-C$28)</f>
        <v>16395740.899999999</v>
      </c>
      <c r="D32" s="235">
        <f t="shared" ref="D32:AH32" si="7">D9*(1-D$28)</f>
        <v>16395740.899999999</v>
      </c>
      <c r="E32" s="235">
        <f t="shared" si="7"/>
        <v>16395740.899999999</v>
      </c>
      <c r="F32" s="235">
        <f t="shared" si="7"/>
        <v>16395740.899999999</v>
      </c>
      <c r="G32" s="235">
        <f t="shared" si="7"/>
        <v>16395740.899999999</v>
      </c>
      <c r="H32" s="235">
        <f t="shared" si="7"/>
        <v>16395740.899999999</v>
      </c>
      <c r="I32" s="235">
        <f t="shared" si="7"/>
        <v>16395740.899999999</v>
      </c>
      <c r="J32" s="235">
        <f t="shared" si="7"/>
        <v>16395740.899999999</v>
      </c>
      <c r="K32" s="235">
        <f t="shared" si="7"/>
        <v>16395740.899999999</v>
      </c>
      <c r="L32" s="235">
        <f t="shared" si="7"/>
        <v>16395740.899999999</v>
      </c>
      <c r="M32" s="235">
        <f t="shared" si="7"/>
        <v>16395740.899999999</v>
      </c>
      <c r="N32" s="235">
        <f t="shared" si="7"/>
        <v>10426130.031515716</v>
      </c>
      <c r="O32" s="235">
        <f t="shared" si="7"/>
        <v>10093137.991671072</v>
      </c>
      <c r="P32" s="235">
        <f t="shared" si="7"/>
        <v>9760145.9518264271</v>
      </c>
      <c r="Q32" s="235">
        <f t="shared" si="7"/>
        <v>9760145.9518264271</v>
      </c>
      <c r="R32" s="235">
        <f t="shared" si="7"/>
        <v>9374171.8657752573</v>
      </c>
      <c r="S32" s="235">
        <f t="shared" si="7"/>
        <v>8988197.7797240894</v>
      </c>
      <c r="T32" s="235">
        <f t="shared" si="7"/>
        <v>8988197.7797240894</v>
      </c>
      <c r="U32" s="235">
        <f t="shared" si="7"/>
        <v>8988197.7797240894</v>
      </c>
      <c r="V32" s="235">
        <f t="shared" si="7"/>
        <v>8988197.7797240894</v>
      </c>
      <c r="W32" s="235">
        <f t="shared" si="7"/>
        <v>8988197.7797240894</v>
      </c>
      <c r="X32" s="235">
        <f t="shared" si="7"/>
        <v>7709194.7809149269</v>
      </c>
      <c r="Y32" s="235">
        <f t="shared" si="7"/>
        <v>7709194.7809149269</v>
      </c>
      <c r="Z32" s="235">
        <f t="shared" si="7"/>
        <v>7709194.7809149269</v>
      </c>
      <c r="AA32" s="235">
        <f t="shared" si="7"/>
        <v>7709194.7809149269</v>
      </c>
      <c r="AB32" s="235">
        <f t="shared" si="7"/>
        <v>7709194.7809149269</v>
      </c>
      <c r="AC32" s="235">
        <f t="shared" si="7"/>
        <v>5743631.8462775201</v>
      </c>
      <c r="AD32" s="235">
        <f t="shared" si="7"/>
        <v>5743631.8462775201</v>
      </c>
      <c r="AE32" s="235">
        <f t="shared" si="7"/>
        <v>5743631.8462775201</v>
      </c>
      <c r="AF32" s="235">
        <f t="shared" si="7"/>
        <v>5743631.8462775201</v>
      </c>
      <c r="AG32" s="235">
        <f t="shared" si="7"/>
        <v>5743631.8462775201</v>
      </c>
      <c r="AH32" s="235">
        <f t="shared" si="7"/>
        <v>5743631.8462775201</v>
      </c>
    </row>
    <row r="33" spans="1:34" ht="14.5">
      <c r="A33" s="83" t="s">
        <v>4708</v>
      </c>
      <c r="B33" s="241" t="s">
        <v>488</v>
      </c>
      <c r="C33" s="235">
        <f t="shared" ref="C33:C46" si="8">C10*(1-C$28)</f>
        <v>18173257.699999999</v>
      </c>
      <c r="D33" s="235">
        <f t="shared" ref="D33:AH33" si="9">D10*(1-D$28)</f>
        <v>18173257.699999999</v>
      </c>
      <c r="E33" s="235">
        <f t="shared" si="9"/>
        <v>18173257.699999999</v>
      </c>
      <c r="F33" s="235">
        <f t="shared" si="9"/>
        <v>18173257.699999999</v>
      </c>
      <c r="G33" s="235">
        <f t="shared" si="9"/>
        <v>18173257.699999999</v>
      </c>
      <c r="H33" s="235">
        <f t="shared" si="9"/>
        <v>18173257.699999999</v>
      </c>
      <c r="I33" s="235">
        <f t="shared" si="9"/>
        <v>18173257.699999999</v>
      </c>
      <c r="J33" s="235">
        <f t="shared" si="9"/>
        <v>18173257.699999999</v>
      </c>
      <c r="K33" s="235">
        <f t="shared" si="9"/>
        <v>18173257.699999999</v>
      </c>
      <c r="L33" s="235">
        <f t="shared" si="9"/>
        <v>18173257.699999999</v>
      </c>
      <c r="M33" s="235">
        <f t="shared" si="9"/>
        <v>18173257.699999999</v>
      </c>
      <c r="N33" s="235">
        <f t="shared" si="9"/>
        <v>11556461.463503867</v>
      </c>
      <c r="O33" s="235">
        <f t="shared" si="9"/>
        <v>11187368.649153199</v>
      </c>
      <c r="P33" s="235">
        <f t="shared" si="9"/>
        <v>10818275.834802529</v>
      </c>
      <c r="Q33" s="235">
        <f t="shared" si="9"/>
        <v>10818275.834802529</v>
      </c>
      <c r="R33" s="235">
        <f t="shared" si="9"/>
        <v>10390457.014408149</v>
      </c>
      <c r="S33" s="235">
        <f t="shared" si="9"/>
        <v>9962638.1940137725</v>
      </c>
      <c r="T33" s="235">
        <f t="shared" si="9"/>
        <v>9962638.1940137725</v>
      </c>
      <c r="U33" s="235">
        <f t="shared" si="9"/>
        <v>9962638.1940137725</v>
      </c>
      <c r="V33" s="235">
        <f t="shared" si="9"/>
        <v>9962638.1940137725</v>
      </c>
      <c r="W33" s="235">
        <f t="shared" si="9"/>
        <v>9962638.1940137725</v>
      </c>
      <c r="X33" s="235">
        <f t="shared" si="9"/>
        <v>8544974.2263896111</v>
      </c>
      <c r="Y33" s="235">
        <f t="shared" si="9"/>
        <v>8544974.2263896111</v>
      </c>
      <c r="Z33" s="235">
        <f t="shared" si="9"/>
        <v>8544974.2263896111</v>
      </c>
      <c r="AA33" s="235">
        <f t="shared" si="9"/>
        <v>8544974.2263896111</v>
      </c>
      <c r="AB33" s="235">
        <f t="shared" si="9"/>
        <v>8544974.2263896111</v>
      </c>
      <c r="AC33" s="235">
        <f t="shared" si="9"/>
        <v>6366318.0769298552</v>
      </c>
      <c r="AD33" s="235">
        <f t="shared" si="9"/>
        <v>6366318.0769298552</v>
      </c>
      <c r="AE33" s="235">
        <f t="shared" si="9"/>
        <v>6366318.0769298552</v>
      </c>
      <c r="AF33" s="235">
        <f t="shared" si="9"/>
        <v>6366318.0769298552</v>
      </c>
      <c r="AG33" s="235">
        <f t="shared" si="9"/>
        <v>6366318.0769298552</v>
      </c>
      <c r="AH33" s="235">
        <f t="shared" si="9"/>
        <v>6366318.0769298552</v>
      </c>
    </row>
    <row r="34" spans="1:34" ht="14.5">
      <c r="A34" s="83"/>
      <c r="B34" s="241" t="s">
        <v>489</v>
      </c>
      <c r="C34" s="235">
        <f t="shared" si="8"/>
        <v>10378105.9</v>
      </c>
      <c r="D34" s="235">
        <f t="shared" ref="D34:AH34" si="10">D11*(1-D$28)</f>
        <v>10378105.9</v>
      </c>
      <c r="E34" s="235">
        <f t="shared" si="10"/>
        <v>10378105.9</v>
      </c>
      <c r="F34" s="235">
        <f t="shared" si="10"/>
        <v>10378105.9</v>
      </c>
      <c r="G34" s="235">
        <f t="shared" si="10"/>
        <v>10378105.9</v>
      </c>
      <c r="H34" s="235">
        <f t="shared" si="10"/>
        <v>10378105.9</v>
      </c>
      <c r="I34" s="235">
        <f t="shared" si="10"/>
        <v>10378105.9</v>
      </c>
      <c r="J34" s="235">
        <f t="shared" si="10"/>
        <v>10378105.9</v>
      </c>
      <c r="K34" s="235">
        <f t="shared" si="10"/>
        <v>10378105.9</v>
      </c>
      <c r="L34" s="235">
        <f t="shared" si="10"/>
        <v>10378105.9</v>
      </c>
      <c r="M34" s="235">
        <f t="shared" si="10"/>
        <v>10378105.9</v>
      </c>
      <c r="N34" s="235">
        <f t="shared" si="10"/>
        <v>6599487.1628058264</v>
      </c>
      <c r="O34" s="235">
        <f t="shared" si="10"/>
        <v>6388711.2866534572</v>
      </c>
      <c r="P34" s="235">
        <f t="shared" si="10"/>
        <v>6177935.410501088</v>
      </c>
      <c r="Q34" s="235">
        <f t="shared" si="10"/>
        <v>6177935.410501088</v>
      </c>
      <c r="R34" s="235">
        <f t="shared" si="10"/>
        <v>5933623.1855076598</v>
      </c>
      <c r="S34" s="235">
        <f t="shared" si="10"/>
        <v>5689310.9605142325</v>
      </c>
      <c r="T34" s="235">
        <f t="shared" si="10"/>
        <v>5689310.9605142325</v>
      </c>
      <c r="U34" s="235">
        <f t="shared" si="10"/>
        <v>5689310.9605142325</v>
      </c>
      <c r="V34" s="235">
        <f t="shared" si="10"/>
        <v>5689310.9605142325</v>
      </c>
      <c r="W34" s="235">
        <f t="shared" si="10"/>
        <v>5689310.9605142325</v>
      </c>
      <c r="X34" s="235">
        <f t="shared" si="10"/>
        <v>4879733.1165475063</v>
      </c>
      <c r="Y34" s="235">
        <f t="shared" si="10"/>
        <v>4879733.1165475063</v>
      </c>
      <c r="Z34" s="235">
        <f t="shared" si="10"/>
        <v>4879733.1165475063</v>
      </c>
      <c r="AA34" s="235">
        <f t="shared" si="10"/>
        <v>4879733.1165475063</v>
      </c>
      <c r="AB34" s="235">
        <f t="shared" si="10"/>
        <v>4879733.1165475063</v>
      </c>
      <c r="AC34" s="235">
        <f t="shared" si="10"/>
        <v>3635579.5029232642</v>
      </c>
      <c r="AD34" s="235">
        <f t="shared" si="10"/>
        <v>3635579.5029232642</v>
      </c>
      <c r="AE34" s="235">
        <f t="shared" si="10"/>
        <v>3635579.5029232642</v>
      </c>
      <c r="AF34" s="235">
        <f t="shared" si="10"/>
        <v>3635579.5029232642</v>
      </c>
      <c r="AG34" s="235">
        <f t="shared" si="10"/>
        <v>3635579.5029232642</v>
      </c>
      <c r="AH34" s="235">
        <f t="shared" si="10"/>
        <v>3635579.5029232642</v>
      </c>
    </row>
    <row r="35" spans="1:34" ht="14.5">
      <c r="A35" s="83"/>
      <c r="B35" s="241" t="s">
        <v>490</v>
      </c>
      <c r="C35" s="235">
        <f>C12</f>
        <v>17747394.300000001</v>
      </c>
      <c r="D35" s="235">
        <f t="shared" ref="D35:AH35" si="11">D12</f>
        <v>17747394.300000001</v>
      </c>
      <c r="E35" s="235">
        <f t="shared" si="11"/>
        <v>17747394.300000001</v>
      </c>
      <c r="F35" s="235">
        <f t="shared" si="11"/>
        <v>17747394.300000001</v>
      </c>
      <c r="G35" s="235">
        <f t="shared" si="11"/>
        <v>17747394.300000001</v>
      </c>
      <c r="H35" s="235">
        <f t="shared" si="11"/>
        <v>17747394.300000001</v>
      </c>
      <c r="I35" s="235">
        <f t="shared" si="11"/>
        <v>17747394.300000001</v>
      </c>
      <c r="J35" s="235">
        <f t="shared" si="11"/>
        <v>17747394.300000001</v>
      </c>
      <c r="K35" s="235">
        <f t="shared" si="11"/>
        <v>17747394.300000001</v>
      </c>
      <c r="L35" s="235">
        <f t="shared" si="11"/>
        <v>17747394.300000001</v>
      </c>
      <c r="M35" s="235">
        <f t="shared" si="11"/>
        <v>17747394.300000001</v>
      </c>
      <c r="N35" s="235">
        <f t="shared" si="11"/>
        <v>17747394.300000001</v>
      </c>
      <c r="O35" s="235">
        <f t="shared" si="11"/>
        <v>17747394.300000001</v>
      </c>
      <c r="P35" s="235">
        <f t="shared" si="11"/>
        <v>17747394.300000001</v>
      </c>
      <c r="Q35" s="235">
        <f t="shared" si="11"/>
        <v>17747394.300000001</v>
      </c>
      <c r="R35" s="235">
        <f t="shared" si="11"/>
        <v>17747394.300000001</v>
      </c>
      <c r="S35" s="235">
        <f t="shared" si="11"/>
        <v>17747394.300000001</v>
      </c>
      <c r="T35" s="235">
        <f t="shared" si="11"/>
        <v>17747394.300000001</v>
      </c>
      <c r="U35" s="235">
        <f t="shared" si="11"/>
        <v>17747394.300000001</v>
      </c>
      <c r="V35" s="235">
        <f t="shared" si="11"/>
        <v>17747394.300000001</v>
      </c>
      <c r="W35" s="235">
        <f t="shared" si="11"/>
        <v>17747394.300000001</v>
      </c>
      <c r="X35" s="235">
        <f t="shared" si="11"/>
        <v>17747394.300000001</v>
      </c>
      <c r="Y35" s="235">
        <f t="shared" si="11"/>
        <v>17747394.300000001</v>
      </c>
      <c r="Z35" s="235">
        <f t="shared" si="11"/>
        <v>17747394.300000001</v>
      </c>
      <c r="AA35" s="235">
        <f t="shared" si="11"/>
        <v>17747394.300000001</v>
      </c>
      <c r="AB35" s="235">
        <f t="shared" si="11"/>
        <v>17747394.300000001</v>
      </c>
      <c r="AC35" s="235">
        <f t="shared" si="11"/>
        <v>17747394.300000001</v>
      </c>
      <c r="AD35" s="235">
        <f t="shared" si="11"/>
        <v>17747394.300000001</v>
      </c>
      <c r="AE35" s="235">
        <f t="shared" si="11"/>
        <v>17747394.300000001</v>
      </c>
      <c r="AF35" s="235">
        <f t="shared" si="11"/>
        <v>17747394.300000001</v>
      </c>
      <c r="AG35" s="235">
        <f t="shared" si="11"/>
        <v>17747394.300000001</v>
      </c>
      <c r="AH35" s="235">
        <f t="shared" si="11"/>
        <v>17747394.300000001</v>
      </c>
    </row>
    <row r="36" spans="1:34" ht="14.5">
      <c r="B36" s="241" t="s">
        <v>491</v>
      </c>
      <c r="C36" s="235">
        <f>C13</f>
        <v>18858342.300000001</v>
      </c>
      <c r="D36" s="235">
        <f t="shared" ref="D36:AH40" si="12">D13</f>
        <v>18858342.300000001</v>
      </c>
      <c r="E36" s="235">
        <f t="shared" si="12"/>
        <v>18858342.300000001</v>
      </c>
      <c r="F36" s="235">
        <f t="shared" si="12"/>
        <v>18858342.300000001</v>
      </c>
      <c r="G36" s="235">
        <f t="shared" si="12"/>
        <v>18858342.300000001</v>
      </c>
      <c r="H36" s="235">
        <f t="shared" si="12"/>
        <v>18858342.300000001</v>
      </c>
      <c r="I36" s="235">
        <f t="shared" si="12"/>
        <v>18858342.300000001</v>
      </c>
      <c r="J36" s="235">
        <f t="shared" si="12"/>
        <v>18858342.300000001</v>
      </c>
      <c r="K36" s="235">
        <f t="shared" si="12"/>
        <v>18858342.300000001</v>
      </c>
      <c r="L36" s="235">
        <f t="shared" si="12"/>
        <v>18858342.300000001</v>
      </c>
      <c r="M36" s="235">
        <f t="shared" si="12"/>
        <v>18858342.300000001</v>
      </c>
      <c r="N36" s="235">
        <f t="shared" si="12"/>
        <v>18858342.300000001</v>
      </c>
      <c r="O36" s="235">
        <f t="shared" si="12"/>
        <v>18858342.300000001</v>
      </c>
      <c r="P36" s="235">
        <f t="shared" si="12"/>
        <v>18858342.300000001</v>
      </c>
      <c r="Q36" s="235">
        <f t="shared" si="12"/>
        <v>18858342.300000001</v>
      </c>
      <c r="R36" s="235">
        <f t="shared" si="12"/>
        <v>18858342.300000001</v>
      </c>
      <c r="S36" s="235">
        <f t="shared" si="12"/>
        <v>18858342.300000001</v>
      </c>
      <c r="T36" s="235">
        <f t="shared" si="12"/>
        <v>18858342.300000001</v>
      </c>
      <c r="U36" s="235">
        <f t="shared" si="12"/>
        <v>18858342.300000001</v>
      </c>
      <c r="V36" s="235">
        <f t="shared" si="12"/>
        <v>18858342.300000001</v>
      </c>
      <c r="W36" s="235">
        <f t="shared" si="12"/>
        <v>18858342.300000001</v>
      </c>
      <c r="X36" s="235">
        <f t="shared" si="12"/>
        <v>18858342.300000001</v>
      </c>
      <c r="Y36" s="235">
        <f t="shared" si="12"/>
        <v>18858342.300000001</v>
      </c>
      <c r="Z36" s="235">
        <f t="shared" si="12"/>
        <v>18858342.300000001</v>
      </c>
      <c r="AA36" s="235">
        <f t="shared" si="12"/>
        <v>18858342.300000001</v>
      </c>
      <c r="AB36" s="235">
        <f t="shared" si="12"/>
        <v>18858342.300000001</v>
      </c>
      <c r="AC36" s="235">
        <f t="shared" si="12"/>
        <v>18858342.300000001</v>
      </c>
      <c r="AD36" s="235">
        <f t="shared" si="12"/>
        <v>18858342.300000001</v>
      </c>
      <c r="AE36" s="235">
        <f t="shared" si="12"/>
        <v>18858342.300000001</v>
      </c>
      <c r="AF36" s="235">
        <f t="shared" si="12"/>
        <v>18858342.300000001</v>
      </c>
      <c r="AG36" s="235">
        <f t="shared" si="12"/>
        <v>18858342.300000001</v>
      </c>
      <c r="AH36" s="235">
        <f t="shared" si="12"/>
        <v>18858342.300000001</v>
      </c>
    </row>
    <row r="37" spans="1:34" ht="14.5">
      <c r="B37" s="241" t="s">
        <v>492</v>
      </c>
      <c r="C37" s="235">
        <f t="shared" ref="C37:R40" si="13">C14</f>
        <v>7480383.1999999993</v>
      </c>
      <c r="D37" s="235">
        <f t="shared" si="13"/>
        <v>7480383.1999999993</v>
      </c>
      <c r="E37" s="235">
        <f t="shared" si="13"/>
        <v>7480383.1999999993</v>
      </c>
      <c r="F37" s="235">
        <f t="shared" si="13"/>
        <v>7480383.1999999993</v>
      </c>
      <c r="G37" s="235">
        <f t="shared" si="13"/>
        <v>7480383.1999999993</v>
      </c>
      <c r="H37" s="235">
        <f t="shared" si="13"/>
        <v>7480383.1999999993</v>
      </c>
      <c r="I37" s="235">
        <f t="shared" si="13"/>
        <v>7480383.1999999993</v>
      </c>
      <c r="J37" s="235">
        <f t="shared" si="13"/>
        <v>7480383.1999999993</v>
      </c>
      <c r="K37" s="235">
        <f t="shared" si="13"/>
        <v>7480383.1999999993</v>
      </c>
      <c r="L37" s="235">
        <f t="shared" si="13"/>
        <v>7480383.1999999993</v>
      </c>
      <c r="M37" s="235">
        <f t="shared" si="13"/>
        <v>7480383.1999999993</v>
      </c>
      <c r="N37" s="235">
        <f t="shared" si="13"/>
        <v>7480383.1999999993</v>
      </c>
      <c r="O37" s="235">
        <f t="shared" si="13"/>
        <v>7480383.1999999993</v>
      </c>
      <c r="P37" s="235">
        <f t="shared" si="13"/>
        <v>7480383.1999999993</v>
      </c>
      <c r="Q37" s="235">
        <f t="shared" si="13"/>
        <v>7480383.1999999993</v>
      </c>
      <c r="R37" s="235">
        <f t="shared" si="13"/>
        <v>7480383.1999999993</v>
      </c>
      <c r="S37" s="235">
        <f t="shared" si="12"/>
        <v>7480383.1999999993</v>
      </c>
      <c r="T37" s="235">
        <f t="shared" si="12"/>
        <v>7480383.1999999993</v>
      </c>
      <c r="U37" s="235">
        <f t="shared" si="12"/>
        <v>7480383.1999999993</v>
      </c>
      <c r="V37" s="235">
        <f t="shared" si="12"/>
        <v>7480383.1999999993</v>
      </c>
      <c r="W37" s="235">
        <f t="shared" si="12"/>
        <v>7480383.1999999993</v>
      </c>
      <c r="X37" s="235">
        <f t="shared" si="12"/>
        <v>7480383.1999999993</v>
      </c>
      <c r="Y37" s="235">
        <f t="shared" si="12"/>
        <v>7480383.1999999993</v>
      </c>
      <c r="Z37" s="235">
        <f t="shared" si="12"/>
        <v>7480383.1999999993</v>
      </c>
      <c r="AA37" s="235">
        <f t="shared" si="12"/>
        <v>7480383.1999999993</v>
      </c>
      <c r="AB37" s="235">
        <f t="shared" si="12"/>
        <v>7480383.1999999993</v>
      </c>
      <c r="AC37" s="235">
        <f t="shared" si="12"/>
        <v>7480383.1999999993</v>
      </c>
      <c r="AD37" s="235">
        <f t="shared" si="12"/>
        <v>7480383.1999999993</v>
      </c>
      <c r="AE37" s="235">
        <f t="shared" si="12"/>
        <v>7480383.1999999993</v>
      </c>
      <c r="AF37" s="235">
        <f t="shared" si="12"/>
        <v>7480383.1999999993</v>
      </c>
      <c r="AG37" s="235">
        <f t="shared" si="12"/>
        <v>7480383.1999999993</v>
      </c>
      <c r="AH37" s="235">
        <f t="shared" si="12"/>
        <v>7480383.1999999993</v>
      </c>
    </row>
    <row r="38" spans="1:34" ht="14.5">
      <c r="B38" s="241" t="s">
        <v>493</v>
      </c>
      <c r="C38" s="235">
        <f t="shared" si="13"/>
        <v>0</v>
      </c>
      <c r="D38" s="235">
        <f t="shared" si="12"/>
        <v>0</v>
      </c>
      <c r="E38" s="235">
        <f t="shared" si="12"/>
        <v>0</v>
      </c>
      <c r="F38" s="235">
        <f t="shared" si="12"/>
        <v>0</v>
      </c>
      <c r="G38" s="235">
        <f t="shared" si="12"/>
        <v>0</v>
      </c>
      <c r="H38" s="235">
        <f t="shared" si="12"/>
        <v>0</v>
      </c>
      <c r="I38" s="235">
        <f t="shared" si="12"/>
        <v>0</v>
      </c>
      <c r="J38" s="235">
        <f t="shared" si="12"/>
        <v>0</v>
      </c>
      <c r="K38" s="235">
        <f t="shared" si="12"/>
        <v>0</v>
      </c>
      <c r="L38" s="235">
        <f t="shared" si="12"/>
        <v>0</v>
      </c>
      <c r="M38" s="235">
        <f t="shared" si="12"/>
        <v>0</v>
      </c>
      <c r="N38" s="235">
        <f t="shared" si="12"/>
        <v>0</v>
      </c>
      <c r="O38" s="235">
        <f t="shared" si="12"/>
        <v>0</v>
      </c>
      <c r="P38" s="235">
        <f t="shared" si="12"/>
        <v>0</v>
      </c>
      <c r="Q38" s="235">
        <f t="shared" si="12"/>
        <v>0</v>
      </c>
      <c r="R38" s="235">
        <f t="shared" si="12"/>
        <v>0</v>
      </c>
      <c r="S38" s="235">
        <f t="shared" si="12"/>
        <v>0</v>
      </c>
      <c r="T38" s="235">
        <f t="shared" si="12"/>
        <v>0</v>
      </c>
      <c r="U38" s="235">
        <f t="shared" si="12"/>
        <v>0</v>
      </c>
      <c r="V38" s="235">
        <f t="shared" si="12"/>
        <v>0</v>
      </c>
      <c r="W38" s="235">
        <f t="shared" si="12"/>
        <v>0</v>
      </c>
      <c r="X38" s="235">
        <f t="shared" si="12"/>
        <v>0</v>
      </c>
      <c r="Y38" s="235">
        <f t="shared" si="12"/>
        <v>0</v>
      </c>
      <c r="Z38" s="235">
        <f t="shared" si="12"/>
        <v>0</v>
      </c>
      <c r="AA38" s="235">
        <f t="shared" si="12"/>
        <v>0</v>
      </c>
      <c r="AB38" s="235">
        <f t="shared" si="12"/>
        <v>0</v>
      </c>
      <c r="AC38" s="235">
        <f t="shared" si="12"/>
        <v>0</v>
      </c>
      <c r="AD38" s="235">
        <f t="shared" si="12"/>
        <v>0</v>
      </c>
      <c r="AE38" s="235">
        <f t="shared" si="12"/>
        <v>0</v>
      </c>
      <c r="AF38" s="235">
        <f t="shared" si="12"/>
        <v>0</v>
      </c>
      <c r="AG38" s="235">
        <f t="shared" si="12"/>
        <v>0</v>
      </c>
      <c r="AH38" s="235">
        <f t="shared" si="12"/>
        <v>0</v>
      </c>
    </row>
    <row r="39" spans="1:34" ht="14.5">
      <c r="B39" s="241" t="s">
        <v>494</v>
      </c>
      <c r="C39" s="235">
        <f t="shared" si="13"/>
        <v>1129463.8</v>
      </c>
      <c r="D39" s="235">
        <f t="shared" si="12"/>
        <v>1129463.8</v>
      </c>
      <c r="E39" s="235">
        <f t="shared" si="12"/>
        <v>1129463.8</v>
      </c>
      <c r="F39" s="235">
        <f t="shared" si="12"/>
        <v>1129463.8</v>
      </c>
      <c r="G39" s="235">
        <f t="shared" si="12"/>
        <v>1129463.8</v>
      </c>
      <c r="H39" s="235">
        <f t="shared" si="12"/>
        <v>1129463.8</v>
      </c>
      <c r="I39" s="235">
        <f t="shared" si="12"/>
        <v>1129463.8</v>
      </c>
      <c r="J39" s="235">
        <f t="shared" si="12"/>
        <v>1129463.8</v>
      </c>
      <c r="K39" s="235">
        <f t="shared" si="12"/>
        <v>1129463.8</v>
      </c>
      <c r="L39" s="235">
        <f t="shared" si="12"/>
        <v>1129463.8</v>
      </c>
      <c r="M39" s="235">
        <f t="shared" si="12"/>
        <v>1129463.8</v>
      </c>
      <c r="N39" s="235">
        <f t="shared" si="12"/>
        <v>1129463.8</v>
      </c>
      <c r="O39" s="235">
        <f t="shared" si="12"/>
        <v>1129463.8</v>
      </c>
      <c r="P39" s="235">
        <f t="shared" si="12"/>
        <v>1129463.8</v>
      </c>
      <c r="Q39" s="235">
        <f t="shared" si="12"/>
        <v>1129463.8</v>
      </c>
      <c r="R39" s="235">
        <f t="shared" si="12"/>
        <v>1129463.8</v>
      </c>
      <c r="S39" s="235">
        <f t="shared" si="12"/>
        <v>1129463.8</v>
      </c>
      <c r="T39" s="235">
        <f t="shared" si="12"/>
        <v>1129463.8</v>
      </c>
      <c r="U39" s="235">
        <f t="shared" si="12"/>
        <v>1129463.8</v>
      </c>
      <c r="V39" s="235">
        <f t="shared" si="12"/>
        <v>1129463.8</v>
      </c>
      <c r="W39" s="235">
        <f t="shared" si="12"/>
        <v>1129463.8</v>
      </c>
      <c r="X39" s="235">
        <f t="shared" si="12"/>
        <v>1129463.8</v>
      </c>
      <c r="Y39" s="235">
        <f t="shared" si="12"/>
        <v>1129463.8</v>
      </c>
      <c r="Z39" s="235">
        <f t="shared" si="12"/>
        <v>1129463.8</v>
      </c>
      <c r="AA39" s="235">
        <f t="shared" si="12"/>
        <v>1129463.8</v>
      </c>
      <c r="AB39" s="235">
        <f t="shared" si="12"/>
        <v>1129463.8</v>
      </c>
      <c r="AC39" s="235">
        <f t="shared" si="12"/>
        <v>1129463.8</v>
      </c>
      <c r="AD39" s="235">
        <f t="shared" si="12"/>
        <v>1129463.8</v>
      </c>
      <c r="AE39" s="235">
        <f t="shared" si="12"/>
        <v>1129463.8</v>
      </c>
      <c r="AF39" s="235">
        <f t="shared" si="12"/>
        <v>1129463.8</v>
      </c>
      <c r="AG39" s="235">
        <f t="shared" si="12"/>
        <v>1129463.8</v>
      </c>
      <c r="AH39" s="235">
        <f t="shared" si="12"/>
        <v>1129463.8</v>
      </c>
    </row>
    <row r="40" spans="1:34" ht="14.5">
      <c r="B40" s="241" t="s">
        <v>495</v>
      </c>
      <c r="C40" s="235">
        <f t="shared" si="13"/>
        <v>2258927.6</v>
      </c>
      <c r="D40" s="235">
        <f t="shared" si="12"/>
        <v>2258927.6</v>
      </c>
      <c r="E40" s="235">
        <f t="shared" si="12"/>
        <v>2258927.6</v>
      </c>
      <c r="F40" s="235">
        <f t="shared" si="12"/>
        <v>2258927.6</v>
      </c>
      <c r="G40" s="235">
        <f t="shared" si="12"/>
        <v>2258927.6</v>
      </c>
      <c r="H40" s="235">
        <f t="shared" si="12"/>
        <v>2258927.6</v>
      </c>
      <c r="I40" s="235">
        <f t="shared" si="12"/>
        <v>2258927.6</v>
      </c>
      <c r="J40" s="235">
        <f t="shared" si="12"/>
        <v>2258927.6</v>
      </c>
      <c r="K40" s="235">
        <f t="shared" si="12"/>
        <v>2258927.6</v>
      </c>
      <c r="L40" s="235">
        <f t="shared" si="12"/>
        <v>2258927.6</v>
      </c>
      <c r="M40" s="235">
        <f t="shared" si="12"/>
        <v>2258927.6</v>
      </c>
      <c r="N40" s="235">
        <f t="shared" si="12"/>
        <v>2258927.6</v>
      </c>
      <c r="O40" s="235">
        <f t="shared" si="12"/>
        <v>2258927.6</v>
      </c>
      <c r="P40" s="235">
        <f t="shared" si="12"/>
        <v>2258927.6</v>
      </c>
      <c r="Q40" s="235">
        <f t="shared" si="12"/>
        <v>2258927.6</v>
      </c>
      <c r="R40" s="235">
        <f t="shared" si="12"/>
        <v>2258927.6</v>
      </c>
      <c r="S40" s="235">
        <f t="shared" si="12"/>
        <v>2258927.6</v>
      </c>
      <c r="T40" s="235">
        <f t="shared" si="12"/>
        <v>2258927.6</v>
      </c>
      <c r="U40" s="235">
        <f t="shared" si="12"/>
        <v>2258927.6</v>
      </c>
      <c r="V40" s="235">
        <f t="shared" si="12"/>
        <v>2258927.6</v>
      </c>
      <c r="W40" s="235">
        <f t="shared" si="12"/>
        <v>2258927.6</v>
      </c>
      <c r="X40" s="235">
        <f t="shared" si="12"/>
        <v>2258927.6</v>
      </c>
      <c r="Y40" s="235">
        <f t="shared" si="12"/>
        <v>2258927.6</v>
      </c>
      <c r="Z40" s="235">
        <f t="shared" si="12"/>
        <v>2258927.6</v>
      </c>
      <c r="AA40" s="235">
        <f t="shared" si="12"/>
        <v>2258927.6</v>
      </c>
      <c r="AB40" s="235">
        <f t="shared" si="12"/>
        <v>2258927.6</v>
      </c>
      <c r="AC40" s="235">
        <f t="shared" si="12"/>
        <v>2258927.6</v>
      </c>
      <c r="AD40" s="235">
        <f t="shared" si="12"/>
        <v>2258927.6</v>
      </c>
      <c r="AE40" s="235">
        <f t="shared" si="12"/>
        <v>2258927.6</v>
      </c>
      <c r="AF40" s="235">
        <f t="shared" si="12"/>
        <v>2258927.6</v>
      </c>
      <c r="AG40" s="235">
        <f t="shared" si="12"/>
        <v>2258927.6</v>
      </c>
      <c r="AH40" s="235">
        <f t="shared" si="12"/>
        <v>2258927.6</v>
      </c>
    </row>
    <row r="41" spans="1:34" ht="14.5">
      <c r="A41" s="83" t="s">
        <v>4708</v>
      </c>
      <c r="B41" s="241" t="s">
        <v>496</v>
      </c>
      <c r="C41" s="235">
        <f t="shared" si="8"/>
        <v>148126.39999999999</v>
      </c>
      <c r="D41" s="235">
        <f t="shared" ref="D41:AH41" si="14">D18*(1-D$28)</f>
        <v>148126.39999999999</v>
      </c>
      <c r="E41" s="235">
        <f t="shared" si="14"/>
        <v>148126.39999999999</v>
      </c>
      <c r="F41" s="235">
        <f t="shared" si="14"/>
        <v>148126.39999999999</v>
      </c>
      <c r="G41" s="235">
        <f t="shared" si="14"/>
        <v>148126.39999999999</v>
      </c>
      <c r="H41" s="235">
        <f t="shared" si="14"/>
        <v>148126.39999999999</v>
      </c>
      <c r="I41" s="235">
        <f t="shared" si="14"/>
        <v>148126.39999999999</v>
      </c>
      <c r="J41" s="235">
        <f t="shared" si="14"/>
        <v>148126.39999999999</v>
      </c>
      <c r="K41" s="235">
        <f t="shared" si="14"/>
        <v>148126.39999999999</v>
      </c>
      <c r="L41" s="235">
        <f t="shared" si="14"/>
        <v>148126.39999999999</v>
      </c>
      <c r="M41" s="235">
        <f t="shared" si="14"/>
        <v>148126.39999999999</v>
      </c>
      <c r="N41" s="235">
        <f t="shared" si="14"/>
        <v>94194.285999012674</v>
      </c>
      <c r="O41" s="235">
        <f t="shared" si="14"/>
        <v>91185.888123510536</v>
      </c>
      <c r="P41" s="235">
        <f t="shared" si="14"/>
        <v>88177.490248008384</v>
      </c>
      <c r="Q41" s="235">
        <f t="shared" si="14"/>
        <v>88177.490248008384</v>
      </c>
      <c r="R41" s="235">
        <f t="shared" si="14"/>
        <v>84690.429052740903</v>
      </c>
      <c r="S41" s="235">
        <f t="shared" si="14"/>
        <v>81203.367857473437</v>
      </c>
      <c r="T41" s="235">
        <f t="shared" si="14"/>
        <v>81203.367857473437</v>
      </c>
      <c r="U41" s="235">
        <f t="shared" si="14"/>
        <v>81203.367857473437</v>
      </c>
      <c r="V41" s="235">
        <f t="shared" si="14"/>
        <v>81203.367857473437</v>
      </c>
      <c r="W41" s="235">
        <f t="shared" si="14"/>
        <v>81203.367857473437</v>
      </c>
      <c r="X41" s="235">
        <f t="shared" si="14"/>
        <v>69648.287122890368</v>
      </c>
      <c r="Y41" s="235">
        <f t="shared" si="14"/>
        <v>69648.287122890368</v>
      </c>
      <c r="Z41" s="235">
        <f t="shared" si="14"/>
        <v>69648.287122890368</v>
      </c>
      <c r="AA41" s="235">
        <f t="shared" si="14"/>
        <v>69648.287122890368</v>
      </c>
      <c r="AB41" s="235">
        <f t="shared" si="14"/>
        <v>69648.287122890368</v>
      </c>
      <c r="AC41" s="235">
        <f t="shared" si="14"/>
        <v>51890.519221027855</v>
      </c>
      <c r="AD41" s="235">
        <f t="shared" si="14"/>
        <v>51890.519221027855</v>
      </c>
      <c r="AE41" s="235">
        <f t="shared" si="14"/>
        <v>51890.519221027855</v>
      </c>
      <c r="AF41" s="235">
        <f t="shared" si="14"/>
        <v>51890.519221027855</v>
      </c>
      <c r="AG41" s="235">
        <f t="shared" si="14"/>
        <v>51890.519221027855</v>
      </c>
      <c r="AH41" s="235">
        <f t="shared" si="14"/>
        <v>51890.519221027855</v>
      </c>
    </row>
    <row r="42" spans="1:34" ht="14.5">
      <c r="A42" s="83" t="s">
        <v>4708</v>
      </c>
      <c r="B42" s="241" t="s">
        <v>497</v>
      </c>
      <c r="C42" s="235">
        <f t="shared" si="8"/>
        <v>0</v>
      </c>
      <c r="D42" s="235">
        <f t="shared" ref="D42:AH42" si="15">D19*(1-D$28)</f>
        <v>0</v>
      </c>
      <c r="E42" s="235">
        <f t="shared" si="15"/>
        <v>0</v>
      </c>
      <c r="F42" s="235">
        <f t="shared" si="15"/>
        <v>0</v>
      </c>
      <c r="G42" s="235">
        <f t="shared" si="15"/>
        <v>0</v>
      </c>
      <c r="H42" s="235">
        <f t="shared" si="15"/>
        <v>0</v>
      </c>
      <c r="I42" s="235">
        <f t="shared" si="15"/>
        <v>0</v>
      </c>
      <c r="J42" s="235">
        <f t="shared" si="15"/>
        <v>0</v>
      </c>
      <c r="K42" s="235">
        <f t="shared" si="15"/>
        <v>0</v>
      </c>
      <c r="L42" s="235">
        <f t="shared" si="15"/>
        <v>0</v>
      </c>
      <c r="M42" s="235">
        <f t="shared" si="15"/>
        <v>0</v>
      </c>
      <c r="N42" s="235">
        <f t="shared" si="15"/>
        <v>0</v>
      </c>
      <c r="O42" s="235">
        <f t="shared" si="15"/>
        <v>0</v>
      </c>
      <c r="P42" s="235">
        <f t="shared" si="15"/>
        <v>0</v>
      </c>
      <c r="Q42" s="235">
        <f t="shared" si="15"/>
        <v>0</v>
      </c>
      <c r="R42" s="235">
        <f t="shared" si="15"/>
        <v>0</v>
      </c>
      <c r="S42" s="235">
        <f t="shared" si="15"/>
        <v>0</v>
      </c>
      <c r="T42" s="235">
        <f t="shared" si="15"/>
        <v>0</v>
      </c>
      <c r="U42" s="235">
        <f t="shared" si="15"/>
        <v>0</v>
      </c>
      <c r="V42" s="235">
        <f t="shared" si="15"/>
        <v>0</v>
      </c>
      <c r="W42" s="235">
        <f t="shared" si="15"/>
        <v>0</v>
      </c>
      <c r="X42" s="235">
        <f t="shared" si="15"/>
        <v>0</v>
      </c>
      <c r="Y42" s="235">
        <f t="shared" si="15"/>
        <v>0</v>
      </c>
      <c r="Z42" s="235">
        <f t="shared" si="15"/>
        <v>0</v>
      </c>
      <c r="AA42" s="235">
        <f t="shared" si="15"/>
        <v>0</v>
      </c>
      <c r="AB42" s="235">
        <f t="shared" si="15"/>
        <v>0</v>
      </c>
      <c r="AC42" s="235">
        <f t="shared" si="15"/>
        <v>0</v>
      </c>
      <c r="AD42" s="235">
        <f t="shared" si="15"/>
        <v>0</v>
      </c>
      <c r="AE42" s="235">
        <f t="shared" si="15"/>
        <v>0</v>
      </c>
      <c r="AF42" s="235">
        <f t="shared" si="15"/>
        <v>0</v>
      </c>
      <c r="AG42" s="235">
        <f t="shared" si="15"/>
        <v>0</v>
      </c>
      <c r="AH42" s="235">
        <f t="shared" si="15"/>
        <v>0</v>
      </c>
    </row>
    <row r="43" spans="1:34" ht="14.5">
      <c r="A43" s="83" t="s">
        <v>4708</v>
      </c>
      <c r="B43" s="241" t="s">
        <v>498</v>
      </c>
      <c r="C43" s="235">
        <f t="shared" si="8"/>
        <v>0</v>
      </c>
      <c r="D43" s="235">
        <f t="shared" ref="D43:AH43" si="16">D20*(1-D$28)</f>
        <v>0</v>
      </c>
      <c r="E43" s="235">
        <f t="shared" si="16"/>
        <v>0</v>
      </c>
      <c r="F43" s="235">
        <f t="shared" si="16"/>
        <v>0</v>
      </c>
      <c r="G43" s="235">
        <f t="shared" si="16"/>
        <v>0</v>
      </c>
      <c r="H43" s="235">
        <f t="shared" si="16"/>
        <v>0</v>
      </c>
      <c r="I43" s="235">
        <f t="shared" si="16"/>
        <v>0</v>
      </c>
      <c r="J43" s="235">
        <f t="shared" si="16"/>
        <v>0</v>
      </c>
      <c r="K43" s="235">
        <f t="shared" si="16"/>
        <v>0</v>
      </c>
      <c r="L43" s="235">
        <f t="shared" si="16"/>
        <v>0</v>
      </c>
      <c r="M43" s="235">
        <f t="shared" si="16"/>
        <v>0</v>
      </c>
      <c r="N43" s="235">
        <f t="shared" si="16"/>
        <v>0</v>
      </c>
      <c r="O43" s="235">
        <f t="shared" si="16"/>
        <v>0</v>
      </c>
      <c r="P43" s="235">
        <f t="shared" si="16"/>
        <v>0</v>
      </c>
      <c r="Q43" s="235">
        <f t="shared" si="16"/>
        <v>0</v>
      </c>
      <c r="R43" s="235">
        <f t="shared" si="16"/>
        <v>0</v>
      </c>
      <c r="S43" s="235">
        <f t="shared" si="16"/>
        <v>0</v>
      </c>
      <c r="T43" s="235">
        <f t="shared" si="16"/>
        <v>0</v>
      </c>
      <c r="U43" s="235">
        <f t="shared" si="16"/>
        <v>0</v>
      </c>
      <c r="V43" s="235">
        <f t="shared" si="16"/>
        <v>0</v>
      </c>
      <c r="W43" s="235">
        <f t="shared" si="16"/>
        <v>0</v>
      </c>
      <c r="X43" s="235">
        <f t="shared" si="16"/>
        <v>0</v>
      </c>
      <c r="Y43" s="235">
        <f t="shared" si="16"/>
        <v>0</v>
      </c>
      <c r="Z43" s="235">
        <f t="shared" si="16"/>
        <v>0</v>
      </c>
      <c r="AA43" s="235">
        <f t="shared" si="16"/>
        <v>0</v>
      </c>
      <c r="AB43" s="235">
        <f t="shared" si="16"/>
        <v>0</v>
      </c>
      <c r="AC43" s="235">
        <f t="shared" si="16"/>
        <v>0</v>
      </c>
      <c r="AD43" s="235">
        <f t="shared" si="16"/>
        <v>0</v>
      </c>
      <c r="AE43" s="235">
        <f t="shared" si="16"/>
        <v>0</v>
      </c>
      <c r="AF43" s="235">
        <f t="shared" si="16"/>
        <v>0</v>
      </c>
      <c r="AG43" s="235">
        <f t="shared" si="16"/>
        <v>0</v>
      </c>
      <c r="AH43" s="235">
        <f t="shared" si="16"/>
        <v>0</v>
      </c>
    </row>
    <row r="44" spans="1:34" ht="14.5">
      <c r="B44" s="241" t="s">
        <v>499</v>
      </c>
      <c r="C44" s="235">
        <f t="shared" ref="C44:AH44" si="17">C21</f>
        <v>0</v>
      </c>
      <c r="D44" s="235">
        <f t="shared" si="17"/>
        <v>0</v>
      </c>
      <c r="E44" s="235">
        <f t="shared" si="17"/>
        <v>0</v>
      </c>
      <c r="F44" s="235">
        <f t="shared" si="17"/>
        <v>0</v>
      </c>
      <c r="G44" s="235">
        <f t="shared" si="17"/>
        <v>0</v>
      </c>
      <c r="H44" s="235">
        <f t="shared" si="17"/>
        <v>0</v>
      </c>
      <c r="I44" s="235">
        <f t="shared" si="17"/>
        <v>0</v>
      </c>
      <c r="J44" s="235">
        <f t="shared" si="17"/>
        <v>0</v>
      </c>
      <c r="K44" s="235">
        <f t="shared" si="17"/>
        <v>0</v>
      </c>
      <c r="L44" s="235">
        <f t="shared" si="17"/>
        <v>0</v>
      </c>
      <c r="M44" s="235">
        <f t="shared" si="17"/>
        <v>0</v>
      </c>
      <c r="N44" s="235">
        <f t="shared" si="17"/>
        <v>0</v>
      </c>
      <c r="O44" s="235">
        <f t="shared" si="17"/>
        <v>0</v>
      </c>
      <c r="P44" s="235">
        <f t="shared" si="17"/>
        <v>0</v>
      </c>
      <c r="Q44" s="235">
        <f t="shared" si="17"/>
        <v>0</v>
      </c>
      <c r="R44" s="235">
        <f t="shared" si="17"/>
        <v>0</v>
      </c>
      <c r="S44" s="235">
        <f t="shared" si="17"/>
        <v>0</v>
      </c>
      <c r="T44" s="235">
        <f t="shared" si="17"/>
        <v>0</v>
      </c>
      <c r="U44" s="235">
        <f t="shared" si="17"/>
        <v>0</v>
      </c>
      <c r="V44" s="235">
        <f t="shared" si="17"/>
        <v>0</v>
      </c>
      <c r="W44" s="235">
        <f t="shared" si="17"/>
        <v>0</v>
      </c>
      <c r="X44" s="235">
        <f t="shared" si="17"/>
        <v>0</v>
      </c>
      <c r="Y44" s="235">
        <f t="shared" si="17"/>
        <v>0</v>
      </c>
      <c r="Z44" s="235">
        <f t="shared" si="17"/>
        <v>0</v>
      </c>
      <c r="AA44" s="235">
        <f t="shared" si="17"/>
        <v>0</v>
      </c>
      <c r="AB44" s="235">
        <f t="shared" si="17"/>
        <v>0</v>
      </c>
      <c r="AC44" s="235">
        <f t="shared" si="17"/>
        <v>0</v>
      </c>
      <c r="AD44" s="235">
        <f t="shared" si="17"/>
        <v>0</v>
      </c>
      <c r="AE44" s="235">
        <f t="shared" si="17"/>
        <v>0</v>
      </c>
      <c r="AF44" s="235">
        <f t="shared" si="17"/>
        <v>0</v>
      </c>
      <c r="AG44" s="235">
        <f t="shared" si="17"/>
        <v>0</v>
      </c>
      <c r="AH44" s="235">
        <f t="shared" si="17"/>
        <v>0</v>
      </c>
    </row>
    <row r="45" spans="1:34" ht="14.5">
      <c r="A45" s="83" t="s">
        <v>4708</v>
      </c>
      <c r="B45" s="241" t="s">
        <v>500</v>
      </c>
      <c r="C45" s="235">
        <f t="shared" si="8"/>
        <v>0</v>
      </c>
      <c r="D45" s="235">
        <f t="shared" ref="D45:AH45" si="18">D22*(1-D$28)</f>
        <v>0</v>
      </c>
      <c r="E45" s="235">
        <f t="shared" si="18"/>
        <v>0</v>
      </c>
      <c r="F45" s="235">
        <f t="shared" si="18"/>
        <v>0</v>
      </c>
      <c r="G45" s="235">
        <f t="shared" si="18"/>
        <v>0</v>
      </c>
      <c r="H45" s="235">
        <f t="shared" si="18"/>
        <v>0</v>
      </c>
      <c r="I45" s="235">
        <f t="shared" si="18"/>
        <v>0</v>
      </c>
      <c r="J45" s="235">
        <f t="shared" si="18"/>
        <v>0</v>
      </c>
      <c r="K45" s="235">
        <f t="shared" si="18"/>
        <v>0</v>
      </c>
      <c r="L45" s="235">
        <f t="shared" si="18"/>
        <v>0</v>
      </c>
      <c r="M45" s="235">
        <f t="shared" si="18"/>
        <v>0</v>
      </c>
      <c r="N45" s="235">
        <f t="shared" si="18"/>
        <v>0</v>
      </c>
      <c r="O45" s="235">
        <f t="shared" si="18"/>
        <v>0</v>
      </c>
      <c r="P45" s="235">
        <f t="shared" si="18"/>
        <v>0</v>
      </c>
      <c r="Q45" s="235">
        <f t="shared" si="18"/>
        <v>0</v>
      </c>
      <c r="R45" s="235">
        <f t="shared" si="18"/>
        <v>0</v>
      </c>
      <c r="S45" s="235">
        <f t="shared" si="18"/>
        <v>0</v>
      </c>
      <c r="T45" s="235">
        <f t="shared" si="18"/>
        <v>0</v>
      </c>
      <c r="U45" s="235">
        <f t="shared" si="18"/>
        <v>0</v>
      </c>
      <c r="V45" s="235">
        <f t="shared" si="18"/>
        <v>0</v>
      </c>
      <c r="W45" s="235">
        <f t="shared" si="18"/>
        <v>0</v>
      </c>
      <c r="X45" s="235">
        <f t="shared" si="18"/>
        <v>0</v>
      </c>
      <c r="Y45" s="235">
        <f t="shared" si="18"/>
        <v>0</v>
      </c>
      <c r="Z45" s="235">
        <f t="shared" si="18"/>
        <v>0</v>
      </c>
      <c r="AA45" s="235">
        <f t="shared" si="18"/>
        <v>0</v>
      </c>
      <c r="AB45" s="235">
        <f t="shared" si="18"/>
        <v>0</v>
      </c>
      <c r="AC45" s="235">
        <f t="shared" si="18"/>
        <v>0</v>
      </c>
      <c r="AD45" s="235">
        <f t="shared" si="18"/>
        <v>0</v>
      </c>
      <c r="AE45" s="235">
        <f t="shared" si="18"/>
        <v>0</v>
      </c>
      <c r="AF45" s="235">
        <f t="shared" si="18"/>
        <v>0</v>
      </c>
      <c r="AG45" s="235">
        <f t="shared" si="18"/>
        <v>0</v>
      </c>
      <c r="AH45" s="235">
        <f t="shared" si="18"/>
        <v>0</v>
      </c>
    </row>
    <row r="46" spans="1:34" ht="14.5">
      <c r="A46" s="83" t="s">
        <v>4708</v>
      </c>
      <c r="B46" s="241" t="s">
        <v>501</v>
      </c>
      <c r="C46" s="235">
        <f t="shared" si="8"/>
        <v>0</v>
      </c>
      <c r="D46" s="235">
        <f t="shared" ref="D46:AH46" si="19">D23*(1-D$28)</f>
        <v>0</v>
      </c>
      <c r="E46" s="235">
        <f t="shared" si="19"/>
        <v>0</v>
      </c>
      <c r="F46" s="235">
        <f t="shared" si="19"/>
        <v>0</v>
      </c>
      <c r="G46" s="235">
        <f t="shared" si="19"/>
        <v>0</v>
      </c>
      <c r="H46" s="235">
        <f t="shared" si="19"/>
        <v>0</v>
      </c>
      <c r="I46" s="235">
        <f t="shared" si="19"/>
        <v>0</v>
      </c>
      <c r="J46" s="235">
        <f t="shared" si="19"/>
        <v>0</v>
      </c>
      <c r="K46" s="235">
        <f t="shared" si="19"/>
        <v>0</v>
      </c>
      <c r="L46" s="235">
        <f t="shared" si="19"/>
        <v>0</v>
      </c>
      <c r="M46" s="235">
        <f t="shared" si="19"/>
        <v>0</v>
      </c>
      <c r="N46" s="235">
        <f t="shared" si="19"/>
        <v>0</v>
      </c>
      <c r="O46" s="235">
        <f t="shared" si="19"/>
        <v>0</v>
      </c>
      <c r="P46" s="235">
        <f t="shared" si="19"/>
        <v>0</v>
      </c>
      <c r="Q46" s="235">
        <f t="shared" si="19"/>
        <v>0</v>
      </c>
      <c r="R46" s="235">
        <f t="shared" si="19"/>
        <v>0</v>
      </c>
      <c r="S46" s="235">
        <f t="shared" si="19"/>
        <v>0</v>
      </c>
      <c r="T46" s="235">
        <f t="shared" si="19"/>
        <v>0</v>
      </c>
      <c r="U46" s="235">
        <f t="shared" si="19"/>
        <v>0</v>
      </c>
      <c r="V46" s="235">
        <f t="shared" si="19"/>
        <v>0</v>
      </c>
      <c r="W46" s="235">
        <f t="shared" si="19"/>
        <v>0</v>
      </c>
      <c r="X46" s="235">
        <f t="shared" si="19"/>
        <v>0</v>
      </c>
      <c r="Y46" s="235">
        <f t="shared" si="19"/>
        <v>0</v>
      </c>
      <c r="Z46" s="235">
        <f t="shared" si="19"/>
        <v>0</v>
      </c>
      <c r="AA46" s="235">
        <f t="shared" si="19"/>
        <v>0</v>
      </c>
      <c r="AB46" s="235">
        <f t="shared" si="19"/>
        <v>0</v>
      </c>
      <c r="AC46" s="235">
        <f t="shared" si="19"/>
        <v>0</v>
      </c>
      <c r="AD46" s="235">
        <f t="shared" si="19"/>
        <v>0</v>
      </c>
      <c r="AE46" s="235">
        <f t="shared" si="19"/>
        <v>0</v>
      </c>
      <c r="AF46" s="235">
        <f t="shared" si="19"/>
        <v>0</v>
      </c>
      <c r="AG46" s="235">
        <f t="shared" si="19"/>
        <v>0</v>
      </c>
      <c r="AH46" s="235">
        <f t="shared" si="19"/>
        <v>0</v>
      </c>
    </row>
    <row r="47" spans="1:34" ht="14.5">
      <c r="B47" s="241" t="s">
        <v>502</v>
      </c>
      <c r="C47" s="235">
        <f t="shared" ref="C47:AH47" si="20">C24</f>
        <v>0</v>
      </c>
      <c r="D47" s="235">
        <f t="shared" si="20"/>
        <v>0</v>
      </c>
      <c r="E47" s="235">
        <f t="shared" si="20"/>
        <v>0</v>
      </c>
      <c r="F47" s="235">
        <f t="shared" si="20"/>
        <v>0</v>
      </c>
      <c r="G47" s="235">
        <f t="shared" si="20"/>
        <v>0</v>
      </c>
      <c r="H47" s="235">
        <f t="shared" si="20"/>
        <v>0</v>
      </c>
      <c r="I47" s="235">
        <f t="shared" si="20"/>
        <v>0</v>
      </c>
      <c r="J47" s="235">
        <f t="shared" si="20"/>
        <v>0</v>
      </c>
      <c r="K47" s="235">
        <f t="shared" si="20"/>
        <v>0</v>
      </c>
      <c r="L47" s="235">
        <f t="shared" si="20"/>
        <v>0</v>
      </c>
      <c r="M47" s="235">
        <f t="shared" si="20"/>
        <v>0</v>
      </c>
      <c r="N47" s="235">
        <f t="shared" si="20"/>
        <v>0</v>
      </c>
      <c r="O47" s="235">
        <f t="shared" si="20"/>
        <v>0</v>
      </c>
      <c r="P47" s="235">
        <f t="shared" si="20"/>
        <v>0</v>
      </c>
      <c r="Q47" s="235">
        <f t="shared" si="20"/>
        <v>0</v>
      </c>
      <c r="R47" s="235">
        <f t="shared" si="20"/>
        <v>0</v>
      </c>
      <c r="S47" s="235">
        <f t="shared" si="20"/>
        <v>0</v>
      </c>
      <c r="T47" s="235">
        <f t="shared" si="20"/>
        <v>0</v>
      </c>
      <c r="U47" s="235">
        <f t="shared" si="20"/>
        <v>0</v>
      </c>
      <c r="V47" s="235">
        <f t="shared" si="20"/>
        <v>0</v>
      </c>
      <c r="W47" s="235">
        <f t="shared" si="20"/>
        <v>0</v>
      </c>
      <c r="X47" s="235">
        <f t="shared" si="20"/>
        <v>0</v>
      </c>
      <c r="Y47" s="235">
        <f t="shared" si="20"/>
        <v>0</v>
      </c>
      <c r="Z47" s="235">
        <f t="shared" si="20"/>
        <v>0</v>
      </c>
      <c r="AA47" s="235">
        <f t="shared" si="20"/>
        <v>0</v>
      </c>
      <c r="AB47" s="235">
        <f t="shared" si="20"/>
        <v>0</v>
      </c>
      <c r="AC47" s="235">
        <f t="shared" si="20"/>
        <v>0</v>
      </c>
      <c r="AD47" s="235">
        <f t="shared" si="20"/>
        <v>0</v>
      </c>
      <c r="AE47" s="235">
        <f t="shared" si="20"/>
        <v>0</v>
      </c>
      <c r="AF47" s="235">
        <f t="shared" si="20"/>
        <v>0</v>
      </c>
      <c r="AG47" s="235">
        <f t="shared" si="20"/>
        <v>0</v>
      </c>
      <c r="AH47" s="235">
        <f t="shared" si="20"/>
        <v>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
  <cols>
    <col min="1" max="1" width="75.5" style="114" bestFit="1" customWidth="1"/>
    <col min="2" max="2" width="12.58203125" style="107" bestFit="1" customWidth="1"/>
  </cols>
  <sheetData>
    <row r="1" spans="1:32">
      <c r="A1" s="73" t="s">
        <v>587</v>
      </c>
    </row>
    <row r="2" spans="1:32">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A19" sqref="A19"/>
    </sheetView>
  </sheetViews>
  <sheetFormatPr defaultColWidth="12.58203125" defaultRowHeight="15" customHeight="1"/>
  <cols>
    <col min="1" max="1" width="22.83203125" style="114" customWidth="1"/>
    <col min="2" max="2" width="12.5" style="114" customWidth="1"/>
    <col min="3" max="33" width="10.08203125" style="114" customWidth="1"/>
  </cols>
  <sheetData>
    <row r="1" spans="1:33" ht="32.15"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4.5">
      <c r="A2" s="4" t="s">
        <v>487</v>
      </c>
      <c r="B2" s="110">
        <f>'CA emissions'!C32</f>
        <v>16395740.899999999</v>
      </c>
      <c r="C2" s="110">
        <f>'CA emissions'!D32</f>
        <v>16395740.899999999</v>
      </c>
      <c r="D2" s="110">
        <f>'CA emissions'!E32</f>
        <v>16395740.899999999</v>
      </c>
      <c r="E2" s="110">
        <f>'CA emissions'!F32</f>
        <v>16395740.899999999</v>
      </c>
      <c r="F2" s="110">
        <f>'CA emissions'!G32</f>
        <v>16395740.899999999</v>
      </c>
      <c r="G2" s="110">
        <f>'CA emissions'!H32</f>
        <v>16395740.899999999</v>
      </c>
      <c r="H2" s="110">
        <f>'CA emissions'!I32</f>
        <v>16395740.899999999</v>
      </c>
      <c r="I2" s="110">
        <f>'CA emissions'!J32</f>
        <v>16395740.899999999</v>
      </c>
      <c r="J2" s="110">
        <f>'CA emissions'!K32</f>
        <v>16395740.899999999</v>
      </c>
      <c r="K2" s="110">
        <f>'CA emissions'!L32</f>
        <v>16395740.899999999</v>
      </c>
      <c r="L2" s="110">
        <f>'CA emissions'!M32</f>
        <v>16395740.899999999</v>
      </c>
      <c r="M2" s="110">
        <f>'CA emissions'!N32</f>
        <v>10426130.031515716</v>
      </c>
      <c r="N2" s="110">
        <f>'CA emissions'!O32</f>
        <v>10093137.991671072</v>
      </c>
      <c r="O2" s="110">
        <f>'CA emissions'!P32</f>
        <v>9760145.9518264271</v>
      </c>
      <c r="P2" s="110">
        <f>'CA emissions'!Q32</f>
        <v>9760145.9518264271</v>
      </c>
      <c r="Q2" s="110">
        <f>'CA emissions'!R32</f>
        <v>9374171.8657752573</v>
      </c>
      <c r="R2" s="110">
        <f>'CA emissions'!S32</f>
        <v>8988197.7797240894</v>
      </c>
      <c r="S2" s="110">
        <f>'CA emissions'!T32</f>
        <v>8988197.7797240894</v>
      </c>
      <c r="T2" s="110">
        <f>'CA emissions'!U32</f>
        <v>8988197.7797240894</v>
      </c>
      <c r="U2" s="110">
        <f>'CA emissions'!V32</f>
        <v>8988197.7797240894</v>
      </c>
      <c r="V2" s="110">
        <f>'CA emissions'!W32</f>
        <v>8988197.7797240894</v>
      </c>
      <c r="W2" s="110">
        <f>'CA emissions'!X32</f>
        <v>7709194.7809149269</v>
      </c>
      <c r="X2" s="110">
        <f>'CA emissions'!Y32</f>
        <v>7709194.7809149269</v>
      </c>
      <c r="Y2" s="110">
        <f>'CA emissions'!Z32</f>
        <v>7709194.7809149269</v>
      </c>
      <c r="Z2" s="110">
        <f>'CA emissions'!AA32</f>
        <v>7709194.7809149269</v>
      </c>
      <c r="AA2" s="110">
        <f>'CA emissions'!AB32</f>
        <v>7709194.7809149269</v>
      </c>
      <c r="AB2" s="110">
        <f>'CA emissions'!AC32</f>
        <v>5743631.8462775201</v>
      </c>
      <c r="AC2" s="110">
        <f>'CA emissions'!AD32</f>
        <v>5743631.8462775201</v>
      </c>
      <c r="AD2" s="110">
        <f>'CA emissions'!AE32</f>
        <v>5743631.8462775201</v>
      </c>
      <c r="AE2" s="110">
        <f>'CA emissions'!AF32</f>
        <v>5743631.8462775201</v>
      </c>
      <c r="AF2" s="110">
        <f>'CA emissions'!AG32</f>
        <v>5743631.8462775201</v>
      </c>
      <c r="AG2" s="110">
        <f>'CA emissions'!AH32</f>
        <v>5743631.8462775201</v>
      </c>
    </row>
    <row r="3" spans="1:33" ht="14.5">
      <c r="A3" s="4" t="s">
        <v>488</v>
      </c>
      <c r="B3" s="110">
        <f>'CA emissions'!C33</f>
        <v>18173257.699999999</v>
      </c>
      <c r="C3" s="110">
        <f>'CA emissions'!D33</f>
        <v>18173257.699999999</v>
      </c>
      <c r="D3" s="110">
        <f>'CA emissions'!E33</f>
        <v>18173257.699999999</v>
      </c>
      <c r="E3" s="110">
        <f>'CA emissions'!F33</f>
        <v>18173257.699999999</v>
      </c>
      <c r="F3" s="110">
        <f>'CA emissions'!G33</f>
        <v>18173257.699999999</v>
      </c>
      <c r="G3" s="110">
        <f>'CA emissions'!H33</f>
        <v>18173257.699999999</v>
      </c>
      <c r="H3" s="110">
        <f>'CA emissions'!I33</f>
        <v>18173257.699999999</v>
      </c>
      <c r="I3" s="110">
        <f>'CA emissions'!J33</f>
        <v>18173257.699999999</v>
      </c>
      <c r="J3" s="110">
        <f>'CA emissions'!K33</f>
        <v>18173257.699999999</v>
      </c>
      <c r="K3" s="110">
        <f>'CA emissions'!L33</f>
        <v>18173257.699999999</v>
      </c>
      <c r="L3" s="110">
        <f>'CA emissions'!M33</f>
        <v>18173257.699999999</v>
      </c>
      <c r="M3" s="110">
        <f>'CA emissions'!N33</f>
        <v>11556461.463503867</v>
      </c>
      <c r="N3" s="110">
        <f>'CA emissions'!O33</f>
        <v>11187368.649153199</v>
      </c>
      <c r="O3" s="110">
        <f>'CA emissions'!P33</f>
        <v>10818275.834802529</v>
      </c>
      <c r="P3" s="110">
        <f>'CA emissions'!Q33</f>
        <v>10818275.834802529</v>
      </c>
      <c r="Q3" s="110">
        <f>'CA emissions'!R33</f>
        <v>10390457.014408149</v>
      </c>
      <c r="R3" s="110">
        <f>'CA emissions'!S33</f>
        <v>9962638.1940137725</v>
      </c>
      <c r="S3" s="110">
        <f>'CA emissions'!T33</f>
        <v>9962638.1940137725</v>
      </c>
      <c r="T3" s="110">
        <f>'CA emissions'!U33</f>
        <v>9962638.1940137725</v>
      </c>
      <c r="U3" s="110">
        <f>'CA emissions'!V33</f>
        <v>9962638.1940137725</v>
      </c>
      <c r="V3" s="110">
        <f>'CA emissions'!W33</f>
        <v>9962638.1940137725</v>
      </c>
      <c r="W3" s="110">
        <f>'CA emissions'!X33</f>
        <v>8544974.2263896111</v>
      </c>
      <c r="X3" s="110">
        <f>'CA emissions'!Y33</f>
        <v>8544974.2263896111</v>
      </c>
      <c r="Y3" s="110">
        <f>'CA emissions'!Z33</f>
        <v>8544974.2263896111</v>
      </c>
      <c r="Z3" s="110">
        <f>'CA emissions'!AA33</f>
        <v>8544974.2263896111</v>
      </c>
      <c r="AA3" s="110">
        <f>'CA emissions'!AB33</f>
        <v>8544974.2263896111</v>
      </c>
      <c r="AB3" s="110">
        <f>'CA emissions'!AC33</f>
        <v>6366318.0769298552</v>
      </c>
      <c r="AC3" s="110">
        <f>'CA emissions'!AD33</f>
        <v>6366318.0769298552</v>
      </c>
      <c r="AD3" s="110">
        <f>'CA emissions'!AE33</f>
        <v>6366318.0769298552</v>
      </c>
      <c r="AE3" s="110">
        <f>'CA emissions'!AF33</f>
        <v>6366318.0769298552</v>
      </c>
      <c r="AF3" s="110">
        <f>'CA emissions'!AG33</f>
        <v>6366318.0769298552</v>
      </c>
      <c r="AG3" s="110">
        <f>'CA emissions'!AH33</f>
        <v>6366318.0769298552</v>
      </c>
    </row>
    <row r="4" spans="1:33" ht="14.5">
      <c r="A4" s="4" t="s">
        <v>489</v>
      </c>
      <c r="B4" s="110">
        <f>'CA emissions'!C34</f>
        <v>10378105.9</v>
      </c>
      <c r="C4" s="110">
        <f>'CA emissions'!D34</f>
        <v>10378105.9</v>
      </c>
      <c r="D4" s="110">
        <f>'CA emissions'!E34</f>
        <v>10378105.9</v>
      </c>
      <c r="E4" s="110">
        <f>'CA emissions'!F34</f>
        <v>10378105.9</v>
      </c>
      <c r="F4" s="110">
        <f>'CA emissions'!G34</f>
        <v>10378105.9</v>
      </c>
      <c r="G4" s="110">
        <f>'CA emissions'!H34</f>
        <v>10378105.9</v>
      </c>
      <c r="H4" s="110">
        <f>'CA emissions'!I34</f>
        <v>10378105.9</v>
      </c>
      <c r="I4" s="110">
        <f>'CA emissions'!J34</f>
        <v>10378105.9</v>
      </c>
      <c r="J4" s="110">
        <f>'CA emissions'!K34</f>
        <v>10378105.9</v>
      </c>
      <c r="K4" s="110">
        <f>'CA emissions'!L34</f>
        <v>10378105.9</v>
      </c>
      <c r="L4" s="110">
        <f>'CA emissions'!M34</f>
        <v>10378105.9</v>
      </c>
      <c r="M4" s="110">
        <f>'CA emissions'!N34</f>
        <v>6599487.1628058264</v>
      </c>
      <c r="N4" s="110">
        <f>'CA emissions'!O34</f>
        <v>6388711.2866534572</v>
      </c>
      <c r="O4" s="110">
        <f>'CA emissions'!P34</f>
        <v>6177935.410501088</v>
      </c>
      <c r="P4" s="110">
        <f>'CA emissions'!Q34</f>
        <v>6177935.410501088</v>
      </c>
      <c r="Q4" s="110">
        <f>'CA emissions'!R34</f>
        <v>5933623.1855076598</v>
      </c>
      <c r="R4" s="110">
        <f>'CA emissions'!S34</f>
        <v>5689310.9605142325</v>
      </c>
      <c r="S4" s="110">
        <f>'CA emissions'!T34</f>
        <v>5689310.9605142325</v>
      </c>
      <c r="T4" s="110">
        <f>'CA emissions'!U34</f>
        <v>5689310.9605142325</v>
      </c>
      <c r="U4" s="110">
        <f>'CA emissions'!V34</f>
        <v>5689310.9605142325</v>
      </c>
      <c r="V4" s="110">
        <f>'CA emissions'!W34</f>
        <v>5689310.9605142325</v>
      </c>
      <c r="W4" s="110">
        <f>'CA emissions'!X34</f>
        <v>4879733.1165475063</v>
      </c>
      <c r="X4" s="110">
        <f>'CA emissions'!Y34</f>
        <v>4879733.1165475063</v>
      </c>
      <c r="Y4" s="110">
        <f>'CA emissions'!Z34</f>
        <v>4879733.1165475063</v>
      </c>
      <c r="Z4" s="110">
        <f>'CA emissions'!AA34</f>
        <v>4879733.1165475063</v>
      </c>
      <c r="AA4" s="110">
        <f>'CA emissions'!AB34</f>
        <v>4879733.1165475063</v>
      </c>
      <c r="AB4" s="110">
        <f>'CA emissions'!AC34</f>
        <v>3635579.5029232642</v>
      </c>
      <c r="AC4" s="110">
        <f>'CA emissions'!AD34</f>
        <v>3635579.5029232642</v>
      </c>
      <c r="AD4" s="110">
        <f>'CA emissions'!AE34</f>
        <v>3635579.5029232642</v>
      </c>
      <c r="AE4" s="110">
        <f>'CA emissions'!AF34</f>
        <v>3635579.5029232642</v>
      </c>
      <c r="AF4" s="110">
        <f>'CA emissions'!AG34</f>
        <v>3635579.5029232642</v>
      </c>
      <c r="AG4" s="110">
        <f>'CA emissions'!AH34</f>
        <v>3635579.5029232642</v>
      </c>
    </row>
    <row r="5" spans="1:33" ht="14.5">
      <c r="A5" s="4" t="s">
        <v>490</v>
      </c>
      <c r="B5" s="110">
        <f>'CA emissions'!C35</f>
        <v>17747394.300000001</v>
      </c>
      <c r="C5" s="110">
        <f>'CA emissions'!D35</f>
        <v>17747394.300000001</v>
      </c>
      <c r="D5" s="110">
        <f>'CA emissions'!E35</f>
        <v>17747394.300000001</v>
      </c>
      <c r="E5" s="110">
        <f>'CA emissions'!F35</f>
        <v>17747394.300000001</v>
      </c>
      <c r="F5" s="110">
        <f>'CA emissions'!G35</f>
        <v>17747394.300000001</v>
      </c>
      <c r="G5" s="110">
        <f>'CA emissions'!H35</f>
        <v>17747394.300000001</v>
      </c>
      <c r="H5" s="110">
        <f>'CA emissions'!I35</f>
        <v>17747394.300000001</v>
      </c>
      <c r="I5" s="110">
        <f>'CA emissions'!J35</f>
        <v>17747394.300000001</v>
      </c>
      <c r="J5" s="110">
        <f>'CA emissions'!K35</f>
        <v>17747394.300000001</v>
      </c>
      <c r="K5" s="110">
        <f>'CA emissions'!L35</f>
        <v>17747394.300000001</v>
      </c>
      <c r="L5" s="110">
        <f>'CA emissions'!M35</f>
        <v>17747394.300000001</v>
      </c>
      <c r="M5" s="110">
        <f>'CA emissions'!N35</f>
        <v>17747394.300000001</v>
      </c>
      <c r="N5" s="110">
        <f>'CA emissions'!O35</f>
        <v>17747394.300000001</v>
      </c>
      <c r="O5" s="110">
        <f>'CA emissions'!P35</f>
        <v>17747394.300000001</v>
      </c>
      <c r="P5" s="110">
        <f>'CA emissions'!Q35</f>
        <v>17747394.300000001</v>
      </c>
      <c r="Q5" s="110">
        <f>'CA emissions'!R35</f>
        <v>17747394.300000001</v>
      </c>
      <c r="R5" s="110">
        <f>'CA emissions'!S35</f>
        <v>17747394.300000001</v>
      </c>
      <c r="S5" s="110">
        <f>'CA emissions'!T35</f>
        <v>17747394.300000001</v>
      </c>
      <c r="T5" s="110">
        <f>'CA emissions'!U35</f>
        <v>17747394.300000001</v>
      </c>
      <c r="U5" s="110">
        <f>'CA emissions'!V35</f>
        <v>17747394.300000001</v>
      </c>
      <c r="V5" s="110">
        <f>'CA emissions'!W35</f>
        <v>17747394.300000001</v>
      </c>
      <c r="W5" s="110">
        <f>'CA emissions'!X35</f>
        <v>17747394.300000001</v>
      </c>
      <c r="X5" s="110">
        <f>'CA emissions'!Y35</f>
        <v>17747394.300000001</v>
      </c>
      <c r="Y5" s="110">
        <f>'CA emissions'!Z35</f>
        <v>17747394.300000001</v>
      </c>
      <c r="Z5" s="110">
        <f>'CA emissions'!AA35</f>
        <v>17747394.300000001</v>
      </c>
      <c r="AA5" s="110">
        <f>'CA emissions'!AB35</f>
        <v>17747394.300000001</v>
      </c>
      <c r="AB5" s="110">
        <f>'CA emissions'!AC35</f>
        <v>17747394.300000001</v>
      </c>
      <c r="AC5" s="110">
        <f>'CA emissions'!AD35</f>
        <v>17747394.300000001</v>
      </c>
      <c r="AD5" s="110">
        <f>'CA emissions'!AE35</f>
        <v>17747394.300000001</v>
      </c>
      <c r="AE5" s="110">
        <f>'CA emissions'!AF35</f>
        <v>17747394.300000001</v>
      </c>
      <c r="AF5" s="110">
        <f>'CA emissions'!AG35</f>
        <v>17747394.300000001</v>
      </c>
      <c r="AG5" s="110">
        <f>'CA emissions'!AH35</f>
        <v>17747394.300000001</v>
      </c>
    </row>
    <row r="6" spans="1:33" ht="14.5">
      <c r="A6" s="4" t="s">
        <v>491</v>
      </c>
      <c r="B6" s="110">
        <f>'CA emissions'!C36</f>
        <v>18858342.300000001</v>
      </c>
      <c r="C6" s="110">
        <f>'CA emissions'!D36</f>
        <v>18858342.300000001</v>
      </c>
      <c r="D6" s="110">
        <f>'CA emissions'!E36</f>
        <v>18858342.300000001</v>
      </c>
      <c r="E6" s="110">
        <f>'CA emissions'!F36</f>
        <v>18858342.300000001</v>
      </c>
      <c r="F6" s="110">
        <f>'CA emissions'!G36</f>
        <v>18858342.300000001</v>
      </c>
      <c r="G6" s="110">
        <f>'CA emissions'!H36</f>
        <v>18858342.300000001</v>
      </c>
      <c r="H6" s="110">
        <f>'CA emissions'!I36</f>
        <v>18858342.300000001</v>
      </c>
      <c r="I6" s="110">
        <f>'CA emissions'!J36</f>
        <v>18858342.300000001</v>
      </c>
      <c r="J6" s="110">
        <f>'CA emissions'!K36</f>
        <v>18858342.300000001</v>
      </c>
      <c r="K6" s="110">
        <f>'CA emissions'!L36</f>
        <v>18858342.300000001</v>
      </c>
      <c r="L6" s="110">
        <f>'CA emissions'!M36</f>
        <v>18858342.300000001</v>
      </c>
      <c r="M6" s="110">
        <f>'CA emissions'!N36</f>
        <v>18858342.300000001</v>
      </c>
      <c r="N6" s="110">
        <f>'CA emissions'!O36</f>
        <v>18858342.300000001</v>
      </c>
      <c r="O6" s="110">
        <f>'CA emissions'!P36</f>
        <v>18858342.300000001</v>
      </c>
      <c r="P6" s="110">
        <f>'CA emissions'!Q36</f>
        <v>18858342.300000001</v>
      </c>
      <c r="Q6" s="110">
        <f>'CA emissions'!R36</f>
        <v>18858342.300000001</v>
      </c>
      <c r="R6" s="110">
        <f>'CA emissions'!S36</f>
        <v>18858342.300000001</v>
      </c>
      <c r="S6" s="110">
        <f>'CA emissions'!T36</f>
        <v>18858342.300000001</v>
      </c>
      <c r="T6" s="110">
        <f>'CA emissions'!U36</f>
        <v>18858342.300000001</v>
      </c>
      <c r="U6" s="110">
        <f>'CA emissions'!V36</f>
        <v>18858342.300000001</v>
      </c>
      <c r="V6" s="110">
        <f>'CA emissions'!W36</f>
        <v>18858342.300000001</v>
      </c>
      <c r="W6" s="110">
        <f>'CA emissions'!X36</f>
        <v>18858342.300000001</v>
      </c>
      <c r="X6" s="110">
        <f>'CA emissions'!Y36</f>
        <v>18858342.300000001</v>
      </c>
      <c r="Y6" s="110">
        <f>'CA emissions'!Z36</f>
        <v>18858342.300000001</v>
      </c>
      <c r="Z6" s="110">
        <f>'CA emissions'!AA36</f>
        <v>18858342.300000001</v>
      </c>
      <c r="AA6" s="110">
        <f>'CA emissions'!AB36</f>
        <v>18858342.300000001</v>
      </c>
      <c r="AB6" s="110">
        <f>'CA emissions'!AC36</f>
        <v>18858342.300000001</v>
      </c>
      <c r="AC6" s="110">
        <f>'CA emissions'!AD36</f>
        <v>18858342.300000001</v>
      </c>
      <c r="AD6" s="110">
        <f>'CA emissions'!AE36</f>
        <v>18858342.300000001</v>
      </c>
      <c r="AE6" s="110">
        <f>'CA emissions'!AF36</f>
        <v>18858342.300000001</v>
      </c>
      <c r="AF6" s="110">
        <f>'CA emissions'!AG36</f>
        <v>18858342.300000001</v>
      </c>
      <c r="AG6" s="110">
        <f>'CA emissions'!AH36</f>
        <v>18858342.300000001</v>
      </c>
    </row>
    <row r="7" spans="1:33" ht="14.5">
      <c r="A7" s="4" t="s">
        <v>492</v>
      </c>
      <c r="B7" s="110">
        <f>'CA emissions'!C37</f>
        <v>7480383.1999999993</v>
      </c>
      <c r="C7" s="110">
        <f>'CA emissions'!D37</f>
        <v>7480383.1999999993</v>
      </c>
      <c r="D7" s="110">
        <f>'CA emissions'!E37</f>
        <v>7480383.1999999993</v>
      </c>
      <c r="E7" s="110">
        <f>'CA emissions'!F37</f>
        <v>7480383.1999999993</v>
      </c>
      <c r="F7" s="110">
        <f>'CA emissions'!G37</f>
        <v>7480383.1999999993</v>
      </c>
      <c r="G7" s="110">
        <f>'CA emissions'!H37</f>
        <v>7480383.1999999993</v>
      </c>
      <c r="H7" s="110">
        <f>'CA emissions'!I37</f>
        <v>7480383.1999999993</v>
      </c>
      <c r="I7" s="110">
        <f>'CA emissions'!J37</f>
        <v>7480383.1999999993</v>
      </c>
      <c r="J7" s="110">
        <f>'CA emissions'!K37</f>
        <v>7480383.1999999993</v>
      </c>
      <c r="K7" s="110">
        <f>'CA emissions'!L37</f>
        <v>7480383.1999999993</v>
      </c>
      <c r="L7" s="110">
        <f>'CA emissions'!M37</f>
        <v>7480383.1999999993</v>
      </c>
      <c r="M7" s="110">
        <f>'CA emissions'!N37</f>
        <v>7480383.1999999993</v>
      </c>
      <c r="N7" s="110">
        <f>'CA emissions'!O37</f>
        <v>7480383.1999999993</v>
      </c>
      <c r="O7" s="110">
        <f>'CA emissions'!P37</f>
        <v>7480383.1999999993</v>
      </c>
      <c r="P7" s="110">
        <f>'CA emissions'!Q37</f>
        <v>7480383.1999999993</v>
      </c>
      <c r="Q7" s="110">
        <f>'CA emissions'!R37</f>
        <v>7480383.1999999993</v>
      </c>
      <c r="R7" s="110">
        <f>'CA emissions'!S37</f>
        <v>7480383.1999999993</v>
      </c>
      <c r="S7" s="110">
        <f>'CA emissions'!T37</f>
        <v>7480383.1999999993</v>
      </c>
      <c r="T7" s="110">
        <f>'CA emissions'!U37</f>
        <v>7480383.1999999993</v>
      </c>
      <c r="U7" s="110">
        <f>'CA emissions'!V37</f>
        <v>7480383.1999999993</v>
      </c>
      <c r="V7" s="110">
        <f>'CA emissions'!W37</f>
        <v>7480383.1999999993</v>
      </c>
      <c r="W7" s="110">
        <f>'CA emissions'!X37</f>
        <v>7480383.1999999993</v>
      </c>
      <c r="X7" s="110">
        <f>'CA emissions'!Y37</f>
        <v>7480383.1999999993</v>
      </c>
      <c r="Y7" s="110">
        <f>'CA emissions'!Z37</f>
        <v>7480383.1999999993</v>
      </c>
      <c r="Z7" s="110">
        <f>'CA emissions'!AA37</f>
        <v>7480383.1999999993</v>
      </c>
      <c r="AA7" s="110">
        <f>'CA emissions'!AB37</f>
        <v>7480383.1999999993</v>
      </c>
      <c r="AB7" s="110">
        <f>'CA emissions'!AC37</f>
        <v>7480383.1999999993</v>
      </c>
      <c r="AC7" s="110">
        <f>'CA emissions'!AD37</f>
        <v>7480383.1999999993</v>
      </c>
      <c r="AD7" s="110">
        <f>'CA emissions'!AE37</f>
        <v>7480383.1999999993</v>
      </c>
      <c r="AE7" s="110">
        <f>'CA emissions'!AF37</f>
        <v>7480383.1999999993</v>
      </c>
      <c r="AF7" s="110">
        <f>'CA emissions'!AG37</f>
        <v>7480383.1999999993</v>
      </c>
      <c r="AG7" s="110">
        <f>'CA emissions'!AH37</f>
        <v>7480383.1999999993</v>
      </c>
    </row>
    <row r="8" spans="1:33" ht="14.5">
      <c r="A8" s="4" t="s">
        <v>493</v>
      </c>
      <c r="B8" s="110">
        <f>'CA emissions'!C38</f>
        <v>0</v>
      </c>
      <c r="C8" s="110">
        <f>'CA emissions'!D38</f>
        <v>0</v>
      </c>
      <c r="D8" s="110">
        <f>'CA emissions'!E38</f>
        <v>0</v>
      </c>
      <c r="E8" s="110">
        <f>'CA emissions'!F38</f>
        <v>0</v>
      </c>
      <c r="F8" s="110">
        <f>'CA emissions'!G38</f>
        <v>0</v>
      </c>
      <c r="G8" s="110">
        <f>'CA emissions'!H38</f>
        <v>0</v>
      </c>
      <c r="H8" s="110">
        <f>'CA emissions'!I38</f>
        <v>0</v>
      </c>
      <c r="I8" s="110">
        <f>'CA emissions'!J38</f>
        <v>0</v>
      </c>
      <c r="J8" s="110">
        <f>'CA emissions'!K38</f>
        <v>0</v>
      </c>
      <c r="K8" s="110">
        <f>'CA emissions'!L38</f>
        <v>0</v>
      </c>
      <c r="L8" s="110">
        <f>'CA emissions'!M38</f>
        <v>0</v>
      </c>
      <c r="M8" s="110">
        <f>'CA emissions'!N38</f>
        <v>0</v>
      </c>
      <c r="N8" s="110">
        <f>'CA emissions'!O38</f>
        <v>0</v>
      </c>
      <c r="O8" s="110">
        <f>'CA emissions'!P38</f>
        <v>0</v>
      </c>
      <c r="P8" s="110">
        <f>'CA emissions'!Q38</f>
        <v>0</v>
      </c>
      <c r="Q8" s="110">
        <f>'CA emissions'!R38</f>
        <v>0</v>
      </c>
      <c r="R8" s="110">
        <f>'CA emissions'!S38</f>
        <v>0</v>
      </c>
      <c r="S8" s="110">
        <f>'CA emissions'!T38</f>
        <v>0</v>
      </c>
      <c r="T8" s="110">
        <f>'CA emissions'!U38</f>
        <v>0</v>
      </c>
      <c r="U8" s="110">
        <f>'CA emissions'!V38</f>
        <v>0</v>
      </c>
      <c r="V8" s="110">
        <f>'CA emissions'!W38</f>
        <v>0</v>
      </c>
      <c r="W8" s="110">
        <f>'CA emissions'!X38</f>
        <v>0</v>
      </c>
      <c r="X8" s="110">
        <f>'CA emissions'!Y38</f>
        <v>0</v>
      </c>
      <c r="Y8" s="110">
        <f>'CA emissions'!Z38</f>
        <v>0</v>
      </c>
      <c r="Z8" s="110">
        <f>'CA emissions'!AA38</f>
        <v>0</v>
      </c>
      <c r="AA8" s="110">
        <f>'CA emissions'!AB38</f>
        <v>0</v>
      </c>
      <c r="AB8" s="110">
        <f>'CA emissions'!AC38</f>
        <v>0</v>
      </c>
      <c r="AC8" s="110">
        <f>'CA emissions'!AD38</f>
        <v>0</v>
      </c>
      <c r="AD8" s="110">
        <f>'CA emissions'!AE38</f>
        <v>0</v>
      </c>
      <c r="AE8" s="110">
        <f>'CA emissions'!AF38</f>
        <v>0</v>
      </c>
      <c r="AF8" s="110">
        <f>'CA emissions'!AG38</f>
        <v>0</v>
      </c>
      <c r="AG8" s="110">
        <f>'CA emissions'!AH38</f>
        <v>0</v>
      </c>
    </row>
    <row r="9" spans="1:33" ht="14.5">
      <c r="A9" s="4" t="s">
        <v>494</v>
      </c>
      <c r="B9" s="110">
        <f>'CA emissions'!C39</f>
        <v>1129463.8</v>
      </c>
      <c r="C9" s="110">
        <f>'CA emissions'!D39</f>
        <v>1129463.8</v>
      </c>
      <c r="D9" s="110">
        <f>'CA emissions'!E39</f>
        <v>1129463.8</v>
      </c>
      <c r="E9" s="110">
        <f>'CA emissions'!F39</f>
        <v>1129463.8</v>
      </c>
      <c r="F9" s="110">
        <f>'CA emissions'!G39</f>
        <v>1129463.8</v>
      </c>
      <c r="G9" s="110">
        <f>'CA emissions'!H39</f>
        <v>1129463.8</v>
      </c>
      <c r="H9" s="110">
        <f>'CA emissions'!I39</f>
        <v>1129463.8</v>
      </c>
      <c r="I9" s="110">
        <f>'CA emissions'!J39</f>
        <v>1129463.8</v>
      </c>
      <c r="J9" s="110">
        <f>'CA emissions'!K39</f>
        <v>1129463.8</v>
      </c>
      <c r="K9" s="110">
        <f>'CA emissions'!L39</f>
        <v>1129463.8</v>
      </c>
      <c r="L9" s="110">
        <f>'CA emissions'!M39</f>
        <v>1129463.8</v>
      </c>
      <c r="M9" s="110">
        <f>'CA emissions'!N39</f>
        <v>1129463.8</v>
      </c>
      <c r="N9" s="110">
        <f>'CA emissions'!O39</f>
        <v>1129463.8</v>
      </c>
      <c r="O9" s="110">
        <f>'CA emissions'!P39</f>
        <v>1129463.8</v>
      </c>
      <c r="P9" s="110">
        <f>'CA emissions'!Q39</f>
        <v>1129463.8</v>
      </c>
      <c r="Q9" s="110">
        <f>'CA emissions'!R39</f>
        <v>1129463.8</v>
      </c>
      <c r="R9" s="110">
        <f>'CA emissions'!S39</f>
        <v>1129463.8</v>
      </c>
      <c r="S9" s="110">
        <f>'CA emissions'!T39</f>
        <v>1129463.8</v>
      </c>
      <c r="T9" s="110">
        <f>'CA emissions'!U39</f>
        <v>1129463.8</v>
      </c>
      <c r="U9" s="110">
        <f>'CA emissions'!V39</f>
        <v>1129463.8</v>
      </c>
      <c r="V9" s="110">
        <f>'CA emissions'!W39</f>
        <v>1129463.8</v>
      </c>
      <c r="W9" s="110">
        <f>'CA emissions'!X39</f>
        <v>1129463.8</v>
      </c>
      <c r="X9" s="110">
        <f>'CA emissions'!Y39</f>
        <v>1129463.8</v>
      </c>
      <c r="Y9" s="110">
        <f>'CA emissions'!Z39</f>
        <v>1129463.8</v>
      </c>
      <c r="Z9" s="110">
        <f>'CA emissions'!AA39</f>
        <v>1129463.8</v>
      </c>
      <c r="AA9" s="110">
        <f>'CA emissions'!AB39</f>
        <v>1129463.8</v>
      </c>
      <c r="AB9" s="110">
        <f>'CA emissions'!AC39</f>
        <v>1129463.8</v>
      </c>
      <c r="AC9" s="110">
        <f>'CA emissions'!AD39</f>
        <v>1129463.8</v>
      </c>
      <c r="AD9" s="110">
        <f>'CA emissions'!AE39</f>
        <v>1129463.8</v>
      </c>
      <c r="AE9" s="110">
        <f>'CA emissions'!AF39</f>
        <v>1129463.8</v>
      </c>
      <c r="AF9" s="110">
        <f>'CA emissions'!AG39</f>
        <v>1129463.8</v>
      </c>
      <c r="AG9" s="110">
        <f>'CA emissions'!AH39</f>
        <v>1129463.8</v>
      </c>
    </row>
    <row r="10" spans="1:33" ht="14.5">
      <c r="A10" s="4" t="s">
        <v>495</v>
      </c>
      <c r="B10" s="110">
        <f>'CA emissions'!C40</f>
        <v>2258927.6</v>
      </c>
      <c r="C10" s="110">
        <f>'CA emissions'!D40</f>
        <v>2258927.6</v>
      </c>
      <c r="D10" s="110">
        <f>'CA emissions'!E40</f>
        <v>2258927.6</v>
      </c>
      <c r="E10" s="110">
        <f>'CA emissions'!F40</f>
        <v>2258927.6</v>
      </c>
      <c r="F10" s="110">
        <f>'CA emissions'!G40</f>
        <v>2258927.6</v>
      </c>
      <c r="G10" s="110">
        <f>'CA emissions'!H40</f>
        <v>2258927.6</v>
      </c>
      <c r="H10" s="110">
        <f>'CA emissions'!I40</f>
        <v>2258927.6</v>
      </c>
      <c r="I10" s="110">
        <f>'CA emissions'!J40</f>
        <v>2258927.6</v>
      </c>
      <c r="J10" s="110">
        <f>'CA emissions'!K40</f>
        <v>2258927.6</v>
      </c>
      <c r="K10" s="110">
        <f>'CA emissions'!L40</f>
        <v>2258927.6</v>
      </c>
      <c r="L10" s="110">
        <f>'CA emissions'!M40</f>
        <v>2258927.6</v>
      </c>
      <c r="M10" s="110">
        <f>'CA emissions'!N40</f>
        <v>2258927.6</v>
      </c>
      <c r="N10" s="110">
        <f>'CA emissions'!O40</f>
        <v>2258927.6</v>
      </c>
      <c r="O10" s="110">
        <f>'CA emissions'!P40</f>
        <v>2258927.6</v>
      </c>
      <c r="P10" s="110">
        <f>'CA emissions'!Q40</f>
        <v>2258927.6</v>
      </c>
      <c r="Q10" s="110">
        <f>'CA emissions'!R40</f>
        <v>2258927.6</v>
      </c>
      <c r="R10" s="110">
        <f>'CA emissions'!S40</f>
        <v>2258927.6</v>
      </c>
      <c r="S10" s="110">
        <f>'CA emissions'!T40</f>
        <v>2258927.6</v>
      </c>
      <c r="T10" s="110">
        <f>'CA emissions'!U40</f>
        <v>2258927.6</v>
      </c>
      <c r="U10" s="110">
        <f>'CA emissions'!V40</f>
        <v>2258927.6</v>
      </c>
      <c r="V10" s="110">
        <f>'CA emissions'!W40</f>
        <v>2258927.6</v>
      </c>
      <c r="W10" s="110">
        <f>'CA emissions'!X40</f>
        <v>2258927.6</v>
      </c>
      <c r="X10" s="110">
        <f>'CA emissions'!Y40</f>
        <v>2258927.6</v>
      </c>
      <c r="Y10" s="110">
        <f>'CA emissions'!Z40</f>
        <v>2258927.6</v>
      </c>
      <c r="Z10" s="110">
        <f>'CA emissions'!AA40</f>
        <v>2258927.6</v>
      </c>
      <c r="AA10" s="110">
        <f>'CA emissions'!AB40</f>
        <v>2258927.6</v>
      </c>
      <c r="AB10" s="110">
        <f>'CA emissions'!AC40</f>
        <v>2258927.6</v>
      </c>
      <c r="AC10" s="110">
        <f>'CA emissions'!AD40</f>
        <v>2258927.6</v>
      </c>
      <c r="AD10" s="110">
        <f>'CA emissions'!AE40</f>
        <v>2258927.6</v>
      </c>
      <c r="AE10" s="110">
        <f>'CA emissions'!AF40</f>
        <v>2258927.6</v>
      </c>
      <c r="AF10" s="110">
        <f>'CA emissions'!AG40</f>
        <v>2258927.6</v>
      </c>
      <c r="AG10" s="110">
        <f>'CA emissions'!AH40</f>
        <v>2258927.6</v>
      </c>
    </row>
    <row r="11" spans="1:33" ht="14.5">
      <c r="A11" s="4" t="s">
        <v>496</v>
      </c>
      <c r="B11" s="110">
        <f>'CA emissions'!C41</f>
        <v>148126.39999999999</v>
      </c>
      <c r="C11" s="110">
        <f>'CA emissions'!D41</f>
        <v>148126.39999999999</v>
      </c>
      <c r="D11" s="110">
        <f>'CA emissions'!E41</f>
        <v>148126.39999999999</v>
      </c>
      <c r="E11" s="110">
        <f>'CA emissions'!F41</f>
        <v>148126.39999999999</v>
      </c>
      <c r="F11" s="110">
        <f>'CA emissions'!G41</f>
        <v>148126.39999999999</v>
      </c>
      <c r="G11" s="110">
        <f>'CA emissions'!H41</f>
        <v>148126.39999999999</v>
      </c>
      <c r="H11" s="110">
        <f>'CA emissions'!I41</f>
        <v>148126.39999999999</v>
      </c>
      <c r="I11" s="110">
        <f>'CA emissions'!J41</f>
        <v>148126.39999999999</v>
      </c>
      <c r="J11" s="110">
        <f>'CA emissions'!K41</f>
        <v>148126.39999999999</v>
      </c>
      <c r="K11" s="110">
        <f>'CA emissions'!L41</f>
        <v>148126.39999999999</v>
      </c>
      <c r="L11" s="110">
        <f>'CA emissions'!M41</f>
        <v>148126.39999999999</v>
      </c>
      <c r="M11" s="110">
        <f>'CA emissions'!N41</f>
        <v>94194.285999012674</v>
      </c>
      <c r="N11" s="110">
        <f>'CA emissions'!O41</f>
        <v>91185.888123510536</v>
      </c>
      <c r="O11" s="110">
        <f>'CA emissions'!P41</f>
        <v>88177.490248008384</v>
      </c>
      <c r="P11" s="110">
        <f>'CA emissions'!Q41</f>
        <v>88177.490248008384</v>
      </c>
      <c r="Q11" s="110">
        <f>'CA emissions'!R41</f>
        <v>84690.429052740903</v>
      </c>
      <c r="R11" s="110">
        <f>'CA emissions'!S41</f>
        <v>81203.367857473437</v>
      </c>
      <c r="S11" s="110">
        <f>'CA emissions'!T41</f>
        <v>81203.367857473437</v>
      </c>
      <c r="T11" s="110">
        <f>'CA emissions'!U41</f>
        <v>81203.367857473437</v>
      </c>
      <c r="U11" s="110">
        <f>'CA emissions'!V41</f>
        <v>81203.367857473437</v>
      </c>
      <c r="V11" s="110">
        <f>'CA emissions'!W41</f>
        <v>81203.367857473437</v>
      </c>
      <c r="W11" s="110">
        <f>'CA emissions'!X41</f>
        <v>69648.287122890368</v>
      </c>
      <c r="X11" s="110">
        <f>'CA emissions'!Y41</f>
        <v>69648.287122890368</v>
      </c>
      <c r="Y11" s="110">
        <f>'CA emissions'!Z41</f>
        <v>69648.287122890368</v>
      </c>
      <c r="Z11" s="110">
        <f>'CA emissions'!AA41</f>
        <v>69648.287122890368</v>
      </c>
      <c r="AA11" s="110">
        <f>'CA emissions'!AB41</f>
        <v>69648.287122890368</v>
      </c>
      <c r="AB11" s="110">
        <f>'CA emissions'!AC41</f>
        <v>51890.519221027855</v>
      </c>
      <c r="AC11" s="110">
        <f>'CA emissions'!AD41</f>
        <v>51890.519221027855</v>
      </c>
      <c r="AD11" s="110">
        <f>'CA emissions'!AE41</f>
        <v>51890.519221027855</v>
      </c>
      <c r="AE11" s="110">
        <f>'CA emissions'!AF41</f>
        <v>51890.519221027855</v>
      </c>
      <c r="AF11" s="110">
        <f>'CA emissions'!AG41</f>
        <v>51890.519221027855</v>
      </c>
      <c r="AG11" s="110">
        <f>'CA emissions'!AH41</f>
        <v>51890.519221027855</v>
      </c>
    </row>
    <row r="12" spans="1:33" ht="14.5">
      <c r="A12" s="4" t="s">
        <v>497</v>
      </c>
      <c r="B12" s="110">
        <f>'CA emissions'!C42</f>
        <v>0</v>
      </c>
      <c r="C12" s="110">
        <f>'CA emissions'!D42</f>
        <v>0</v>
      </c>
      <c r="D12" s="110">
        <f>'CA emissions'!E42</f>
        <v>0</v>
      </c>
      <c r="E12" s="110">
        <f>'CA emissions'!F42</f>
        <v>0</v>
      </c>
      <c r="F12" s="110">
        <f>'CA emissions'!G42</f>
        <v>0</v>
      </c>
      <c r="G12" s="110">
        <f>'CA emissions'!H42</f>
        <v>0</v>
      </c>
      <c r="H12" s="110">
        <f>'CA emissions'!I42</f>
        <v>0</v>
      </c>
      <c r="I12" s="110">
        <f>'CA emissions'!J42</f>
        <v>0</v>
      </c>
      <c r="J12" s="110">
        <f>'CA emissions'!K42</f>
        <v>0</v>
      </c>
      <c r="K12" s="110">
        <f>'CA emissions'!L42</f>
        <v>0</v>
      </c>
      <c r="L12" s="110">
        <f>'CA emissions'!M42</f>
        <v>0</v>
      </c>
      <c r="M12" s="110">
        <f>'CA emissions'!N42</f>
        <v>0</v>
      </c>
      <c r="N12" s="110">
        <f>'CA emissions'!O42</f>
        <v>0</v>
      </c>
      <c r="O12" s="110">
        <f>'CA emissions'!P42</f>
        <v>0</v>
      </c>
      <c r="P12" s="110">
        <f>'CA emissions'!Q42</f>
        <v>0</v>
      </c>
      <c r="Q12" s="110">
        <f>'CA emissions'!R42</f>
        <v>0</v>
      </c>
      <c r="R12" s="110">
        <f>'CA emissions'!S42</f>
        <v>0</v>
      </c>
      <c r="S12" s="110">
        <f>'CA emissions'!T42</f>
        <v>0</v>
      </c>
      <c r="T12" s="110">
        <f>'CA emissions'!U42</f>
        <v>0</v>
      </c>
      <c r="U12" s="110">
        <f>'CA emissions'!V42</f>
        <v>0</v>
      </c>
      <c r="V12" s="110">
        <f>'CA emissions'!W42</f>
        <v>0</v>
      </c>
      <c r="W12" s="110">
        <f>'CA emissions'!X42</f>
        <v>0</v>
      </c>
      <c r="X12" s="110">
        <f>'CA emissions'!Y42</f>
        <v>0</v>
      </c>
      <c r="Y12" s="110">
        <f>'CA emissions'!Z42</f>
        <v>0</v>
      </c>
      <c r="Z12" s="110">
        <f>'CA emissions'!AA42</f>
        <v>0</v>
      </c>
      <c r="AA12" s="110">
        <f>'CA emissions'!AB42</f>
        <v>0</v>
      </c>
      <c r="AB12" s="110">
        <f>'CA emissions'!AC42</f>
        <v>0</v>
      </c>
      <c r="AC12" s="110">
        <f>'CA emissions'!AD42</f>
        <v>0</v>
      </c>
      <c r="AD12" s="110">
        <f>'CA emissions'!AE42</f>
        <v>0</v>
      </c>
      <c r="AE12" s="110">
        <f>'CA emissions'!AF42</f>
        <v>0</v>
      </c>
      <c r="AF12" s="110">
        <f>'CA emissions'!AG42</f>
        <v>0</v>
      </c>
      <c r="AG12" s="110">
        <f>'CA emissions'!AH42</f>
        <v>0</v>
      </c>
    </row>
    <row r="13" spans="1:33" ht="14.5">
      <c r="A13" s="4" t="s">
        <v>498</v>
      </c>
      <c r="B13" s="110">
        <f>'CA emissions'!C43</f>
        <v>0</v>
      </c>
      <c r="C13" s="110">
        <f>'CA emissions'!D43</f>
        <v>0</v>
      </c>
      <c r="D13" s="110">
        <f>'CA emissions'!E43</f>
        <v>0</v>
      </c>
      <c r="E13" s="110">
        <f>'CA emissions'!F43</f>
        <v>0</v>
      </c>
      <c r="F13" s="110">
        <f>'CA emissions'!G43</f>
        <v>0</v>
      </c>
      <c r="G13" s="110">
        <f>'CA emissions'!H43</f>
        <v>0</v>
      </c>
      <c r="H13" s="110">
        <f>'CA emissions'!I43</f>
        <v>0</v>
      </c>
      <c r="I13" s="110">
        <f>'CA emissions'!J43</f>
        <v>0</v>
      </c>
      <c r="J13" s="110">
        <f>'CA emissions'!K43</f>
        <v>0</v>
      </c>
      <c r="K13" s="110">
        <f>'CA emissions'!L43</f>
        <v>0</v>
      </c>
      <c r="L13" s="110">
        <f>'CA emissions'!M43</f>
        <v>0</v>
      </c>
      <c r="M13" s="110">
        <f>'CA emissions'!N43</f>
        <v>0</v>
      </c>
      <c r="N13" s="110">
        <f>'CA emissions'!O43</f>
        <v>0</v>
      </c>
      <c r="O13" s="110">
        <f>'CA emissions'!P43</f>
        <v>0</v>
      </c>
      <c r="P13" s="110">
        <f>'CA emissions'!Q43</f>
        <v>0</v>
      </c>
      <c r="Q13" s="110">
        <f>'CA emissions'!R43</f>
        <v>0</v>
      </c>
      <c r="R13" s="110">
        <f>'CA emissions'!S43</f>
        <v>0</v>
      </c>
      <c r="S13" s="110">
        <f>'CA emissions'!T43</f>
        <v>0</v>
      </c>
      <c r="T13" s="110">
        <f>'CA emissions'!U43</f>
        <v>0</v>
      </c>
      <c r="U13" s="110">
        <f>'CA emissions'!V43</f>
        <v>0</v>
      </c>
      <c r="V13" s="110">
        <f>'CA emissions'!W43</f>
        <v>0</v>
      </c>
      <c r="W13" s="110">
        <f>'CA emissions'!X43</f>
        <v>0</v>
      </c>
      <c r="X13" s="110">
        <f>'CA emissions'!Y43</f>
        <v>0</v>
      </c>
      <c r="Y13" s="110">
        <f>'CA emissions'!Z43</f>
        <v>0</v>
      </c>
      <c r="Z13" s="110">
        <f>'CA emissions'!AA43</f>
        <v>0</v>
      </c>
      <c r="AA13" s="110">
        <f>'CA emissions'!AB43</f>
        <v>0</v>
      </c>
      <c r="AB13" s="110">
        <f>'CA emissions'!AC43</f>
        <v>0</v>
      </c>
      <c r="AC13" s="110">
        <f>'CA emissions'!AD43</f>
        <v>0</v>
      </c>
      <c r="AD13" s="110">
        <f>'CA emissions'!AE43</f>
        <v>0</v>
      </c>
      <c r="AE13" s="110">
        <f>'CA emissions'!AF43</f>
        <v>0</v>
      </c>
      <c r="AF13" s="110">
        <f>'CA emissions'!AG43</f>
        <v>0</v>
      </c>
      <c r="AG13" s="110">
        <f>'CA emissions'!AH43</f>
        <v>0</v>
      </c>
    </row>
    <row r="14" spans="1:33" ht="14.5">
      <c r="A14" s="4" t="s">
        <v>499</v>
      </c>
      <c r="B14" s="110">
        <f>'CA emissions'!C44</f>
        <v>0</v>
      </c>
      <c r="C14" s="110">
        <f>'CA emissions'!D44</f>
        <v>0</v>
      </c>
      <c r="D14" s="110">
        <f>'CA emissions'!E44</f>
        <v>0</v>
      </c>
      <c r="E14" s="110">
        <f>'CA emissions'!F44</f>
        <v>0</v>
      </c>
      <c r="F14" s="110">
        <f>'CA emissions'!G44</f>
        <v>0</v>
      </c>
      <c r="G14" s="110">
        <f>'CA emissions'!H44</f>
        <v>0</v>
      </c>
      <c r="H14" s="110">
        <f>'CA emissions'!I44</f>
        <v>0</v>
      </c>
      <c r="I14" s="110">
        <f>'CA emissions'!J44</f>
        <v>0</v>
      </c>
      <c r="J14" s="110">
        <f>'CA emissions'!K44</f>
        <v>0</v>
      </c>
      <c r="K14" s="110">
        <f>'CA emissions'!L44</f>
        <v>0</v>
      </c>
      <c r="L14" s="110">
        <f>'CA emissions'!M44</f>
        <v>0</v>
      </c>
      <c r="M14" s="110">
        <f>'CA emissions'!N44</f>
        <v>0</v>
      </c>
      <c r="N14" s="110">
        <f>'CA emissions'!O44</f>
        <v>0</v>
      </c>
      <c r="O14" s="110">
        <f>'CA emissions'!P44</f>
        <v>0</v>
      </c>
      <c r="P14" s="110">
        <f>'CA emissions'!Q44</f>
        <v>0</v>
      </c>
      <c r="Q14" s="110">
        <f>'CA emissions'!R44</f>
        <v>0</v>
      </c>
      <c r="R14" s="110">
        <f>'CA emissions'!S44</f>
        <v>0</v>
      </c>
      <c r="S14" s="110">
        <f>'CA emissions'!T44</f>
        <v>0</v>
      </c>
      <c r="T14" s="110">
        <f>'CA emissions'!U44</f>
        <v>0</v>
      </c>
      <c r="U14" s="110">
        <f>'CA emissions'!V44</f>
        <v>0</v>
      </c>
      <c r="V14" s="110">
        <f>'CA emissions'!W44</f>
        <v>0</v>
      </c>
      <c r="W14" s="110">
        <f>'CA emissions'!X44</f>
        <v>0</v>
      </c>
      <c r="X14" s="110">
        <f>'CA emissions'!Y44</f>
        <v>0</v>
      </c>
      <c r="Y14" s="110">
        <f>'CA emissions'!Z44</f>
        <v>0</v>
      </c>
      <c r="Z14" s="110">
        <f>'CA emissions'!AA44</f>
        <v>0</v>
      </c>
      <c r="AA14" s="110">
        <f>'CA emissions'!AB44</f>
        <v>0</v>
      </c>
      <c r="AB14" s="110">
        <f>'CA emissions'!AC44</f>
        <v>0</v>
      </c>
      <c r="AC14" s="110">
        <f>'CA emissions'!AD44</f>
        <v>0</v>
      </c>
      <c r="AD14" s="110">
        <f>'CA emissions'!AE44</f>
        <v>0</v>
      </c>
      <c r="AE14" s="110">
        <f>'CA emissions'!AF44</f>
        <v>0</v>
      </c>
      <c r="AF14" s="110">
        <f>'CA emissions'!AG44</f>
        <v>0</v>
      </c>
      <c r="AG14" s="110">
        <f>'CA emissions'!AH44</f>
        <v>0</v>
      </c>
    </row>
    <row r="15" spans="1:33" ht="14.5">
      <c r="A15" s="4" t="s">
        <v>500</v>
      </c>
      <c r="B15" s="110">
        <f>'CA emissions'!C45</f>
        <v>0</v>
      </c>
      <c r="C15" s="110">
        <f>'CA emissions'!D45</f>
        <v>0</v>
      </c>
      <c r="D15" s="110">
        <f>'CA emissions'!E45</f>
        <v>0</v>
      </c>
      <c r="E15" s="110">
        <f>'CA emissions'!F45</f>
        <v>0</v>
      </c>
      <c r="F15" s="110">
        <f>'CA emissions'!G45</f>
        <v>0</v>
      </c>
      <c r="G15" s="110">
        <f>'CA emissions'!H45</f>
        <v>0</v>
      </c>
      <c r="H15" s="110">
        <f>'CA emissions'!I45</f>
        <v>0</v>
      </c>
      <c r="I15" s="110">
        <f>'CA emissions'!J45</f>
        <v>0</v>
      </c>
      <c r="J15" s="110">
        <f>'CA emissions'!K45</f>
        <v>0</v>
      </c>
      <c r="K15" s="110">
        <f>'CA emissions'!L45</f>
        <v>0</v>
      </c>
      <c r="L15" s="110">
        <f>'CA emissions'!M45</f>
        <v>0</v>
      </c>
      <c r="M15" s="110">
        <f>'CA emissions'!N45</f>
        <v>0</v>
      </c>
      <c r="N15" s="110">
        <f>'CA emissions'!O45</f>
        <v>0</v>
      </c>
      <c r="O15" s="110">
        <f>'CA emissions'!P45</f>
        <v>0</v>
      </c>
      <c r="P15" s="110">
        <f>'CA emissions'!Q45</f>
        <v>0</v>
      </c>
      <c r="Q15" s="110">
        <f>'CA emissions'!R45</f>
        <v>0</v>
      </c>
      <c r="R15" s="110">
        <f>'CA emissions'!S45</f>
        <v>0</v>
      </c>
      <c r="S15" s="110">
        <f>'CA emissions'!T45</f>
        <v>0</v>
      </c>
      <c r="T15" s="110">
        <f>'CA emissions'!U45</f>
        <v>0</v>
      </c>
      <c r="U15" s="110">
        <f>'CA emissions'!V45</f>
        <v>0</v>
      </c>
      <c r="V15" s="110">
        <f>'CA emissions'!W45</f>
        <v>0</v>
      </c>
      <c r="W15" s="110">
        <f>'CA emissions'!X45</f>
        <v>0</v>
      </c>
      <c r="X15" s="110">
        <f>'CA emissions'!Y45</f>
        <v>0</v>
      </c>
      <c r="Y15" s="110">
        <f>'CA emissions'!Z45</f>
        <v>0</v>
      </c>
      <c r="Z15" s="110">
        <f>'CA emissions'!AA45</f>
        <v>0</v>
      </c>
      <c r="AA15" s="110">
        <f>'CA emissions'!AB45</f>
        <v>0</v>
      </c>
      <c r="AB15" s="110">
        <f>'CA emissions'!AC45</f>
        <v>0</v>
      </c>
      <c r="AC15" s="110">
        <f>'CA emissions'!AD45</f>
        <v>0</v>
      </c>
      <c r="AD15" s="110">
        <f>'CA emissions'!AE45</f>
        <v>0</v>
      </c>
      <c r="AE15" s="110">
        <f>'CA emissions'!AF45</f>
        <v>0</v>
      </c>
      <c r="AF15" s="110">
        <f>'CA emissions'!AG45</f>
        <v>0</v>
      </c>
      <c r="AG15" s="110">
        <f>'CA emissions'!AH45</f>
        <v>0</v>
      </c>
    </row>
    <row r="16" spans="1:33" ht="14.5">
      <c r="A16" s="4" t="s">
        <v>501</v>
      </c>
      <c r="B16" s="110">
        <f>'CA emissions'!C46</f>
        <v>0</v>
      </c>
      <c r="C16" s="110">
        <f>'CA emissions'!D46</f>
        <v>0</v>
      </c>
      <c r="D16" s="110">
        <f>'CA emissions'!E46</f>
        <v>0</v>
      </c>
      <c r="E16" s="110">
        <f>'CA emissions'!F46</f>
        <v>0</v>
      </c>
      <c r="F16" s="110">
        <f>'CA emissions'!G46</f>
        <v>0</v>
      </c>
      <c r="G16" s="110">
        <f>'CA emissions'!H46</f>
        <v>0</v>
      </c>
      <c r="H16" s="110">
        <f>'CA emissions'!I46</f>
        <v>0</v>
      </c>
      <c r="I16" s="110">
        <f>'CA emissions'!J46</f>
        <v>0</v>
      </c>
      <c r="J16" s="110">
        <f>'CA emissions'!K46</f>
        <v>0</v>
      </c>
      <c r="K16" s="110">
        <f>'CA emissions'!L46</f>
        <v>0</v>
      </c>
      <c r="L16" s="110">
        <f>'CA emissions'!M46</f>
        <v>0</v>
      </c>
      <c r="M16" s="110">
        <f>'CA emissions'!N46</f>
        <v>0</v>
      </c>
      <c r="N16" s="110">
        <f>'CA emissions'!O46</f>
        <v>0</v>
      </c>
      <c r="O16" s="110">
        <f>'CA emissions'!P46</f>
        <v>0</v>
      </c>
      <c r="P16" s="110">
        <f>'CA emissions'!Q46</f>
        <v>0</v>
      </c>
      <c r="Q16" s="110">
        <f>'CA emissions'!R46</f>
        <v>0</v>
      </c>
      <c r="R16" s="110">
        <f>'CA emissions'!S46</f>
        <v>0</v>
      </c>
      <c r="S16" s="110">
        <f>'CA emissions'!T46</f>
        <v>0</v>
      </c>
      <c r="T16" s="110">
        <f>'CA emissions'!U46</f>
        <v>0</v>
      </c>
      <c r="U16" s="110">
        <f>'CA emissions'!V46</f>
        <v>0</v>
      </c>
      <c r="V16" s="110">
        <f>'CA emissions'!W46</f>
        <v>0</v>
      </c>
      <c r="W16" s="110">
        <f>'CA emissions'!X46</f>
        <v>0</v>
      </c>
      <c r="X16" s="110">
        <f>'CA emissions'!Y46</f>
        <v>0</v>
      </c>
      <c r="Y16" s="110">
        <f>'CA emissions'!Z46</f>
        <v>0</v>
      </c>
      <c r="Z16" s="110">
        <f>'CA emissions'!AA46</f>
        <v>0</v>
      </c>
      <c r="AA16" s="110">
        <f>'CA emissions'!AB46</f>
        <v>0</v>
      </c>
      <c r="AB16" s="110">
        <f>'CA emissions'!AC46</f>
        <v>0</v>
      </c>
      <c r="AC16" s="110">
        <f>'CA emissions'!AD46</f>
        <v>0</v>
      </c>
      <c r="AD16" s="110">
        <f>'CA emissions'!AE46</f>
        <v>0</v>
      </c>
      <c r="AE16" s="110">
        <f>'CA emissions'!AF46</f>
        <v>0</v>
      </c>
      <c r="AF16" s="110">
        <f>'CA emissions'!AG46</f>
        <v>0</v>
      </c>
      <c r="AG16" s="110">
        <f>'CA emissions'!AH46</f>
        <v>0</v>
      </c>
    </row>
    <row r="17" spans="1:33" ht="14.5">
      <c r="A17" s="4" t="s">
        <v>502</v>
      </c>
      <c r="B17" s="110">
        <f>'CA emissions'!C47</f>
        <v>0</v>
      </c>
      <c r="C17" s="110">
        <f>'CA emissions'!D47</f>
        <v>0</v>
      </c>
      <c r="D17" s="110">
        <f>'CA emissions'!E47</f>
        <v>0</v>
      </c>
      <c r="E17" s="110">
        <f>'CA emissions'!F47</f>
        <v>0</v>
      </c>
      <c r="F17" s="110">
        <f>'CA emissions'!G47</f>
        <v>0</v>
      </c>
      <c r="G17" s="110">
        <f>'CA emissions'!H47</f>
        <v>0</v>
      </c>
      <c r="H17" s="110">
        <f>'CA emissions'!I47</f>
        <v>0</v>
      </c>
      <c r="I17" s="110">
        <f>'CA emissions'!J47</f>
        <v>0</v>
      </c>
      <c r="J17" s="110">
        <f>'CA emissions'!K47</f>
        <v>0</v>
      </c>
      <c r="K17" s="110">
        <f>'CA emissions'!L47</f>
        <v>0</v>
      </c>
      <c r="L17" s="110">
        <f>'CA emissions'!M47</f>
        <v>0</v>
      </c>
      <c r="M17" s="110">
        <f>'CA emissions'!N47</f>
        <v>0</v>
      </c>
      <c r="N17" s="110">
        <f>'CA emissions'!O47</f>
        <v>0</v>
      </c>
      <c r="O17" s="110">
        <f>'CA emissions'!P47</f>
        <v>0</v>
      </c>
      <c r="P17" s="110">
        <f>'CA emissions'!Q47</f>
        <v>0</v>
      </c>
      <c r="Q17" s="110">
        <f>'CA emissions'!R47</f>
        <v>0</v>
      </c>
      <c r="R17" s="110">
        <f>'CA emissions'!S47</f>
        <v>0</v>
      </c>
      <c r="S17" s="110">
        <f>'CA emissions'!T47</f>
        <v>0</v>
      </c>
      <c r="T17" s="110">
        <f>'CA emissions'!U47</f>
        <v>0</v>
      </c>
      <c r="U17" s="110">
        <f>'CA emissions'!V47</f>
        <v>0</v>
      </c>
      <c r="V17" s="110">
        <f>'CA emissions'!W47</f>
        <v>0</v>
      </c>
      <c r="W17" s="110">
        <f>'CA emissions'!X47</f>
        <v>0</v>
      </c>
      <c r="X17" s="110">
        <f>'CA emissions'!Y47</f>
        <v>0</v>
      </c>
      <c r="Y17" s="110">
        <f>'CA emissions'!Z47</f>
        <v>0</v>
      </c>
      <c r="Z17" s="110">
        <f>'CA emissions'!AA47</f>
        <v>0</v>
      </c>
      <c r="AA17" s="110">
        <f>'CA emissions'!AB47</f>
        <v>0</v>
      </c>
      <c r="AB17" s="110">
        <f>'CA emissions'!AC47</f>
        <v>0</v>
      </c>
      <c r="AC17" s="110">
        <f>'CA emissions'!AD47</f>
        <v>0</v>
      </c>
      <c r="AD17" s="110">
        <f>'CA emissions'!AE47</f>
        <v>0</v>
      </c>
      <c r="AE17" s="110">
        <f>'CA emissions'!AF47</f>
        <v>0</v>
      </c>
      <c r="AF17" s="110">
        <f>'CA emissions'!AG47</f>
        <v>0</v>
      </c>
      <c r="AG17" s="110">
        <f>'CA emissions'!AH47</f>
        <v>0</v>
      </c>
    </row>
    <row r="18" spans="1:33" ht="14.5">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ht="14.5">
      <c r="A19" s="4"/>
      <c r="B19" s="168"/>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ht="14.5">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58203125" defaultRowHeight="15" customHeight="1"/>
  <cols>
    <col min="1" max="1" width="22.83203125" style="114" customWidth="1"/>
    <col min="2" max="2" width="10.25" style="114" customWidth="1"/>
    <col min="3" max="33" width="7.58203125" style="114" customWidth="1"/>
  </cols>
  <sheetData>
    <row r="1" spans="1:33" ht="32.15"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58203125" defaultRowHeight="15" customHeight="1"/>
  <cols>
    <col min="1" max="1" width="23" style="114" customWidth="1"/>
    <col min="2" max="2" width="16.08203125" style="114" customWidth="1"/>
    <col min="3"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ht="14.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58203125" defaultRowHeight="15" customHeight="1"/>
  <cols>
    <col min="1" max="1" width="23" style="114" customWidth="1"/>
    <col min="2" max="35" width="7.58203125" style="114" customWidth="1"/>
  </cols>
  <sheetData>
    <row r="1" spans="1:35" ht="16"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CA Specific Data</vt:lpstr>
      <vt:lpstr>CA emissions</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2022-03-21T21:43:48Z</dcterms:modified>
</cp:coreProperties>
</file>