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B\Dropbox (Energy Innovation)\Desktop\CalEPS outreach 2022\Updated model Sept 2022\variables\"/>
    </mc:Choice>
  </mc:AlternateContent>
  <xr:revisionPtr revIDLastSave="0" documentId="8_{BE01D493-A5A3-47F0-94F3-9342E0F7BF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bout" sheetId="1" r:id="rId1"/>
    <sheet name="BMRESP-passenger" sheetId="3" r:id="rId2"/>
    <sheet name="BMRESP-freight" sheetId="4" r:id="rId3"/>
    <sheet name="LDV psgr" sheetId="2" r:id="rId4"/>
    <sheet name="LDV frt" sheetId="5" r:id="rId5"/>
    <sheet name="Advance Clean Trucks " sheetId="6" r:id="rId6"/>
    <sheet name="HDV psg" sheetId="7" r:id="rId7"/>
  </sheets>
  <definedNames>
    <definedName name="cpi_2010to2012" localSheetId="5">#REF!</definedName>
    <definedName name="cpi_2010to2012">#REF!</definedName>
    <definedName name="cpi_2013to2012">#REF!</definedName>
    <definedName name="cpi_2014to2012">#REF!</definedName>
    <definedName name="cpi_2016to201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1" i="7" l="1"/>
  <c r="E50" i="7" s="1"/>
  <c r="B53" i="7" s="1"/>
  <c r="B20" i="7" s="1"/>
  <c r="E2" i="3" l="1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W3" i="2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AJ3" i="2" s="1"/>
  <c r="V3" i="2"/>
  <c r="I3" i="2"/>
  <c r="J3" i="2"/>
  <c r="K3" i="2"/>
  <c r="L3" i="2"/>
  <c r="M3" i="2"/>
  <c r="N3" i="2"/>
  <c r="O3" i="2"/>
  <c r="P3" i="2"/>
  <c r="Q3" i="2"/>
  <c r="R3" i="2"/>
  <c r="S3" i="2"/>
  <c r="T3" i="2"/>
  <c r="U3" i="2"/>
  <c r="H3" i="2"/>
  <c r="E3" i="2"/>
  <c r="F3" i="2"/>
  <c r="G3" i="2"/>
  <c r="D3" i="2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J7" i="4"/>
  <c r="L22" i="6"/>
  <c r="M22" i="6"/>
  <c r="B21" i="7"/>
  <c r="V23" i="7" s="1"/>
  <c r="AC18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O18" i="7"/>
  <c r="N18" i="7"/>
  <c r="M18" i="7"/>
  <c r="L18" i="7"/>
  <c r="K18" i="7"/>
  <c r="J18" i="7"/>
  <c r="I18" i="7"/>
  <c r="H18" i="7"/>
  <c r="G18" i="7"/>
  <c r="F18" i="7"/>
  <c r="E18" i="7"/>
  <c r="D18" i="7"/>
  <c r="C18" i="7"/>
  <c r="AB40" i="6"/>
  <c r="AA40" i="6"/>
  <c r="Z40" i="6"/>
  <c r="Y40" i="6"/>
  <c r="X40" i="6"/>
  <c r="W40" i="6"/>
  <c r="V40" i="6"/>
  <c r="U40" i="6"/>
  <c r="T40" i="6"/>
  <c r="S40" i="6"/>
  <c r="R40" i="6"/>
  <c r="Q40" i="6"/>
  <c r="P40" i="6"/>
  <c r="O40" i="6"/>
  <c r="N40" i="6"/>
  <c r="B40" i="6" a="1"/>
  <c r="B40" i="6" s="1"/>
  <c r="N33" i="6"/>
  <c r="N22" i="6"/>
  <c r="C33" i="5"/>
  <c r="G24" i="5"/>
  <c r="G23" i="5"/>
  <c r="H18" i="5"/>
  <c r="P19" i="5" s="1"/>
  <c r="F25" i="5"/>
  <c r="C30" i="5" s="1"/>
  <c r="B25" i="5"/>
  <c r="W23" i="7" l="1"/>
  <c r="H23" i="7"/>
  <c r="O3" i="3" s="1"/>
  <c r="P23" i="7"/>
  <c r="X23" i="7"/>
  <c r="Y23" i="7"/>
  <c r="Q23" i="7"/>
  <c r="B23" i="7"/>
  <c r="J23" i="7"/>
  <c r="Q3" i="3" s="1"/>
  <c r="R23" i="7"/>
  <c r="Z23" i="7"/>
  <c r="AG3" i="3" s="1"/>
  <c r="O23" i="7"/>
  <c r="I23" i="7"/>
  <c r="C23" i="7"/>
  <c r="K23" i="7"/>
  <c r="S23" i="7"/>
  <c r="AA23" i="7"/>
  <c r="D23" i="7"/>
  <c r="L23" i="7"/>
  <c r="S3" i="3" s="1"/>
  <c r="T23" i="7"/>
  <c r="AB23" i="7"/>
  <c r="E23" i="7"/>
  <c r="M23" i="7"/>
  <c r="U23" i="7"/>
  <c r="AC23" i="7"/>
  <c r="G23" i="7"/>
  <c r="F23" i="7"/>
  <c r="M3" i="3" s="1"/>
  <c r="N23" i="7"/>
  <c r="H40" i="6"/>
  <c r="G40" i="6"/>
  <c r="F40" i="6"/>
  <c r="I40" i="6"/>
  <c r="M40" i="6"/>
  <c r="E40" i="6"/>
  <c r="L40" i="6"/>
  <c r="D40" i="6"/>
  <c r="K40" i="6"/>
  <c r="C40" i="6"/>
  <c r="J40" i="6"/>
  <c r="I3" i="3"/>
  <c r="J3" i="3"/>
  <c r="K3" i="3"/>
  <c r="L3" i="3"/>
  <c r="N3" i="3"/>
  <c r="P3" i="3"/>
  <c r="R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H3" i="3"/>
  <c r="AI3" i="3"/>
  <c r="AJ3" i="3"/>
  <c r="C16" i="7"/>
  <c r="D16" i="7" s="1"/>
  <c r="E16" i="7" s="1"/>
  <c r="F16" i="7" s="1"/>
  <c r="G16" i="7" s="1"/>
  <c r="H16" i="7" s="1"/>
  <c r="I16" i="7" s="1"/>
  <c r="J16" i="7" s="1"/>
  <c r="K16" i="7" s="1"/>
  <c r="L16" i="7" s="1"/>
  <c r="M16" i="7" s="1"/>
  <c r="N16" i="7" s="1"/>
  <c r="O16" i="7" s="1"/>
  <c r="P16" i="7" s="1"/>
  <c r="Q16" i="7" s="1"/>
  <c r="R16" i="7" s="1"/>
  <c r="S16" i="7" s="1"/>
  <c r="T16" i="7" s="1"/>
  <c r="U16" i="7" s="1"/>
  <c r="V16" i="7" s="1"/>
  <c r="W16" i="7" s="1"/>
  <c r="X16" i="7" s="1"/>
  <c r="Y16" i="7" s="1"/>
  <c r="Z16" i="7" s="1"/>
  <c r="AA16" i="7" s="1"/>
  <c r="AB16" i="7" s="1"/>
  <c r="AC16" i="7" s="1"/>
  <c r="N37" i="6" l="1"/>
  <c r="O37" i="6" s="1"/>
  <c r="P37" i="6" s="1"/>
  <c r="Q37" i="6" s="1"/>
  <c r="R37" i="6" s="1"/>
  <c r="S37" i="6" s="1"/>
  <c r="T37" i="6" s="1"/>
  <c r="U37" i="6" s="1"/>
  <c r="V37" i="6" s="1"/>
  <c r="W37" i="6" s="1"/>
  <c r="X37" i="6" s="1"/>
  <c r="Y37" i="6" s="1"/>
  <c r="Z37" i="6" s="1"/>
  <c r="AA37" i="6" s="1"/>
  <c r="AB37" i="6" s="1"/>
  <c r="N32" i="6"/>
  <c r="N31" i="6"/>
  <c r="N30" i="6"/>
  <c r="N29" i="6"/>
  <c r="N28" i="6"/>
  <c r="A28" i="6"/>
  <c r="A29" i="6" s="1"/>
  <c r="A30" i="6" s="1"/>
  <c r="A31" i="6" s="1"/>
  <c r="A32" i="6" s="1"/>
  <c r="A33" i="6" s="1"/>
  <c r="N27" i="6"/>
  <c r="N26" i="6"/>
  <c r="N25" i="6"/>
  <c r="N24" i="6"/>
  <c r="N23" i="6"/>
  <c r="E25" i="5"/>
  <c r="D25" i="5"/>
  <c r="C25" i="5"/>
  <c r="H24" i="5"/>
  <c r="R25" i="5" s="1"/>
  <c r="N25" i="5"/>
  <c r="K28" i="6" s="1"/>
  <c r="K29" i="6" s="1"/>
  <c r="K30" i="6" s="1"/>
  <c r="K31" i="6" s="1"/>
  <c r="K32" i="6" s="1"/>
  <c r="K33" i="6" s="1"/>
  <c r="H23" i="5"/>
  <c r="S24" i="5" s="1"/>
  <c r="J24" i="5"/>
  <c r="G27" i="6" s="1"/>
  <c r="A23" i="5"/>
  <c r="A27" i="6" s="1"/>
  <c r="H22" i="5"/>
  <c r="S23" i="5" s="1"/>
  <c r="G22" i="5"/>
  <c r="N23" i="5" s="1"/>
  <c r="K26" i="6" s="1"/>
  <c r="H21" i="5"/>
  <c r="S22" i="5" s="1"/>
  <c r="G21" i="5"/>
  <c r="J22" i="5" s="1"/>
  <c r="G25" i="6" s="1"/>
  <c r="H20" i="5"/>
  <c r="S21" i="5" s="1"/>
  <c r="G20" i="5"/>
  <c r="N21" i="5" s="1"/>
  <c r="K24" i="6" s="1"/>
  <c r="H19" i="5"/>
  <c r="G19" i="5"/>
  <c r="J20" i="5" s="1"/>
  <c r="G23" i="6" s="1"/>
  <c r="Q19" i="5"/>
  <c r="S19" i="5"/>
  <c r="G18" i="5"/>
  <c r="J19" i="5" s="1"/>
  <c r="K21" i="6"/>
  <c r="J21" i="6"/>
  <c r="I21" i="6"/>
  <c r="H21" i="6"/>
  <c r="G21" i="6"/>
  <c r="B39" i="6" l="1" a="1"/>
  <c r="C28" i="5"/>
  <c r="C29" i="5"/>
  <c r="Q25" i="5"/>
  <c r="S20" i="5"/>
  <c r="H25" i="5"/>
  <c r="N19" i="5"/>
  <c r="K22" i="6" s="1"/>
  <c r="G25" i="5"/>
  <c r="P21" i="5"/>
  <c r="Q21" i="5"/>
  <c r="P23" i="5"/>
  <c r="Q23" i="5"/>
  <c r="K20" i="5"/>
  <c r="H23" i="6" s="1"/>
  <c r="K22" i="5"/>
  <c r="H25" i="6" s="1"/>
  <c r="L20" i="5"/>
  <c r="I23" i="6" s="1"/>
  <c r="L22" i="5"/>
  <c r="I25" i="6" s="1"/>
  <c r="A22" i="5"/>
  <c r="A26" i="6" s="1"/>
  <c r="K24" i="5"/>
  <c r="H27" i="6" s="1"/>
  <c r="L24" i="5"/>
  <c r="I27" i="6" s="1"/>
  <c r="R19" i="5"/>
  <c r="M20" i="5"/>
  <c r="J23" i="6" s="1"/>
  <c r="R21" i="5"/>
  <c r="M22" i="5"/>
  <c r="J25" i="6" s="1"/>
  <c r="R23" i="5"/>
  <c r="M24" i="5"/>
  <c r="J27" i="6" s="1"/>
  <c r="J25" i="5"/>
  <c r="G28" i="6" s="1"/>
  <c r="S25" i="5"/>
  <c r="G22" i="6"/>
  <c r="N20" i="5"/>
  <c r="K23" i="6" s="1"/>
  <c r="J21" i="5"/>
  <c r="G24" i="6" s="1"/>
  <c r="N22" i="5"/>
  <c r="K25" i="6" s="1"/>
  <c r="J23" i="5"/>
  <c r="G26" i="6" s="1"/>
  <c r="N24" i="5"/>
  <c r="K27" i="6" s="1"/>
  <c r="K25" i="5"/>
  <c r="H28" i="6" s="1"/>
  <c r="H29" i="6" s="1"/>
  <c r="H30" i="6" s="1"/>
  <c r="H31" i="6" s="1"/>
  <c r="H32" i="6" s="1"/>
  <c r="H33" i="6" s="1"/>
  <c r="K19" i="5"/>
  <c r="H22" i="6" s="1"/>
  <c r="P20" i="5"/>
  <c r="K21" i="5"/>
  <c r="H24" i="6" s="1"/>
  <c r="P22" i="5"/>
  <c r="K23" i="5"/>
  <c r="H26" i="6" s="1"/>
  <c r="P24" i="5"/>
  <c r="L25" i="5"/>
  <c r="I28" i="6" s="1"/>
  <c r="I29" i="6" s="1"/>
  <c r="I30" i="6" s="1"/>
  <c r="I31" i="6" s="1"/>
  <c r="I32" i="6" s="1"/>
  <c r="I33" i="6" s="1"/>
  <c r="L19" i="5"/>
  <c r="I22" i="6" s="1"/>
  <c r="Q20" i="5"/>
  <c r="L21" i="5"/>
  <c r="I24" i="6" s="1"/>
  <c r="Q22" i="5"/>
  <c r="L23" i="5"/>
  <c r="I26" i="6" s="1"/>
  <c r="Q24" i="5"/>
  <c r="M25" i="5"/>
  <c r="J28" i="6" s="1"/>
  <c r="J29" i="6" s="1"/>
  <c r="J30" i="6" s="1"/>
  <c r="J31" i="6" s="1"/>
  <c r="J32" i="6" s="1"/>
  <c r="J33" i="6" s="1"/>
  <c r="M19" i="5"/>
  <c r="J22" i="6" s="1"/>
  <c r="R20" i="5"/>
  <c r="M21" i="5"/>
  <c r="J24" i="6" s="1"/>
  <c r="R22" i="5"/>
  <c r="M23" i="5"/>
  <c r="J26" i="6" s="1"/>
  <c r="R24" i="5"/>
  <c r="P25" i="5"/>
  <c r="B39" i="6" l="1"/>
  <c r="J3" i="4" s="1"/>
  <c r="D39" i="6"/>
  <c r="L3" i="4" s="1"/>
  <c r="M39" i="6"/>
  <c r="H39" i="6"/>
  <c r="P3" i="4" s="1"/>
  <c r="K39" i="6"/>
  <c r="S3" i="4" s="1"/>
  <c r="G39" i="6"/>
  <c r="O3" i="4" s="1"/>
  <c r="C39" i="6"/>
  <c r="K3" i="4" s="1"/>
  <c r="F39" i="6"/>
  <c r="N3" i="4" s="1"/>
  <c r="J39" i="6"/>
  <c r="R3" i="4" s="1"/>
  <c r="E39" i="6"/>
  <c r="M3" i="4" s="1"/>
  <c r="L39" i="6"/>
  <c r="T3" i="4" s="1"/>
  <c r="I39" i="6"/>
  <c r="Q3" i="4" s="1"/>
  <c r="L24" i="6"/>
  <c r="L25" i="6"/>
  <c r="L23" i="6"/>
  <c r="L27" i="6"/>
  <c r="L28" i="6"/>
  <c r="L26" i="6"/>
  <c r="C35" i="5"/>
  <c r="C36" i="5"/>
  <c r="C34" i="5"/>
  <c r="C37" i="5" s="1"/>
  <c r="A21" i="5"/>
  <c r="A25" i="6" s="1"/>
  <c r="M25" i="6"/>
  <c r="M23" i="6"/>
  <c r="M27" i="6"/>
  <c r="G29" i="6"/>
  <c r="L29" i="6" s="1"/>
  <c r="M28" i="6"/>
  <c r="M24" i="6"/>
  <c r="M26" i="6"/>
  <c r="R39" i="6" l="1"/>
  <c r="Z3" i="4" s="1"/>
  <c r="V39" i="6"/>
  <c r="AD3" i="4" s="1"/>
  <c r="S39" i="6"/>
  <c r="AA3" i="4" s="1"/>
  <c r="U3" i="4"/>
  <c r="AA39" i="6"/>
  <c r="AI3" i="4" s="1"/>
  <c r="W39" i="6"/>
  <c r="AE3" i="4" s="1"/>
  <c r="T39" i="6"/>
  <c r="AB3" i="4" s="1"/>
  <c r="N39" i="6"/>
  <c r="V3" i="4" s="1"/>
  <c r="P39" i="6"/>
  <c r="X3" i="4" s="1"/>
  <c r="AB39" i="6"/>
  <c r="AJ3" i="4" s="1"/>
  <c r="X39" i="6"/>
  <c r="AF3" i="4" s="1"/>
  <c r="U39" i="6"/>
  <c r="AC3" i="4" s="1"/>
  <c r="Z39" i="6"/>
  <c r="AH3" i="4" s="1"/>
  <c r="Y39" i="6"/>
  <c r="AG3" i="4" s="1"/>
  <c r="O39" i="6"/>
  <c r="W3" i="4" s="1"/>
  <c r="Q39" i="6"/>
  <c r="Y3" i="4" s="1"/>
  <c r="A20" i="5"/>
  <c r="A24" i="6" s="1"/>
  <c r="A19" i="5"/>
  <c r="A23" i="6" s="1"/>
  <c r="M29" i="6"/>
  <c r="G30" i="6"/>
  <c r="L30" i="6" s="1"/>
  <c r="G31" i="6" l="1"/>
  <c r="L31" i="6" s="1"/>
  <c r="M30" i="6"/>
  <c r="A18" i="5"/>
  <c r="A22" i="6" s="1"/>
  <c r="M31" i="6" l="1"/>
  <c r="G32" i="6"/>
  <c r="L32" i="6" s="1"/>
  <c r="M32" i="6" l="1"/>
  <c r="G33" i="6"/>
  <c r="L33" i="6" s="1"/>
  <c r="B38" i="6" s="1" a="1"/>
  <c r="B38" i="6" l="1"/>
  <c r="J2" i="4" s="1"/>
  <c r="D38" i="6"/>
  <c r="L2" i="4" s="1"/>
  <c r="C38" i="6"/>
  <c r="K2" i="4" s="1"/>
  <c r="H38" i="6"/>
  <c r="P2" i="4" s="1"/>
  <c r="K38" i="6"/>
  <c r="S2" i="4" s="1"/>
  <c r="G38" i="6"/>
  <c r="O2" i="4" s="1"/>
  <c r="F38" i="6"/>
  <c r="N2" i="4" s="1"/>
  <c r="I38" i="6"/>
  <c r="Q2" i="4" s="1"/>
  <c r="J38" i="6"/>
  <c r="R2" i="4" s="1"/>
  <c r="E38" i="6"/>
  <c r="M2" i="4" s="1"/>
  <c r="L38" i="6"/>
  <c r="T2" i="4" s="1"/>
  <c r="M38" i="6"/>
  <c r="M33" i="6"/>
  <c r="AA38" i="6" l="1"/>
  <c r="AI2" i="4" s="1"/>
  <c r="Z38" i="6"/>
  <c r="AH2" i="4" s="1"/>
  <c r="Q38" i="6"/>
  <c r="Y2" i="4" s="1"/>
  <c r="O38" i="6"/>
  <c r="W2" i="4" s="1"/>
  <c r="AB38" i="6"/>
  <c r="AJ2" i="4" s="1"/>
  <c r="R38" i="6"/>
  <c r="Z2" i="4" s="1"/>
  <c r="P38" i="6"/>
  <c r="X2" i="4" s="1"/>
  <c r="S38" i="6"/>
  <c r="AA2" i="4" s="1"/>
  <c r="W38" i="6"/>
  <c r="AE2" i="4" s="1"/>
  <c r="U2" i="4"/>
  <c r="T38" i="6"/>
  <c r="AB2" i="4" s="1"/>
  <c r="X38" i="6"/>
  <c r="AF2" i="4" s="1"/>
  <c r="V38" i="6"/>
  <c r="AD2" i="4" s="1"/>
  <c r="U38" i="6"/>
  <c r="AC2" i="4" s="1"/>
  <c r="N38" i="6"/>
  <c r="V2" i="4" s="1"/>
  <c r="Y38" i="6"/>
  <c r="AG2" i="4" s="1"/>
  <c r="A1" i="2"/>
  <c r="AE4" i="2" s="1"/>
  <c r="H4" i="2" l="1"/>
  <c r="J4" i="2"/>
  <c r="R4" i="2"/>
  <c r="Z4" i="2"/>
  <c r="AH4" i="2"/>
  <c r="Y4" i="2"/>
  <c r="B4" i="2"/>
  <c r="B2" i="3" s="1"/>
  <c r="C4" i="2"/>
  <c r="C2" i="3" s="1"/>
  <c r="K4" i="2"/>
  <c r="S4" i="2"/>
  <c r="AA4" i="2"/>
  <c r="AI4" i="2"/>
  <c r="P4" i="2"/>
  <c r="T4" i="2"/>
  <c r="AB4" i="2"/>
  <c r="AJ4" i="2"/>
  <c r="I4" i="2"/>
  <c r="AG4" i="2"/>
  <c r="D2" i="3"/>
  <c r="E4" i="2"/>
  <c r="M4" i="2"/>
  <c r="U4" i="2"/>
  <c r="AC4" i="2"/>
  <c r="X4" i="2"/>
  <c r="Q4" i="2"/>
  <c r="L4" i="2"/>
  <c r="F4" i="2"/>
  <c r="N4" i="2"/>
  <c r="V4" i="2"/>
  <c r="AD4" i="2"/>
  <c r="AF4" i="2"/>
  <c r="G4" i="2"/>
  <c r="O4" i="2"/>
  <c r="W4" i="2"/>
</calcChain>
</file>

<file path=xl/sharedStrings.xml><?xml version="1.0" encoding="utf-8"?>
<sst xmlns="http://schemas.openxmlformats.org/spreadsheetml/2006/main" count="206" uniqueCount="166">
  <si>
    <t>BMRESP BAU Minimum Required EV Sales Percentage</t>
  </si>
  <si>
    <t>California</t>
  </si>
  <si>
    <t>Source:</t>
  </si>
  <si>
    <t>California Air Resources Board (CARB)</t>
  </si>
  <si>
    <t>Notes</t>
  </si>
  <si>
    <t>&lt;- State</t>
  </si>
  <si>
    <t>Lookup LDV</t>
  </si>
  <si>
    <t>LDVs ZEV</t>
  </si>
  <si>
    <t>LDV no ZEV</t>
  </si>
  <si>
    <t>State Name</t>
  </si>
  <si>
    <t>ZEV?</t>
  </si>
  <si>
    <t>Alabama</t>
  </si>
  <si>
    <t>Alaska</t>
  </si>
  <si>
    <t>ZEV Waiver States</t>
  </si>
  <si>
    <t>Arizona</t>
  </si>
  <si>
    <t>Arkansas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</si>
  <si>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</si>
  <si>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</si>
  <si>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</si>
  <si>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</si>
  <si>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</si>
  <si>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</si>
  <si>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</si>
  <si>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</si>
  <si>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</si>
  <si>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</si>
  <si>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</si>
  <si>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</si>
  <si>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</si>
  <si>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</si>
  <si>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</si>
  <si>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</si>
  <si>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</si>
  <si>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</si>
  <si>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</si>
  <si>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</si>
  <si>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</si>
  <si>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</si>
  <si>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</si>
  <si>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</si>
  <si>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</si>
  <si>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</si>
  <si>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</si>
  <si>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</si>
  <si>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</si>
  <si>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</si>
  <si>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</si>
  <si>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</si>
  <si>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</si>
  <si>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</si>
  <si>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</si>
  <si>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</si>
  <si>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</si>
  <si>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</si>
  <si>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</si>
  <si>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</si>
  <si>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</si>
  <si>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</si>
  <si>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</si>
  <si>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</si>
  <si>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</si>
  <si>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LDVs</t>
  </si>
  <si>
    <t>HDVs</t>
  </si>
  <si>
    <t>aircraft</t>
  </si>
  <si>
    <t>rail</t>
  </si>
  <si>
    <t>ships</t>
  </si>
  <si>
    <t>motorbikes</t>
  </si>
  <si>
    <t>2-3</t>
  </si>
  <si>
    <t>4-5</t>
  </si>
  <si>
    <t>6-7</t>
  </si>
  <si>
    <t>Total</t>
  </si>
  <si>
    <t>7-8 Tractors</t>
  </si>
  <si>
    <t>Shares across all trucks</t>
  </si>
  <si>
    <t>Shares across MDV only</t>
  </si>
  <si>
    <t>MD truck</t>
  </si>
  <si>
    <t>HD Truck</t>
  </si>
  <si>
    <t>Trucks</t>
  </si>
  <si>
    <t xml:space="preserve">Requirements of Advanced Clean Trucks regulation determine inputs for LDV-frt and HDV-frt </t>
  </si>
  <si>
    <t>CARB</t>
  </si>
  <si>
    <t>Staff Report: Initial Statement of Reasons (ISOR).</t>
  </si>
  <si>
    <t>Advanced Clean Trucks regulatory proceeding</t>
  </si>
  <si>
    <t>Table IX-2</t>
  </si>
  <si>
    <t>Proposed Regulation Order (modifications)</t>
  </si>
  <si>
    <t>2019 (October 22)</t>
  </si>
  <si>
    <t>2020 (April 28)</t>
  </si>
  <si>
    <t>https://ww3.arb.ca.gov/regact/2019/act2019/30dayatta.pdf</t>
  </si>
  <si>
    <t>Innovative Clean Transit Regulation - Implementation Guidance</t>
  </si>
  <si>
    <t>https://ww2.arb.ca.gov/sites/default/files/2019-10/ICT%20Implementation%20Guidance%20Document%20Final.pdf</t>
  </si>
  <si>
    <t>2019 (Oct 1)</t>
  </si>
  <si>
    <t>California, Colorado, Connecticut, Maine, Maryland, Massachusetts, New Jersey, New York, Oregon, Rhode Island, Vermont, Washington</t>
  </si>
  <si>
    <t>Source: CARB 2019. ACT ISOR.</t>
  </si>
  <si>
    <t>https://ww3.arb.ca.gov/regact/2019/act2019/isor.pdf</t>
  </si>
  <si>
    <t>Class 2b-3</t>
  </si>
  <si>
    <t>Class 4-5</t>
  </si>
  <si>
    <t>Class 6-7</t>
  </si>
  <si>
    <t>Class 8</t>
  </si>
  <si>
    <t>Class 7-8 Tractor</t>
  </si>
  <si>
    <t>Total Sales</t>
  </si>
  <si>
    <t>Total MDV</t>
  </si>
  <si>
    <t>All Years</t>
  </si>
  <si>
    <t>Class 2b-7 Total</t>
  </si>
  <si>
    <t>Class 2b-8 total</t>
  </si>
  <si>
    <t>HDV (Class 7-8 Tractor) Total</t>
  </si>
  <si>
    <t>MDV Totals, 2024-2030</t>
  </si>
  <si>
    <t>Share of MDV Sales by Class</t>
  </si>
  <si>
    <t>Table 1</t>
  </si>
  <si>
    <t>Source: CARB 2019. Innovative Clean Transit Regulation - Implementation Guidance.</t>
  </si>
  <si>
    <t>Estimate ZEB requirement for input data purposes</t>
  </si>
  <si>
    <t>Transit requirement approximated using large agency column</t>
  </si>
  <si>
    <t>MDVs</t>
  </si>
  <si>
    <t>MDVs and HDVs</t>
  </si>
  <si>
    <t>LDV freight sales share by year</t>
  </si>
  <si>
    <t>ACT ZEV sales standard by class by year</t>
  </si>
  <si>
    <t>Table A-1</t>
  </si>
  <si>
    <t>Source: CARB 2020. ACT Proposed Regulation Order.</t>
  </si>
  <si>
    <t>Sales-weighted shares</t>
  </si>
  <si>
    <t>MD trucks</t>
  </si>
  <si>
    <t>HD truck</t>
  </si>
  <si>
    <t>Sales-weighted shares schedule</t>
  </si>
  <si>
    <t>Calculated transit bus ratio</t>
  </si>
  <si>
    <t>"Urban"</t>
  </si>
  <si>
    <t>Statewide</t>
  </si>
  <si>
    <t>Not Applicable</t>
  </si>
  <si>
    <t>BT</t>
  </si>
  <si>
    <t>"School"</t>
  </si>
  <si>
    <t>BS</t>
  </si>
  <si>
    <t>"All other buses"</t>
  </si>
  <si>
    <t>B</t>
  </si>
  <si>
    <t>Vehicle Description</t>
  </si>
  <si>
    <t>Share</t>
  </si>
  <si>
    <t>Vehicle Population</t>
  </si>
  <si>
    <t>Region</t>
  </si>
  <si>
    <t>GVWR Class</t>
  </si>
  <si>
    <t>Vehicle Category</t>
  </si>
  <si>
    <t>Results</t>
  </si>
  <si>
    <t>Aggregate</t>
  </si>
  <si>
    <t>Vehicle Population Output Aggregation</t>
  </si>
  <si>
    <t>Number of Vehicles Registered at the Same Address</t>
  </si>
  <si>
    <t>Model Year</t>
  </si>
  <si>
    <t>Electric Mile Range</t>
  </si>
  <si>
    <t>Fuel Technology</t>
  </si>
  <si>
    <t>Fuel Type</t>
  </si>
  <si>
    <t>Yes</t>
  </si>
  <si>
    <t>GVWR Class output</t>
  </si>
  <si>
    <t>B, All other buses</t>
  </si>
  <si>
    <t>BT, Urban buses</t>
  </si>
  <si>
    <t>BS, School buses</t>
  </si>
  <si>
    <t>Calendar Year</t>
  </si>
  <si>
    <t>statewide</t>
  </si>
  <si>
    <t>Region type</t>
  </si>
  <si>
    <t>Database query filters:</t>
  </si>
  <si>
    <t xml:space="preserve">Note: The state government's EMFAC fleet database provides the basis for the ratio of transit buses vs school and other buses. </t>
  </si>
  <si>
    <t>https://arb.ca.gov/emfac/fleet-db</t>
  </si>
  <si>
    <t>Source: CARB Fleet Web Database</t>
  </si>
  <si>
    <t>Class 4-8 vocational</t>
  </si>
  <si>
    <t>Class 4-8 vocational ACT schedule</t>
  </si>
  <si>
    <t>Fraction transit buses</t>
  </si>
  <si>
    <t>Fraction non-transit buses</t>
  </si>
  <si>
    <t>Motobike-freight subscript being used for long-haul tractor trailer trucks treated equivalently to HDV-frgt.</t>
  </si>
  <si>
    <t>Straightline to 2035 (ACC 2)</t>
  </si>
  <si>
    <t>Post ACC2</t>
  </si>
  <si>
    <t>California's Advanced Clean Cars regulation</t>
  </si>
  <si>
    <t>https://ww2.arb.ca.gov/sites/default/files/barcu/regact/2022/accii/acciifro1962.4.pdf</t>
  </si>
  <si>
    <t>The 2022 Advanced Clean Car rule sets out a schedule for phasing out internal combustion engine cars and other LDVs by 2035.</t>
  </si>
  <si>
    <t>LDV passenger schedule reflects summer 2022 regulatory action.</t>
  </si>
  <si>
    <t>(Calculated on "LDV psgr" 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</si>
</sst>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&quot;$&quot;#,##0\ ;\(&quot;$&quot;#,##0\)"/>
    <numFmt numFmtId="165" formatCode="0.00_)"/>
    <numFmt numFmtId="166" formatCode="0.0%"/>
    <numFmt numFmtId="167" formatCode="0.0000000000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sz val="8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i/>
      <sz val="16"/>
      <name val="Helv"/>
    </font>
    <font>
      <sz val="11"/>
      <color indexed="8"/>
      <name val="Tahoma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6">
    <xf numFmtId="0" fontId="0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4" fillId="0" borderId="0"/>
    <xf numFmtId="3" fontId="3" fillId="0" borderId="0"/>
    <xf numFmtId="164" fontId="3" fillId="0" borderId="0"/>
    <xf numFmtId="0" fontId="3" fillId="0" borderId="0"/>
    <xf numFmtId="2" fontId="3" fillId="0" borderId="0"/>
    <xf numFmtId="0" fontId="5" fillId="2" borderId="0"/>
    <xf numFmtId="0" fontId="6" fillId="0" borderId="0"/>
    <xf numFmtId="0" fontId="7" fillId="0" borderId="0"/>
    <xf numFmtId="10" fontId="5" fillId="3" borderId="1"/>
    <xf numFmtId="10" fontId="5" fillId="3" borderId="1"/>
    <xf numFmtId="10" fontId="5" fillId="3" borderId="1"/>
    <xf numFmtId="10" fontId="5" fillId="3" borderId="1"/>
    <xf numFmtId="10" fontId="5" fillId="3" borderId="1"/>
    <xf numFmtId="10" fontId="5" fillId="3" borderId="1"/>
    <xf numFmtId="165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10" fillId="0" borderId="0"/>
    <xf numFmtId="0" fontId="4" fillId="0" borderId="0"/>
    <xf numFmtId="0" fontId="4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0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0" fontId="3" fillId="0" borderId="0"/>
    <xf numFmtId="0" fontId="3" fillId="0" borderId="2"/>
    <xf numFmtId="0" fontId="3" fillId="0" borderId="2"/>
    <xf numFmtId="0" fontId="3" fillId="0" borderId="2"/>
    <xf numFmtId="0" fontId="3" fillId="0" borderId="2"/>
    <xf numFmtId="0" fontId="3" fillId="0" borderId="2"/>
    <xf numFmtId="0" fontId="3" fillId="0" borderId="2"/>
    <xf numFmtId="0" fontId="3" fillId="0" borderId="2"/>
    <xf numFmtId="0" fontId="3" fillId="0" borderId="2"/>
    <xf numFmtId="0" fontId="3" fillId="0" borderId="2"/>
    <xf numFmtId="0" fontId="3" fillId="0" borderId="2"/>
    <xf numFmtId="0" fontId="3" fillId="0" borderId="2"/>
    <xf numFmtId="0" fontId="12" fillId="0" borderId="0"/>
    <xf numFmtId="0" fontId="3" fillId="0" borderId="0"/>
    <xf numFmtId="9" fontId="3" fillId="0" borderId="0"/>
    <xf numFmtId="43" fontId="3" fillId="0" borderId="0"/>
    <xf numFmtId="0" fontId="13" fillId="0" borderId="0"/>
    <xf numFmtId="9" fontId="2" fillId="0" borderId="0" applyFon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0" fillId="0" borderId="0" xfId="0"/>
    <xf numFmtId="0" fontId="13" fillId="0" borderId="0" xfId="104"/>
    <xf numFmtId="0" fontId="14" fillId="0" borderId="0" xfId="0" applyFont="1"/>
    <xf numFmtId="0" fontId="1" fillId="4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15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4" xfId="0" applyNumberFormat="1" applyFont="1" applyBorder="1" applyAlignment="1">
      <alignment horizontal="center"/>
    </xf>
    <xf numFmtId="3" fontId="0" fillId="0" borderId="6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9" fontId="0" fillId="0" borderId="0" xfId="105" applyFont="1" applyAlignment="1">
      <alignment horizontal="center"/>
    </xf>
    <xf numFmtId="0" fontId="1" fillId="0" borderId="8" xfId="0" applyFont="1" applyBorder="1" applyAlignment="1">
      <alignment horizontal="center"/>
    </xf>
    <xf numFmtId="166" fontId="0" fillId="0" borderId="5" xfId="105" applyNumberFormat="1" applyFont="1" applyBorder="1" applyAlignment="1">
      <alignment horizontal="center"/>
    </xf>
    <xf numFmtId="166" fontId="0" fillId="0" borderId="0" xfId="105" applyNumberFormat="1" applyFont="1" applyBorder="1" applyAlignment="1">
      <alignment horizontal="center"/>
    </xf>
    <xf numFmtId="166" fontId="0" fillId="0" borderId="8" xfId="105" applyNumberFormat="1" applyFont="1" applyBorder="1" applyAlignment="1">
      <alignment horizontal="center"/>
    </xf>
    <xf numFmtId="166" fontId="0" fillId="0" borderId="9" xfId="105" applyNumberFormat="1" applyFont="1" applyBorder="1" applyAlignment="1">
      <alignment horizontal="center"/>
    </xf>
    <xf numFmtId="166" fontId="0" fillId="0" borderId="3" xfId="105" applyNumberFormat="1" applyFont="1" applyBorder="1" applyAlignment="1">
      <alignment horizontal="center"/>
    </xf>
    <xf numFmtId="166" fontId="0" fillId="0" borderId="10" xfId="105" applyNumberFormat="1" applyFont="1" applyBorder="1" applyAlignment="1">
      <alignment horizontal="center"/>
    </xf>
    <xf numFmtId="0" fontId="1" fillId="0" borderId="6" xfId="0" applyFont="1" applyBorder="1"/>
    <xf numFmtId="0" fontId="0" fillId="0" borderId="7" xfId="0" applyBorder="1"/>
    <xf numFmtId="0" fontId="0" fillId="0" borderId="5" xfId="0" applyBorder="1" applyAlignment="1">
      <alignment wrapText="1"/>
    </xf>
    <xf numFmtId="3" fontId="0" fillId="0" borderId="8" xfId="0" applyNumberFormat="1" applyBorder="1"/>
    <xf numFmtId="0" fontId="0" fillId="0" borderId="5" xfId="0" applyBorder="1"/>
    <xf numFmtId="0" fontId="0" fillId="0" borderId="9" xfId="0" applyBorder="1"/>
    <xf numFmtId="3" fontId="0" fillId="0" borderId="10" xfId="0" applyNumberFormat="1" applyBorder="1"/>
    <xf numFmtId="0" fontId="0" fillId="0" borderId="5" xfId="0" applyFont="1" applyBorder="1" applyAlignment="1">
      <alignment horizontal="left"/>
    </xf>
    <xf numFmtId="10" fontId="0" fillId="0" borderId="8" xfId="0" applyNumberFormat="1" applyBorder="1"/>
    <xf numFmtId="9" fontId="0" fillId="0" borderId="8" xfId="105" applyFont="1" applyBorder="1"/>
    <xf numFmtId="0" fontId="0" fillId="0" borderId="11" xfId="0" applyBorder="1"/>
    <xf numFmtId="10" fontId="0" fillId="0" borderId="12" xfId="0" applyNumberFormat="1" applyBorder="1"/>
    <xf numFmtId="0" fontId="0" fillId="0" borderId="0" xfId="0" applyFill="1" applyBorder="1"/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9" fontId="0" fillId="0" borderId="5" xfId="105" applyFont="1" applyBorder="1" applyAlignment="1">
      <alignment horizontal="center"/>
    </xf>
    <xf numFmtId="9" fontId="0" fillId="0" borderId="0" xfId="105" applyFont="1" applyBorder="1" applyAlignment="1">
      <alignment horizontal="center"/>
    </xf>
    <xf numFmtId="9" fontId="0" fillId="0" borderId="8" xfId="105" applyFont="1" applyBorder="1" applyAlignment="1">
      <alignment horizontal="center"/>
    </xf>
    <xf numFmtId="9" fontId="0" fillId="0" borderId="9" xfId="105" applyFont="1" applyBorder="1" applyAlignment="1">
      <alignment horizontal="center"/>
    </xf>
    <xf numFmtId="9" fontId="0" fillId="0" borderId="3" xfId="105" applyFont="1" applyBorder="1" applyAlignment="1">
      <alignment horizontal="center"/>
    </xf>
    <xf numFmtId="9" fontId="0" fillId="0" borderId="10" xfId="105" applyFont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9" fontId="0" fillId="0" borderId="0" xfId="105" applyNumberFormat="1" applyFont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ill="1"/>
    <xf numFmtId="167" fontId="0" fillId="0" borderId="0" xfId="0" applyNumberFormat="1" applyFill="1"/>
    <xf numFmtId="0" fontId="1" fillId="0" borderId="0" xfId="0" applyFont="1" applyFill="1"/>
    <xf numFmtId="15" fontId="0" fillId="0" borderId="0" xfId="0" applyNumberFormat="1"/>
  </cellXfs>
  <cellStyles count="106">
    <cellStyle name="Comma 2" xfId="1" xr:uid="{00000000-0005-0000-0000-000001000000}"/>
    <cellStyle name="Comma 2 2" xfId="2" xr:uid="{00000000-0005-0000-0000-000002000000}"/>
    <cellStyle name="Comma 2 3" xfId="103" xr:uid="{00000000-0005-0000-0000-000067000000}"/>
    <cellStyle name="Comma 3" xfId="3" xr:uid="{00000000-0005-0000-0000-000003000000}"/>
    <cellStyle name="Comma 3 2" xfId="4" xr:uid="{00000000-0005-0000-0000-000004000000}"/>
    <cellStyle name="Comma 3 3" xfId="5" xr:uid="{00000000-0005-0000-0000-000005000000}"/>
    <cellStyle name="Comma 4" xfId="6" xr:uid="{00000000-0005-0000-0000-000006000000}"/>
    <cellStyle name="Comma0" xfId="7" xr:uid="{00000000-0005-0000-0000-000007000000}"/>
    <cellStyle name="Currency0" xfId="8" xr:uid="{00000000-0005-0000-0000-000008000000}"/>
    <cellStyle name="Date" xfId="9" xr:uid="{00000000-0005-0000-0000-000009000000}"/>
    <cellStyle name="Fixed" xfId="10" xr:uid="{00000000-0005-0000-0000-00000A000000}"/>
    <cellStyle name="Grey" xfId="11" xr:uid="{00000000-0005-0000-0000-00000B000000}"/>
    <cellStyle name="Heading 1 2" xfId="12" xr:uid="{00000000-0005-0000-0000-00000C000000}"/>
    <cellStyle name="Heading 2 2" xfId="13" xr:uid="{00000000-0005-0000-0000-00000D000000}"/>
    <cellStyle name="Hyperlink" xfId="104" builtinId="8"/>
    <cellStyle name="Input [yellow]" xfId="14" xr:uid="{00000000-0005-0000-0000-00000E000000}"/>
    <cellStyle name="Input [yellow] 2" xfId="15" xr:uid="{00000000-0005-0000-0000-00000F000000}"/>
    <cellStyle name="Input [yellow] 2 2" xfId="16" xr:uid="{00000000-0005-0000-0000-000010000000}"/>
    <cellStyle name="Input [yellow] 2 3" xfId="17" xr:uid="{00000000-0005-0000-0000-000011000000}"/>
    <cellStyle name="Input [yellow] 2 4" xfId="18" xr:uid="{00000000-0005-0000-0000-000012000000}"/>
    <cellStyle name="Input [yellow] 2 5" xfId="19" xr:uid="{00000000-0005-0000-0000-000013000000}"/>
    <cellStyle name="Normal" xfId="0" builtinId="0"/>
    <cellStyle name="Normal - Style1" xfId="20" xr:uid="{00000000-0005-0000-0000-000014000000}"/>
    <cellStyle name="Normal 10" xfId="21" xr:uid="{00000000-0005-0000-0000-000015000000}"/>
    <cellStyle name="Normal 10 2" xfId="22" xr:uid="{00000000-0005-0000-0000-000016000000}"/>
    <cellStyle name="Normal 10 3" xfId="23" xr:uid="{00000000-0005-0000-0000-000017000000}"/>
    <cellStyle name="Normal 11" xfId="24" xr:uid="{00000000-0005-0000-0000-000018000000}"/>
    <cellStyle name="Normal 11 2" xfId="25" xr:uid="{00000000-0005-0000-0000-000019000000}"/>
    <cellStyle name="Normal 12" xfId="26" xr:uid="{00000000-0005-0000-0000-00001A000000}"/>
    <cellStyle name="Normal 13" xfId="27" xr:uid="{00000000-0005-0000-0000-00001B000000}"/>
    <cellStyle name="Normal 14" xfId="28" xr:uid="{00000000-0005-0000-0000-00001C000000}"/>
    <cellStyle name="Normal 15" xfId="29" xr:uid="{00000000-0005-0000-0000-00001D000000}"/>
    <cellStyle name="Normal 15 2" xfId="30" xr:uid="{00000000-0005-0000-0000-00001E000000}"/>
    <cellStyle name="Normal 16" xfId="31" xr:uid="{00000000-0005-0000-0000-00001F000000}"/>
    <cellStyle name="Normal 17" xfId="32" xr:uid="{00000000-0005-0000-0000-000020000000}"/>
    <cellStyle name="Normal 18" xfId="33" xr:uid="{00000000-0005-0000-0000-000021000000}"/>
    <cellStyle name="Normal 19" xfId="34" xr:uid="{00000000-0005-0000-0000-000022000000}"/>
    <cellStyle name="Normal 19 2" xfId="35" xr:uid="{00000000-0005-0000-0000-000023000000}"/>
    <cellStyle name="Normal 2" xfId="36" xr:uid="{00000000-0005-0000-0000-000024000000}"/>
    <cellStyle name="Normal 2 2" xfId="37" xr:uid="{00000000-0005-0000-0000-000025000000}"/>
    <cellStyle name="Normal 20" xfId="38" xr:uid="{00000000-0005-0000-0000-000026000000}"/>
    <cellStyle name="Normal 20 2" xfId="39" xr:uid="{00000000-0005-0000-0000-000027000000}"/>
    <cellStyle name="Normal 21" xfId="40" xr:uid="{00000000-0005-0000-0000-000028000000}"/>
    <cellStyle name="Normal 21 2" xfId="41" xr:uid="{00000000-0005-0000-0000-000029000000}"/>
    <cellStyle name="Normal 22" xfId="42" xr:uid="{00000000-0005-0000-0000-00002A000000}"/>
    <cellStyle name="Normal 22 2" xfId="43" xr:uid="{00000000-0005-0000-0000-00002B000000}"/>
    <cellStyle name="Normal 23" xfId="44" xr:uid="{00000000-0005-0000-0000-00002C000000}"/>
    <cellStyle name="Normal 23 2" xfId="45" xr:uid="{00000000-0005-0000-0000-00002D000000}"/>
    <cellStyle name="Normal 24" xfId="46" xr:uid="{00000000-0005-0000-0000-00002E000000}"/>
    <cellStyle name="Normal 24 2" xfId="47" xr:uid="{00000000-0005-0000-0000-00002F000000}"/>
    <cellStyle name="Normal 25" xfId="48" xr:uid="{00000000-0005-0000-0000-000030000000}"/>
    <cellStyle name="Normal 26" xfId="49" xr:uid="{00000000-0005-0000-0000-000031000000}"/>
    <cellStyle name="Normal 27" xfId="50" xr:uid="{00000000-0005-0000-0000-000032000000}"/>
    <cellStyle name="Normal 28" xfId="51" xr:uid="{00000000-0005-0000-0000-000033000000}"/>
    <cellStyle name="Normal 29" xfId="52" xr:uid="{00000000-0005-0000-0000-000034000000}"/>
    <cellStyle name="Normal 3" xfId="53" xr:uid="{00000000-0005-0000-0000-000035000000}"/>
    <cellStyle name="Normal 30" xfId="54" xr:uid="{00000000-0005-0000-0000-000036000000}"/>
    <cellStyle name="Normal 31" xfId="55" xr:uid="{00000000-0005-0000-0000-000037000000}"/>
    <cellStyle name="Normal 32" xfId="56" xr:uid="{00000000-0005-0000-0000-000038000000}"/>
    <cellStyle name="Normal 4" xfId="57" xr:uid="{00000000-0005-0000-0000-000039000000}"/>
    <cellStyle name="Normal 4 2" xfId="58" xr:uid="{00000000-0005-0000-0000-00003A000000}"/>
    <cellStyle name="Normal 4 3" xfId="59" xr:uid="{00000000-0005-0000-0000-00003B000000}"/>
    <cellStyle name="Normal 4 4" xfId="60" xr:uid="{00000000-0005-0000-0000-00003C000000}"/>
    <cellStyle name="Normal 4 5" xfId="101" xr:uid="{00000000-0005-0000-0000-000065000000}"/>
    <cellStyle name="Normal 5" xfId="61" xr:uid="{00000000-0005-0000-0000-00003D000000}"/>
    <cellStyle name="Normal 5 2" xfId="62" xr:uid="{00000000-0005-0000-0000-00003E000000}"/>
    <cellStyle name="Normal 5 3" xfId="63" xr:uid="{00000000-0005-0000-0000-00003F000000}"/>
    <cellStyle name="Normal 6" xfId="64" xr:uid="{00000000-0005-0000-0000-000040000000}"/>
    <cellStyle name="Normal 6 2" xfId="65" xr:uid="{00000000-0005-0000-0000-000041000000}"/>
    <cellStyle name="Normal 6 3" xfId="66" xr:uid="{00000000-0005-0000-0000-000042000000}"/>
    <cellStyle name="Normal 7" xfId="67" xr:uid="{00000000-0005-0000-0000-000043000000}"/>
    <cellStyle name="Normal 7 2" xfId="68" xr:uid="{00000000-0005-0000-0000-000044000000}"/>
    <cellStyle name="Normal 7 3" xfId="69" xr:uid="{00000000-0005-0000-0000-000045000000}"/>
    <cellStyle name="Normal 8" xfId="70" xr:uid="{00000000-0005-0000-0000-000046000000}"/>
    <cellStyle name="Normal 8 2" xfId="71" xr:uid="{00000000-0005-0000-0000-000047000000}"/>
    <cellStyle name="Normal 8 3" xfId="72" xr:uid="{00000000-0005-0000-0000-000048000000}"/>
    <cellStyle name="Normal 9" xfId="73" xr:uid="{00000000-0005-0000-0000-000049000000}"/>
    <cellStyle name="Normal 9 2" xfId="74" xr:uid="{00000000-0005-0000-0000-00004A000000}"/>
    <cellStyle name="Normal 9 3" xfId="75" xr:uid="{00000000-0005-0000-0000-00004B000000}"/>
    <cellStyle name="Percent" xfId="105" builtinId="5"/>
    <cellStyle name="Percent [2]" xfId="76" xr:uid="{00000000-0005-0000-0000-00004C000000}"/>
    <cellStyle name="Percent 2" xfId="77" xr:uid="{00000000-0005-0000-0000-00004D000000}"/>
    <cellStyle name="Percent 2 2" xfId="78" xr:uid="{00000000-0005-0000-0000-00004E000000}"/>
    <cellStyle name="Percent 2 3" xfId="79" xr:uid="{00000000-0005-0000-0000-00004F000000}"/>
    <cellStyle name="Percent 2 4" xfId="80" xr:uid="{00000000-0005-0000-0000-000050000000}"/>
    <cellStyle name="Percent 2 5" xfId="102" xr:uid="{00000000-0005-0000-0000-000066000000}"/>
    <cellStyle name="Percent 3" xfId="81" xr:uid="{00000000-0005-0000-0000-000051000000}"/>
    <cellStyle name="Percent 4" xfId="82" xr:uid="{00000000-0005-0000-0000-000052000000}"/>
    <cellStyle name="Percent 5" xfId="83" xr:uid="{00000000-0005-0000-0000-000053000000}"/>
    <cellStyle name="Percent 6" xfId="84" xr:uid="{00000000-0005-0000-0000-000054000000}"/>
    <cellStyle name="Percent 7" xfId="85" xr:uid="{00000000-0005-0000-0000-000055000000}"/>
    <cellStyle name="Percent 8" xfId="86" xr:uid="{00000000-0005-0000-0000-000056000000}"/>
    <cellStyle name="Percent 9" xfId="87" xr:uid="{00000000-0005-0000-0000-000057000000}"/>
    <cellStyle name="Standard 2" xfId="88" xr:uid="{00000000-0005-0000-0000-000058000000}"/>
    <cellStyle name="Total 2" xfId="89" xr:uid="{00000000-0005-0000-0000-000059000000}"/>
    <cellStyle name="Total 2 2" xfId="90" xr:uid="{00000000-0005-0000-0000-00005A000000}"/>
    <cellStyle name="Total 2 3" xfId="91" xr:uid="{00000000-0005-0000-0000-00005B000000}"/>
    <cellStyle name="Total 3" xfId="92" xr:uid="{00000000-0005-0000-0000-00005C000000}"/>
    <cellStyle name="Total 3 2" xfId="93" xr:uid="{00000000-0005-0000-0000-00005D000000}"/>
    <cellStyle name="Total 4" xfId="94" xr:uid="{00000000-0005-0000-0000-00005E000000}"/>
    <cellStyle name="Total 4 2" xfId="95" xr:uid="{00000000-0005-0000-0000-00005F000000}"/>
    <cellStyle name="Total 5" xfId="96" xr:uid="{00000000-0005-0000-0000-000060000000}"/>
    <cellStyle name="Total 5 2" xfId="97" xr:uid="{00000000-0005-0000-0000-000061000000}"/>
    <cellStyle name="Total 6" xfId="98" xr:uid="{00000000-0005-0000-0000-000062000000}"/>
    <cellStyle name="Total 7" xfId="99" xr:uid="{00000000-0005-0000-0000-000063000000}"/>
    <cellStyle name="標準_Book1" xfId="100" xr:uid="{00000000-0005-0000-0000-00006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3</xdr:row>
      <xdr:rowOff>76201</xdr:rowOff>
    </xdr:from>
    <xdr:to>
      <xdr:col>7</xdr:col>
      <xdr:colOff>617162</xdr:colOff>
      <xdr:row>14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275FFA-73F3-43C1-8398-486B2457E9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4648" b="44218"/>
        <a:stretch/>
      </xdr:blipFill>
      <xdr:spPr>
        <a:xfrm>
          <a:off x="47626" y="438151"/>
          <a:ext cx="5998786" cy="19526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2</xdr:row>
      <xdr:rowOff>114300</xdr:rowOff>
    </xdr:from>
    <xdr:to>
      <xdr:col>4</xdr:col>
      <xdr:colOff>952500</xdr:colOff>
      <xdr:row>17</xdr:row>
      <xdr:rowOff>57151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B5D08C-17FD-450C-9598-7626D2B77D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8589"/>
        <a:stretch/>
      </xdr:blipFill>
      <xdr:spPr>
        <a:xfrm>
          <a:off x="57150" y="295275"/>
          <a:ext cx="3933825" cy="2657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7937</xdr:colOff>
      <xdr:row>2</xdr:row>
      <xdr:rowOff>77787</xdr:rowOff>
    </xdr:from>
    <xdr:to>
      <xdr:col>8</xdr:col>
      <xdr:colOff>420400</xdr:colOff>
      <xdr:row>13</xdr:row>
      <xdr:rowOff>160206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0F70CC-F154-460D-B006-86D4E1D7B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37" y="77787"/>
          <a:ext cx="6346538" cy="20731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2.arb.ca.gov/sites/default/files/2019-10/ICT%20Implementation%20Guidance%20Document%20Final.pdf" TargetMode="External"/><Relationship Id="rId2" Type="http://schemas.openxmlformats.org/officeDocument/2006/relationships/hyperlink" Target="https://ww3.arb.ca.gov/regact/2019/act2019/30dayatta.pdf" TargetMode="External"/><Relationship Id="rId1" Type="http://schemas.openxmlformats.org/officeDocument/2006/relationships/hyperlink" Target="https://ww3.arb.ca.gov/regact/2019/act2019/isor.pdf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3.arb.ca.gov/regact/2019/act2019/isor.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3.arb.ca.gov/regact/2019/act2019/30dayatta.pdf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s://arb.ca.gov/emfac/fleet-db" TargetMode="External"/><Relationship Id="rId1" Type="http://schemas.openxmlformats.org/officeDocument/2006/relationships/hyperlink" Target="https://ww2.arb.ca.gov/sites/default/files/2019-10/ICT%20Implementation%20Guidance%20Document%20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17" zoomScale="85" zoomScaleNormal="85" workbookViewId="0">
      <selection activeCell="A35" sqref="A35:XFD35"/>
    </sheetView>
  </sheetViews>
  <sheetFormatPr defaultColWidth="8.81640625" defaultRowHeight="14.5"/>
  <cols>
    <col min="2" max="2" width="9.7265625" bestFit="1" customWidth="1"/>
  </cols>
  <sheetData>
    <row r="1" spans="1:2">
      <c r="A1" s="1" t="s">
        <v>0</v>
      </c>
      <c r="B1" t="s">
        <v>1</v>
      </c>
    </row>
    <row r="3" spans="1:2">
      <c r="A3" s="1" t="s">
        <v>2</v>
      </c>
      <c r="B3" t="s">
        <v>3</v>
      </c>
    </row>
    <row r="4" spans="1:2" s="2" customFormat="1">
      <c r="A4" s="1"/>
      <c r="B4" s="61">
        <v>44795</v>
      </c>
    </row>
    <row r="5" spans="1:2">
      <c r="B5" t="s">
        <v>161</v>
      </c>
    </row>
    <row r="6" spans="1:2">
      <c r="B6" t="s">
        <v>162</v>
      </c>
    </row>
    <row r="8" spans="1:2" s="2" customFormat="1">
      <c r="B8" s="2" t="s">
        <v>78</v>
      </c>
    </row>
    <row r="9" spans="1:2" s="2" customFormat="1">
      <c r="B9" s="9" t="s">
        <v>83</v>
      </c>
    </row>
    <row r="10" spans="1:2" s="2" customFormat="1">
      <c r="B10" s="2" t="s">
        <v>79</v>
      </c>
    </row>
    <row r="11" spans="1:2" s="2" customFormat="1">
      <c r="B11" s="2" t="s">
        <v>80</v>
      </c>
    </row>
    <row r="12" spans="1:2" s="2" customFormat="1">
      <c r="B12" s="3" t="s">
        <v>91</v>
      </c>
    </row>
    <row r="13" spans="1:2" s="2" customFormat="1">
      <c r="B13" s="2" t="s">
        <v>81</v>
      </c>
    </row>
    <row r="14" spans="1:2" s="2" customFormat="1"/>
    <row r="15" spans="1:2" s="2" customFormat="1">
      <c r="B15" s="2" t="s">
        <v>78</v>
      </c>
    </row>
    <row r="16" spans="1:2" s="2" customFormat="1">
      <c r="B16" s="2" t="s">
        <v>84</v>
      </c>
    </row>
    <row r="17" spans="1:2" s="2" customFormat="1">
      <c r="B17" s="2" t="s">
        <v>82</v>
      </c>
    </row>
    <row r="18" spans="1:2" s="2" customFormat="1">
      <c r="B18" s="2" t="s">
        <v>80</v>
      </c>
    </row>
    <row r="19" spans="1:2" s="2" customFormat="1">
      <c r="B19" s="3" t="s">
        <v>85</v>
      </c>
    </row>
    <row r="20" spans="1:2" s="2" customFormat="1">
      <c r="B20" s="39" t="s">
        <v>113</v>
      </c>
    </row>
    <row r="21" spans="1:2" s="2" customFormat="1">
      <c r="B21" s="39"/>
    </row>
    <row r="22" spans="1:2" s="2" customFormat="1">
      <c r="B22" s="2" t="s">
        <v>78</v>
      </c>
    </row>
    <row r="23" spans="1:2" s="2" customFormat="1">
      <c r="B23" s="2" t="s">
        <v>88</v>
      </c>
    </row>
    <row r="24" spans="1:2" s="2" customFormat="1">
      <c r="B24" s="2" t="s">
        <v>86</v>
      </c>
    </row>
    <row r="25" spans="1:2" s="2" customFormat="1">
      <c r="B25" s="3" t="s">
        <v>87</v>
      </c>
    </row>
    <row r="26" spans="1:2" s="2" customFormat="1">
      <c r="B26" s="39" t="s">
        <v>105</v>
      </c>
    </row>
    <row r="27" spans="1:2" s="2" customFormat="1">
      <c r="B27" s="39"/>
    </row>
    <row r="28" spans="1:2">
      <c r="A28" s="1" t="s">
        <v>4</v>
      </c>
    </row>
    <row r="29" spans="1:2" s="2" customFormat="1">
      <c r="A29" s="8" t="s">
        <v>164</v>
      </c>
    </row>
    <row r="30" spans="1:2" s="2" customFormat="1">
      <c r="A30" s="2" t="s">
        <v>163</v>
      </c>
    </row>
    <row r="31" spans="1:2" s="2" customFormat="1">
      <c r="A31" s="8" t="s">
        <v>165</v>
      </c>
    </row>
    <row r="33" spans="1:1">
      <c r="A33" s="1" t="s">
        <v>76</v>
      </c>
    </row>
    <row r="34" spans="1:1">
      <c r="A34" t="s">
        <v>77</v>
      </c>
    </row>
    <row r="35" spans="1:1">
      <c r="A35" s="8" t="s">
        <v>158</v>
      </c>
    </row>
  </sheetData>
  <hyperlinks>
    <hyperlink ref="B12" r:id="rId1" xr:uid="{F414F779-B8BC-4332-BEB0-468E3AA03548}"/>
    <hyperlink ref="B19" r:id="rId2" xr:uid="{1F1EDF89-68F9-468C-9D96-9E2E2978C15B}"/>
    <hyperlink ref="B25" r:id="rId3" xr:uid="{03A0AE83-06D9-45C4-9921-E46DE3D7DAD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J7"/>
  <sheetViews>
    <sheetView zoomScale="85" zoomScaleNormal="85" workbookViewId="0">
      <selection activeCell="AG3" sqref="AG3"/>
    </sheetView>
  </sheetViews>
  <sheetFormatPr defaultColWidth="8.81640625" defaultRowHeight="14.5"/>
  <cols>
    <col min="1" max="1" width="19.26953125" style="2" customWidth="1"/>
  </cols>
  <sheetData>
    <row r="1" spans="1:36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>
      <c r="A2" t="s">
        <v>61</v>
      </c>
      <c r="B2">
        <f>'LDV psgr'!B4</f>
        <v>0</v>
      </c>
      <c r="C2">
        <f>'LDV psgr'!C4</f>
        <v>0</v>
      </c>
      <c r="D2">
        <f>'LDV psgr'!D4</f>
        <v>0</v>
      </c>
      <c r="E2">
        <f>'LDV psgr'!E3</f>
        <v>3.0832276168732849E-2</v>
      </c>
      <c r="F2">
        <f>'LDV psgr'!F3</f>
        <v>4.2396225289574353E-2</v>
      </c>
      <c r="G2">
        <f>'LDV psgr'!G3</f>
        <v>5.0699810286784948E-2</v>
      </c>
      <c r="H2">
        <f>'LDV psgr'!H3</f>
        <v>0.118507</v>
      </c>
      <c r="I2">
        <f>'LDV psgr'!I3</f>
        <v>0.18631400000000001</v>
      </c>
      <c r="J2">
        <f>'LDV psgr'!J3</f>
        <v>0.25412099999999999</v>
      </c>
      <c r="K2">
        <f>'LDV psgr'!K3</f>
        <v>0.32192799999999999</v>
      </c>
      <c r="L2">
        <f>'LDV psgr'!L3</f>
        <v>0.38973600000000003</v>
      </c>
      <c r="M2">
        <f>'LDV psgr'!M3</f>
        <v>0.45754299999999998</v>
      </c>
      <c r="N2">
        <f>'LDV psgr'!N3</f>
        <v>0.52534999999999998</v>
      </c>
      <c r="O2">
        <f>'LDV psgr'!O3</f>
        <v>0.59315700000000005</v>
      </c>
      <c r="P2">
        <f>'LDV psgr'!P3</f>
        <v>0.660964</v>
      </c>
      <c r="Q2">
        <f>'LDV psgr'!Q3</f>
        <v>0.72877099999999995</v>
      </c>
      <c r="R2">
        <f>'LDV psgr'!R3</f>
        <v>0.79657900000000004</v>
      </c>
      <c r="S2">
        <f>'LDV psgr'!S3</f>
        <v>0.86438599999999999</v>
      </c>
      <c r="T2">
        <f>'LDV psgr'!T3</f>
        <v>0.93219300000000005</v>
      </c>
      <c r="U2">
        <f>'LDV psgr'!U3</f>
        <v>1</v>
      </c>
      <c r="V2">
        <f>'LDV psgr'!V3</f>
        <v>1</v>
      </c>
      <c r="W2">
        <f>'LDV psgr'!W3</f>
        <v>1</v>
      </c>
      <c r="X2">
        <f>'LDV psgr'!X3</f>
        <v>1</v>
      </c>
      <c r="Y2">
        <f>'LDV psgr'!Y3</f>
        <v>1</v>
      </c>
      <c r="Z2">
        <f>'LDV psgr'!Z3</f>
        <v>1</v>
      </c>
      <c r="AA2">
        <f>'LDV psgr'!AA3</f>
        <v>1</v>
      </c>
      <c r="AB2">
        <f>'LDV psgr'!AB3</f>
        <v>1</v>
      </c>
      <c r="AC2">
        <f>'LDV psgr'!AC3</f>
        <v>1</v>
      </c>
      <c r="AD2">
        <f>'LDV psgr'!AD3</f>
        <v>1</v>
      </c>
      <c r="AE2">
        <f>'LDV psgr'!AE3</f>
        <v>1</v>
      </c>
      <c r="AF2">
        <f>'LDV psgr'!AF3</f>
        <v>1</v>
      </c>
      <c r="AG2">
        <f>'LDV psgr'!AG3</f>
        <v>1</v>
      </c>
      <c r="AH2">
        <f>'LDV psgr'!AH3</f>
        <v>1</v>
      </c>
      <c r="AI2">
        <f>'LDV psgr'!AI3</f>
        <v>1</v>
      </c>
      <c r="AJ2">
        <f>'LDV psgr'!AJ3</f>
        <v>1</v>
      </c>
    </row>
    <row r="3" spans="1:36">
      <c r="A3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f>'HDV psg'!B23</f>
        <v>7.6549485831278213E-2</v>
      </c>
      <c r="J3">
        <f>'HDV psg'!C23</f>
        <v>0.13899167093201806</v>
      </c>
      <c r="K3">
        <f>'HDV psg'!D23</f>
        <v>0.1528677120655158</v>
      </c>
      <c r="L3">
        <f>'HDV psg'!E23</f>
        <v>0.24329323903029176</v>
      </c>
      <c r="M3">
        <f>'HDV psg'!F23</f>
        <v>0.29185938299753389</v>
      </c>
      <c r="N3">
        <f>'HDV psg'!G23</f>
        <v>0.36123958866502259</v>
      </c>
      <c r="O3">
        <f>'HDV psg'!H23</f>
        <v>0.58371876599506778</v>
      </c>
      <c r="P3">
        <f>'HDV psg'!I23</f>
        <v>0.65309897166255637</v>
      </c>
      <c r="Q3">
        <f>'HDV psg'!J23</f>
        <v>0.68778907449630089</v>
      </c>
      <c r="R3">
        <f>'HDV psg'!K23</f>
        <v>0.72247917733004519</v>
      </c>
      <c r="S3">
        <f>'HDV psg'!L23</f>
        <v>0.75716928016378948</v>
      </c>
      <c r="T3">
        <f>'HDV psg'!M23</f>
        <v>0.79185938299753378</v>
      </c>
      <c r="U3">
        <f>'HDV psg'!N23</f>
        <v>0.82654948583127819</v>
      </c>
      <c r="V3">
        <f>'HDV psg'!O23</f>
        <v>0.82654948583127819</v>
      </c>
      <c r="W3">
        <f>'HDV psg'!P23</f>
        <v>0.82654948583127819</v>
      </c>
      <c r="X3">
        <f>'HDV psg'!Q23</f>
        <v>0.82654948583127819</v>
      </c>
      <c r="Y3">
        <f>'HDV psg'!R23</f>
        <v>0.82654948583127819</v>
      </c>
      <c r="Z3">
        <f>'HDV psg'!S23</f>
        <v>0.82654948583127819</v>
      </c>
      <c r="AA3">
        <f>'HDV psg'!T23</f>
        <v>0.82654948583127819</v>
      </c>
      <c r="AB3">
        <f>'HDV psg'!U23</f>
        <v>0.82654948583127819</v>
      </c>
      <c r="AC3">
        <f>'HDV psg'!V23</f>
        <v>0.82654948583127819</v>
      </c>
      <c r="AD3">
        <f>'HDV psg'!W23</f>
        <v>0.82654948583127819</v>
      </c>
      <c r="AE3">
        <f>'HDV psg'!X23</f>
        <v>0.82654948583127819</v>
      </c>
      <c r="AF3">
        <f>'HDV psg'!Y23</f>
        <v>0.82654948583127819</v>
      </c>
      <c r="AG3">
        <f>'HDV psg'!Z23</f>
        <v>0.82654948583127819</v>
      </c>
      <c r="AH3">
        <f>'HDV psg'!AA23</f>
        <v>0.82654948583127819</v>
      </c>
      <c r="AI3">
        <f>'HDV psg'!AB23</f>
        <v>0.82654948583127819</v>
      </c>
      <c r="AJ3">
        <f>'HDV psg'!AC23</f>
        <v>0.82654948583127819</v>
      </c>
    </row>
    <row r="4" spans="1:36">
      <c r="A4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7"/>
  <sheetViews>
    <sheetView zoomScale="85" zoomScaleNormal="85" workbookViewId="0">
      <selection activeCell="P2" sqref="P2"/>
    </sheetView>
  </sheetViews>
  <sheetFormatPr defaultColWidth="8.81640625" defaultRowHeight="14.5"/>
  <cols>
    <col min="1" max="1" width="19.26953125" style="2" customWidth="1"/>
  </cols>
  <sheetData>
    <row r="1" spans="1:36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>
      <c r="A2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f>'Advance Clean Trucks '!B38</f>
        <v>5.5031947578781375E-2</v>
      </c>
      <c r="K2">
        <f>'Advance Clean Trucks '!C38</f>
        <v>7.3761655521319677E-2</v>
      </c>
      <c r="L2">
        <f>'Advance Clean Trucks '!D38</f>
        <v>9.9696692030861997E-2</v>
      </c>
      <c r="M2">
        <f>'Advance Clean Trucks '!E38</f>
        <v>0.15063542337464353</v>
      </c>
      <c r="N2">
        <f>'Advance Clean Trucks '!F38</f>
        <v>0.20788295594627912</v>
      </c>
      <c r="O2">
        <f>'Advance Clean Trucks '!G38</f>
        <v>0.26519842134262755</v>
      </c>
      <c r="P2">
        <f>'Advance Clean Trucks '!H38</f>
        <v>0.32253897155582545</v>
      </c>
      <c r="Q2">
        <f>'Advance Clean Trucks '!I38</f>
        <v>0.36920930762222898</v>
      </c>
      <c r="R2">
        <f>'Advance Clean Trucks '!J38</f>
        <v>0.41587964368863245</v>
      </c>
      <c r="S2">
        <f>'Advance Clean Trucks '!K38</f>
        <v>0.46254997975503592</v>
      </c>
      <c r="T2">
        <f>'Advance Clean Trucks '!L38</f>
        <v>0.50922031582143934</v>
      </c>
      <c r="U2">
        <f>'Advance Clean Trucks '!M38</f>
        <v>0.55589065188784292</v>
      </c>
      <c r="V2">
        <f>'Advance Clean Trucks '!N38</f>
        <v>0.55589065188784292</v>
      </c>
      <c r="W2">
        <f>'Advance Clean Trucks '!O38</f>
        <v>0.55589065188784292</v>
      </c>
      <c r="X2">
        <f>'Advance Clean Trucks '!P38</f>
        <v>0.55589065188784292</v>
      </c>
      <c r="Y2">
        <f>'Advance Clean Trucks '!Q38</f>
        <v>0.55589065188784292</v>
      </c>
      <c r="Z2">
        <f>'Advance Clean Trucks '!R38</f>
        <v>0.55589065188784292</v>
      </c>
      <c r="AA2">
        <f>'Advance Clean Trucks '!S38</f>
        <v>0.55589065188784292</v>
      </c>
      <c r="AB2">
        <f>'Advance Clean Trucks '!T38</f>
        <v>0.55589065188784292</v>
      </c>
      <c r="AC2">
        <f>'Advance Clean Trucks '!U38</f>
        <v>0.55589065188784292</v>
      </c>
      <c r="AD2">
        <f>'Advance Clean Trucks '!V38</f>
        <v>0.55589065188784292</v>
      </c>
      <c r="AE2">
        <f>'Advance Clean Trucks '!W38</f>
        <v>0.55589065188784292</v>
      </c>
      <c r="AF2">
        <f>'Advance Clean Trucks '!X38</f>
        <v>0.55589065188784292</v>
      </c>
      <c r="AG2">
        <f>'Advance Clean Trucks '!Y38</f>
        <v>0.55589065188784292</v>
      </c>
      <c r="AH2">
        <f>'Advance Clean Trucks '!Z38</f>
        <v>0.55589065188784292</v>
      </c>
      <c r="AI2">
        <f>'Advance Clean Trucks '!AA38</f>
        <v>0.55589065188784292</v>
      </c>
      <c r="AJ2">
        <f>'Advance Clean Trucks '!AB38</f>
        <v>0.55589065188784292</v>
      </c>
    </row>
    <row r="3" spans="1:36">
      <c r="A3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f>'Advance Clean Trucks '!B39</f>
        <v>0.05</v>
      </c>
      <c r="K3">
        <f>'Advance Clean Trucks '!C39</f>
        <v>7.0000000000000007E-2</v>
      </c>
      <c r="L3">
        <f>'Advance Clean Trucks '!D39</f>
        <v>0.1</v>
      </c>
      <c r="M3">
        <f>'Advance Clean Trucks '!E39</f>
        <v>0.15</v>
      </c>
      <c r="N3">
        <f>'Advance Clean Trucks '!F39</f>
        <v>0.2</v>
      </c>
      <c r="O3">
        <f>'Advance Clean Trucks '!G39</f>
        <v>0.25</v>
      </c>
      <c r="P3">
        <f>'Advance Clean Trucks '!H39</f>
        <v>0.3</v>
      </c>
      <c r="Q3">
        <f>'Advance Clean Trucks '!I39</f>
        <v>0.35</v>
      </c>
      <c r="R3">
        <f>'Advance Clean Trucks '!J39</f>
        <v>0.4</v>
      </c>
      <c r="S3">
        <f>'Advance Clean Trucks '!K39</f>
        <v>0.4</v>
      </c>
      <c r="T3">
        <f>'Advance Clean Trucks '!L39</f>
        <v>0.4</v>
      </c>
      <c r="U3">
        <f>'Advance Clean Trucks '!M39</f>
        <v>0.4</v>
      </c>
      <c r="V3">
        <f>'Advance Clean Trucks '!N39</f>
        <v>0.4</v>
      </c>
      <c r="W3">
        <f>'Advance Clean Trucks '!O39</f>
        <v>0.4</v>
      </c>
      <c r="X3">
        <f>'Advance Clean Trucks '!P39</f>
        <v>0.4</v>
      </c>
      <c r="Y3">
        <f>'Advance Clean Trucks '!Q39</f>
        <v>0.4</v>
      </c>
      <c r="Z3">
        <f>'Advance Clean Trucks '!R39</f>
        <v>0.4</v>
      </c>
      <c r="AA3">
        <f>'Advance Clean Trucks '!S39</f>
        <v>0.4</v>
      </c>
      <c r="AB3">
        <f>'Advance Clean Trucks '!T39</f>
        <v>0.4</v>
      </c>
      <c r="AC3">
        <f>'Advance Clean Trucks '!U39</f>
        <v>0.4</v>
      </c>
      <c r="AD3">
        <f>'Advance Clean Trucks '!V39</f>
        <v>0.4</v>
      </c>
      <c r="AE3">
        <f>'Advance Clean Trucks '!W39</f>
        <v>0.4</v>
      </c>
      <c r="AF3">
        <f>'Advance Clean Trucks '!X39</f>
        <v>0.4</v>
      </c>
      <c r="AG3">
        <f>'Advance Clean Trucks '!Y39</f>
        <v>0.4</v>
      </c>
      <c r="AH3">
        <f>'Advance Clean Trucks '!Z39</f>
        <v>0.4</v>
      </c>
      <c r="AI3">
        <f>'Advance Clean Trucks '!AA39</f>
        <v>0.4</v>
      </c>
      <c r="AJ3">
        <f>'Advance Clean Trucks '!AB39</f>
        <v>0.4</v>
      </c>
    </row>
    <row r="4" spans="1:36">
      <c r="A4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f>J3</f>
        <v>0.05</v>
      </c>
      <c r="K7" s="2">
        <f t="shared" ref="K7:AJ7" si="0">K3</f>
        <v>7.0000000000000007E-2</v>
      </c>
      <c r="L7" s="2">
        <f t="shared" si="0"/>
        <v>0.1</v>
      </c>
      <c r="M7" s="2">
        <f t="shared" si="0"/>
        <v>0.15</v>
      </c>
      <c r="N7" s="2">
        <f t="shared" si="0"/>
        <v>0.2</v>
      </c>
      <c r="O7" s="2">
        <f t="shared" si="0"/>
        <v>0.25</v>
      </c>
      <c r="P7" s="2">
        <f t="shared" si="0"/>
        <v>0.3</v>
      </c>
      <c r="Q7" s="2">
        <f t="shared" si="0"/>
        <v>0.35</v>
      </c>
      <c r="R7" s="2">
        <f t="shared" si="0"/>
        <v>0.4</v>
      </c>
      <c r="S7" s="2">
        <f t="shared" si="0"/>
        <v>0.4</v>
      </c>
      <c r="T7" s="2">
        <f t="shared" si="0"/>
        <v>0.4</v>
      </c>
      <c r="U7" s="2">
        <f t="shared" si="0"/>
        <v>0.4</v>
      </c>
      <c r="V7" s="2">
        <f t="shared" si="0"/>
        <v>0.4</v>
      </c>
      <c r="W7" s="2">
        <f t="shared" si="0"/>
        <v>0.4</v>
      </c>
      <c r="X7" s="2">
        <f t="shared" si="0"/>
        <v>0.4</v>
      </c>
      <c r="Y7" s="2">
        <f t="shared" si="0"/>
        <v>0.4</v>
      </c>
      <c r="Z7" s="2">
        <f t="shared" si="0"/>
        <v>0.4</v>
      </c>
      <c r="AA7" s="2">
        <f t="shared" si="0"/>
        <v>0.4</v>
      </c>
      <c r="AB7" s="2">
        <f t="shared" si="0"/>
        <v>0.4</v>
      </c>
      <c r="AC7" s="2">
        <f t="shared" si="0"/>
        <v>0.4</v>
      </c>
      <c r="AD7" s="2">
        <f t="shared" si="0"/>
        <v>0.4</v>
      </c>
      <c r="AE7" s="2">
        <f t="shared" si="0"/>
        <v>0.4</v>
      </c>
      <c r="AF7" s="2">
        <f t="shared" si="0"/>
        <v>0.4</v>
      </c>
      <c r="AG7" s="2">
        <f t="shared" si="0"/>
        <v>0.4</v>
      </c>
      <c r="AH7" s="2">
        <f t="shared" si="0"/>
        <v>0.4</v>
      </c>
      <c r="AI7" s="2">
        <f t="shared" si="0"/>
        <v>0.4</v>
      </c>
      <c r="AJ7" s="2">
        <f t="shared" si="0"/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249977111117893"/>
  </sheetPr>
  <dimension ref="A1:AJ59"/>
  <sheetViews>
    <sheetView workbookViewId="0">
      <selection activeCell="F3" sqref="F3"/>
    </sheetView>
  </sheetViews>
  <sheetFormatPr defaultColWidth="11.453125" defaultRowHeight="14.5"/>
  <cols>
    <col min="4" max="4" width="12.36328125" bestFit="1" customWidth="1"/>
  </cols>
  <sheetData>
    <row r="1" spans="1:36">
      <c r="A1" t="str">
        <f>About!B1</f>
        <v>California</v>
      </c>
      <c r="B1" s="1" t="s">
        <v>5</v>
      </c>
    </row>
    <row r="2" spans="1:36" s="58" customFormat="1">
      <c r="B2" s="58">
        <v>2016</v>
      </c>
      <c r="C2" s="58">
        <v>2017</v>
      </c>
      <c r="D2" s="58">
        <v>2018</v>
      </c>
      <c r="E2" s="58">
        <v>2019</v>
      </c>
      <c r="F2" s="58">
        <v>2020</v>
      </c>
      <c r="G2" s="58">
        <v>2021</v>
      </c>
      <c r="H2" s="58">
        <v>2022</v>
      </c>
      <c r="I2" s="58">
        <v>2023</v>
      </c>
      <c r="J2" s="58">
        <v>2024</v>
      </c>
      <c r="K2" s="58">
        <v>2025</v>
      </c>
      <c r="L2" s="58">
        <v>2026</v>
      </c>
      <c r="M2" s="58">
        <v>2027</v>
      </c>
      <c r="N2" s="58">
        <v>2028</v>
      </c>
      <c r="O2" s="58">
        <v>2029</v>
      </c>
      <c r="P2" s="58">
        <v>2030</v>
      </c>
      <c r="Q2" s="58">
        <v>2031</v>
      </c>
      <c r="R2" s="58">
        <v>2032</v>
      </c>
      <c r="S2" s="58">
        <v>2033</v>
      </c>
      <c r="T2" s="58">
        <v>2034</v>
      </c>
      <c r="U2" s="58">
        <v>2035</v>
      </c>
      <c r="V2" s="58">
        <v>2036</v>
      </c>
      <c r="W2" s="58">
        <v>2037</v>
      </c>
      <c r="X2" s="58">
        <v>2038</v>
      </c>
      <c r="Y2" s="58">
        <v>2039</v>
      </c>
      <c r="Z2" s="58">
        <v>2040</v>
      </c>
      <c r="AA2" s="58">
        <v>2041</v>
      </c>
      <c r="AB2" s="58">
        <v>2042</v>
      </c>
      <c r="AC2" s="58">
        <v>2043</v>
      </c>
      <c r="AD2" s="58">
        <v>2044</v>
      </c>
      <c r="AE2" s="58">
        <v>2045</v>
      </c>
      <c r="AF2" s="58">
        <v>2046</v>
      </c>
      <c r="AG2" s="58">
        <v>2047</v>
      </c>
      <c r="AH2" s="58">
        <v>2048</v>
      </c>
      <c r="AI2" s="58">
        <v>2049</v>
      </c>
      <c r="AJ2" s="58">
        <v>2050</v>
      </c>
    </row>
    <row r="3" spans="1:36" s="58" customFormat="1">
      <c r="A3" s="58" t="s">
        <v>160</v>
      </c>
      <c r="D3" s="59">
        <f>D6</f>
        <v>2.3355179562388431E-2</v>
      </c>
      <c r="E3" s="59">
        <f t="shared" ref="E3:G3" si="0">E6</f>
        <v>3.0832276168732849E-2</v>
      </c>
      <c r="F3" s="59">
        <f t="shared" si="0"/>
        <v>4.2396225289574353E-2</v>
      </c>
      <c r="G3" s="59">
        <f t="shared" si="0"/>
        <v>5.0699810286784948E-2</v>
      </c>
      <c r="H3" s="58">
        <f>H5</f>
        <v>0.118507</v>
      </c>
      <c r="I3" s="58">
        <f t="shared" ref="I3:U3" si="1">I5</f>
        <v>0.18631400000000001</v>
      </c>
      <c r="J3" s="58">
        <f t="shared" si="1"/>
        <v>0.25412099999999999</v>
      </c>
      <c r="K3" s="58">
        <f t="shared" si="1"/>
        <v>0.32192799999999999</v>
      </c>
      <c r="L3" s="58">
        <f t="shared" si="1"/>
        <v>0.38973600000000003</v>
      </c>
      <c r="M3" s="58">
        <f t="shared" si="1"/>
        <v>0.45754299999999998</v>
      </c>
      <c r="N3" s="58">
        <f t="shared" si="1"/>
        <v>0.52534999999999998</v>
      </c>
      <c r="O3" s="58">
        <f t="shared" si="1"/>
        <v>0.59315700000000005</v>
      </c>
      <c r="P3" s="58">
        <f t="shared" si="1"/>
        <v>0.660964</v>
      </c>
      <c r="Q3" s="58">
        <f t="shared" si="1"/>
        <v>0.72877099999999995</v>
      </c>
      <c r="R3" s="58">
        <f t="shared" si="1"/>
        <v>0.79657900000000004</v>
      </c>
      <c r="S3" s="58">
        <f t="shared" si="1"/>
        <v>0.86438599999999999</v>
      </c>
      <c r="T3" s="58">
        <f t="shared" si="1"/>
        <v>0.93219300000000005</v>
      </c>
      <c r="U3" s="58">
        <f t="shared" si="1"/>
        <v>1</v>
      </c>
      <c r="V3" s="58">
        <f>U3</f>
        <v>1</v>
      </c>
      <c r="W3" s="58">
        <f t="shared" ref="W3:AJ3" si="2">V3</f>
        <v>1</v>
      </c>
      <c r="X3" s="58">
        <f t="shared" si="2"/>
        <v>1</v>
      </c>
      <c r="Y3" s="58">
        <f t="shared" si="2"/>
        <v>1</v>
      </c>
      <c r="Z3" s="58">
        <f t="shared" si="2"/>
        <v>1</v>
      </c>
      <c r="AA3" s="58">
        <f t="shared" si="2"/>
        <v>1</v>
      </c>
      <c r="AB3" s="58">
        <f t="shared" si="2"/>
        <v>1</v>
      </c>
      <c r="AC3" s="58">
        <f t="shared" si="2"/>
        <v>1</v>
      </c>
      <c r="AD3" s="58">
        <f t="shared" si="2"/>
        <v>1</v>
      </c>
      <c r="AE3" s="58">
        <f t="shared" si="2"/>
        <v>1</v>
      </c>
      <c r="AF3" s="58">
        <f t="shared" si="2"/>
        <v>1</v>
      </c>
      <c r="AG3" s="58">
        <f t="shared" si="2"/>
        <v>1</v>
      </c>
      <c r="AH3" s="58">
        <f t="shared" si="2"/>
        <v>1</v>
      </c>
      <c r="AI3" s="58">
        <f t="shared" si="2"/>
        <v>1</v>
      </c>
      <c r="AJ3" s="58">
        <f t="shared" si="2"/>
        <v>1</v>
      </c>
    </row>
    <row r="4" spans="1:36" s="58" customFormat="1">
      <c r="A4" s="60" t="s">
        <v>6</v>
      </c>
      <c r="B4" s="58">
        <f>IF(SUMIFS($B$10:$B$59,$A$10:$A$59,$A$1)=1,B6,B7)</f>
        <v>0</v>
      </c>
      <c r="C4" s="58">
        <f>IF(SUMIFS($B$10:$B$59,$A$10:$A$59,$A$1)=1,C6,C7)</f>
        <v>0</v>
      </c>
      <c r="E4" s="58">
        <f t="shared" ref="E4:AJ4" si="3">IF(SUMIFS($B$10:$B$59,$A$10:$A$59,$A$1)=1,E6,E7)</f>
        <v>3.0832276168732849E-2</v>
      </c>
      <c r="F4" s="58">
        <f t="shared" si="3"/>
        <v>4.2396225289574353E-2</v>
      </c>
      <c r="G4" s="58">
        <f t="shared" si="3"/>
        <v>5.0699810286784948E-2</v>
      </c>
      <c r="H4" s="58">
        <f t="shared" si="3"/>
        <v>5.6578478623361093E-2</v>
      </c>
      <c r="I4" s="58">
        <f t="shared" si="3"/>
        <v>6.3298146163166397E-2</v>
      </c>
      <c r="J4" s="58">
        <f t="shared" si="3"/>
        <v>6.9598265212907795E-2</v>
      </c>
      <c r="K4" s="58">
        <f t="shared" si="3"/>
        <v>7.5536124138948738E-2</v>
      </c>
      <c r="L4" s="58">
        <f t="shared" si="3"/>
        <v>7.5536124138948738E-2</v>
      </c>
      <c r="M4" s="58">
        <f t="shared" si="3"/>
        <v>7.5536124138948738E-2</v>
      </c>
      <c r="N4" s="58">
        <f t="shared" si="3"/>
        <v>7.5536124138948738E-2</v>
      </c>
      <c r="O4" s="58">
        <f t="shared" si="3"/>
        <v>7.5536124138948738E-2</v>
      </c>
      <c r="P4" s="58">
        <f t="shared" si="3"/>
        <v>7.5536124138948738E-2</v>
      </c>
      <c r="Q4" s="58">
        <f t="shared" si="3"/>
        <v>7.5536124138948738E-2</v>
      </c>
      <c r="R4" s="58">
        <f t="shared" si="3"/>
        <v>7.5536124138948738E-2</v>
      </c>
      <c r="S4" s="58">
        <f t="shared" si="3"/>
        <v>7.5536124138948738E-2</v>
      </c>
      <c r="T4" s="58">
        <f t="shared" si="3"/>
        <v>7.5536124138948738E-2</v>
      </c>
      <c r="U4" s="58">
        <f t="shared" si="3"/>
        <v>7.5536124138948738E-2</v>
      </c>
      <c r="V4" s="58">
        <f t="shared" si="3"/>
        <v>7.5536124138948738E-2</v>
      </c>
      <c r="W4" s="58">
        <f t="shared" si="3"/>
        <v>7.5536124138948738E-2</v>
      </c>
      <c r="X4" s="58">
        <f t="shared" si="3"/>
        <v>7.5536124138948738E-2</v>
      </c>
      <c r="Y4" s="58">
        <f t="shared" si="3"/>
        <v>7.5536124138948738E-2</v>
      </c>
      <c r="Z4" s="58">
        <f t="shared" si="3"/>
        <v>7.5536124138948738E-2</v>
      </c>
      <c r="AA4" s="58">
        <f t="shared" si="3"/>
        <v>7.5536124138948738E-2</v>
      </c>
      <c r="AB4" s="58">
        <f t="shared" si="3"/>
        <v>7.5536124138948738E-2</v>
      </c>
      <c r="AC4" s="58">
        <f t="shared" si="3"/>
        <v>7.5536124138948738E-2</v>
      </c>
      <c r="AD4" s="58">
        <f t="shared" si="3"/>
        <v>7.5536124138948738E-2</v>
      </c>
      <c r="AE4" s="58">
        <f t="shared" si="3"/>
        <v>7.5536124138948738E-2</v>
      </c>
      <c r="AF4" s="58">
        <f t="shared" si="3"/>
        <v>7.5536124138948738E-2</v>
      </c>
      <c r="AG4" s="58">
        <f t="shared" si="3"/>
        <v>7.5536124138948738E-2</v>
      </c>
      <c r="AH4" s="58">
        <f t="shared" si="3"/>
        <v>7.5536124138948738E-2</v>
      </c>
      <c r="AI4" s="58">
        <f t="shared" si="3"/>
        <v>7.5536124138948738E-2</v>
      </c>
      <c r="AJ4" s="58">
        <f t="shared" si="3"/>
        <v>7.5536124138948738E-2</v>
      </c>
    </row>
    <row r="5" spans="1:36">
      <c r="A5" t="s">
        <v>159</v>
      </c>
      <c r="H5">
        <v>0.118507</v>
      </c>
      <c r="I5">
        <v>0.18631400000000001</v>
      </c>
      <c r="J5">
        <v>0.25412099999999999</v>
      </c>
      <c r="K5">
        <v>0.32192799999999999</v>
      </c>
      <c r="L5">
        <v>0.38973600000000003</v>
      </c>
      <c r="M5">
        <v>0.45754299999999998</v>
      </c>
      <c r="N5">
        <v>0.52534999999999998</v>
      </c>
      <c r="O5">
        <v>0.59315700000000005</v>
      </c>
      <c r="P5">
        <v>0.660964</v>
      </c>
      <c r="Q5">
        <v>0.72877099999999995</v>
      </c>
      <c r="R5">
        <v>0.79657900000000004</v>
      </c>
      <c r="S5">
        <v>0.86438599999999999</v>
      </c>
      <c r="T5">
        <v>0.93219300000000005</v>
      </c>
      <c r="U5">
        <v>1</v>
      </c>
      <c r="V5">
        <v>1</v>
      </c>
    </row>
    <row r="6" spans="1:36">
      <c r="A6" s="1" t="s">
        <v>7</v>
      </c>
      <c r="B6">
        <v>0</v>
      </c>
      <c r="C6">
        <v>0</v>
      </c>
      <c r="D6">
        <v>2.3355179562388431E-2</v>
      </c>
      <c r="E6">
        <v>3.0832276168732849E-2</v>
      </c>
      <c r="F6">
        <v>4.2396225289574353E-2</v>
      </c>
      <c r="G6">
        <v>5.0699810286784948E-2</v>
      </c>
      <c r="H6">
        <v>5.6578478623361093E-2</v>
      </c>
      <c r="I6">
        <v>6.3298146163166397E-2</v>
      </c>
      <c r="J6">
        <v>6.9598265212907795E-2</v>
      </c>
      <c r="K6">
        <v>7.5536124138948738E-2</v>
      </c>
      <c r="L6">
        <v>7.5536124138948738E-2</v>
      </c>
      <c r="M6">
        <v>7.5536124138948738E-2</v>
      </c>
      <c r="N6">
        <v>7.5536124138948738E-2</v>
      </c>
      <c r="O6">
        <v>7.5536124138948738E-2</v>
      </c>
      <c r="P6">
        <v>7.5536124138948738E-2</v>
      </c>
      <c r="Q6">
        <v>7.5536124138948738E-2</v>
      </c>
      <c r="R6">
        <v>7.5536124138948738E-2</v>
      </c>
      <c r="S6">
        <v>7.5536124138948738E-2</v>
      </c>
      <c r="T6">
        <v>7.5536124138948738E-2</v>
      </c>
      <c r="U6">
        <v>7.5536124138948738E-2</v>
      </c>
      <c r="V6">
        <v>7.5536124138948738E-2</v>
      </c>
      <c r="W6">
        <v>7.5536124138948738E-2</v>
      </c>
      <c r="X6">
        <v>7.5536124138948738E-2</v>
      </c>
      <c r="Y6">
        <v>7.5536124138948738E-2</v>
      </c>
      <c r="Z6">
        <v>7.5536124138948738E-2</v>
      </c>
      <c r="AA6">
        <v>7.5536124138948738E-2</v>
      </c>
      <c r="AB6">
        <v>7.5536124138948738E-2</v>
      </c>
      <c r="AC6">
        <v>7.5536124138948738E-2</v>
      </c>
      <c r="AD6">
        <v>7.5536124138948738E-2</v>
      </c>
      <c r="AE6">
        <v>7.5536124138948738E-2</v>
      </c>
      <c r="AF6">
        <v>7.5536124138948738E-2</v>
      </c>
      <c r="AG6">
        <v>7.5536124138948738E-2</v>
      </c>
      <c r="AH6">
        <v>7.5536124138948738E-2</v>
      </c>
      <c r="AI6">
        <v>7.5536124138948738E-2</v>
      </c>
      <c r="AJ6">
        <v>7.5536124138948738E-2</v>
      </c>
    </row>
    <row r="7" spans="1:36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9" spans="1:36">
      <c r="A9" t="s">
        <v>9</v>
      </c>
      <c r="B9" t="s">
        <v>10</v>
      </c>
    </row>
    <row r="10" spans="1:36">
      <c r="A10" s="4" t="s">
        <v>11</v>
      </c>
    </row>
    <row r="11" spans="1:36">
      <c r="A11" s="4" t="s">
        <v>12</v>
      </c>
      <c r="E11" s="1" t="s">
        <v>13</v>
      </c>
    </row>
    <row r="12" spans="1:36">
      <c r="A12" s="4" t="s">
        <v>14</v>
      </c>
      <c r="E12" t="s">
        <v>89</v>
      </c>
    </row>
    <row r="13" spans="1:36">
      <c r="A13" s="4" t="s">
        <v>15</v>
      </c>
    </row>
    <row r="14" spans="1:36">
      <c r="A14" s="4" t="s">
        <v>1</v>
      </c>
      <c r="B14">
        <v>1</v>
      </c>
    </row>
    <row r="15" spans="1:36">
      <c r="A15" s="4" t="s">
        <v>16</v>
      </c>
      <c r="B15">
        <v>1</v>
      </c>
    </row>
    <row r="16" spans="1:36">
      <c r="A16" s="4" t="s">
        <v>17</v>
      </c>
      <c r="B16">
        <v>1</v>
      </c>
    </row>
    <row r="17" spans="1:2">
      <c r="A17" s="4" t="s">
        <v>18</v>
      </c>
    </row>
    <row r="18" spans="1:2">
      <c r="A18" s="4" t="s">
        <v>19</v>
      </c>
    </row>
    <row r="19" spans="1:2">
      <c r="A19" s="4" t="s">
        <v>20</v>
      </c>
    </row>
    <row r="20" spans="1:2">
      <c r="A20" s="4" t="s">
        <v>21</v>
      </c>
    </row>
    <row r="21" spans="1:2">
      <c r="A21" s="4" t="s">
        <v>22</v>
      </c>
    </row>
    <row r="22" spans="1:2">
      <c r="A22" s="4" t="s">
        <v>23</v>
      </c>
    </row>
    <row r="23" spans="1:2">
      <c r="A23" s="4" t="s">
        <v>24</v>
      </c>
    </row>
    <row r="24" spans="1:2">
      <c r="A24" s="4" t="s">
        <v>25</v>
      </c>
    </row>
    <row r="25" spans="1:2">
      <c r="A25" s="4" t="s">
        <v>26</v>
      </c>
    </row>
    <row r="26" spans="1:2">
      <c r="A26" s="4" t="s">
        <v>27</v>
      </c>
    </row>
    <row r="27" spans="1:2">
      <c r="A27" s="4" t="s">
        <v>28</v>
      </c>
    </row>
    <row r="28" spans="1:2">
      <c r="A28" s="4" t="s">
        <v>29</v>
      </c>
      <c r="B28">
        <v>1</v>
      </c>
    </row>
    <row r="29" spans="1:2">
      <c r="A29" s="4" t="s">
        <v>30</v>
      </c>
      <c r="B29">
        <v>1</v>
      </c>
    </row>
    <row r="30" spans="1:2">
      <c r="A30" s="4" t="s">
        <v>31</v>
      </c>
      <c r="B30">
        <v>1</v>
      </c>
    </row>
    <row r="31" spans="1:2">
      <c r="A31" s="4" t="s">
        <v>32</v>
      </c>
    </row>
    <row r="32" spans="1:2">
      <c r="A32" s="4" t="s">
        <v>33</v>
      </c>
    </row>
    <row r="33" spans="1:2">
      <c r="A33" s="4" t="s">
        <v>34</v>
      </c>
    </row>
    <row r="34" spans="1:2">
      <c r="A34" s="4" t="s">
        <v>35</v>
      </c>
    </row>
    <row r="35" spans="1:2">
      <c r="A35" s="4" t="s">
        <v>36</v>
      </c>
    </row>
    <row r="36" spans="1:2">
      <c r="A36" s="4" t="s">
        <v>37</v>
      </c>
    </row>
    <row r="37" spans="1:2">
      <c r="A37" s="4" t="s">
        <v>38</v>
      </c>
    </row>
    <row r="38" spans="1:2">
      <c r="A38" s="4" t="s">
        <v>39</v>
      </c>
    </row>
    <row r="39" spans="1:2">
      <c r="A39" s="4" t="s">
        <v>40</v>
      </c>
      <c r="B39">
        <v>1</v>
      </c>
    </row>
    <row r="40" spans="1:2">
      <c r="A40" s="4" t="s">
        <v>41</v>
      </c>
    </row>
    <row r="41" spans="1:2">
      <c r="A41" s="4" t="s">
        <v>42</v>
      </c>
      <c r="B41">
        <v>1</v>
      </c>
    </row>
    <row r="42" spans="1:2">
      <c r="A42" s="4" t="s">
        <v>43</v>
      </c>
    </row>
    <row r="43" spans="1:2">
      <c r="A43" s="4" t="s">
        <v>44</v>
      </c>
    </row>
    <row r="44" spans="1:2">
      <c r="A44" s="4" t="s">
        <v>45</v>
      </c>
    </row>
    <row r="45" spans="1:2">
      <c r="A45" s="4" t="s">
        <v>46</v>
      </c>
    </row>
    <row r="46" spans="1:2">
      <c r="A46" s="4" t="s">
        <v>47</v>
      </c>
      <c r="B46">
        <v>1</v>
      </c>
    </row>
    <row r="47" spans="1:2">
      <c r="A47" s="4" t="s">
        <v>48</v>
      </c>
    </row>
    <row r="48" spans="1:2">
      <c r="A48" s="4" t="s">
        <v>49</v>
      </c>
      <c r="B48">
        <v>1</v>
      </c>
    </row>
    <row r="49" spans="1:2">
      <c r="A49" s="4" t="s">
        <v>50</v>
      </c>
    </row>
    <row r="50" spans="1:2">
      <c r="A50" s="4" t="s">
        <v>51</v>
      </c>
    </row>
    <row r="51" spans="1:2">
      <c r="A51" s="4" t="s">
        <v>52</v>
      </c>
    </row>
    <row r="52" spans="1:2">
      <c r="A52" s="4" t="s">
        <v>53</v>
      </c>
    </row>
    <row r="53" spans="1:2">
      <c r="A53" s="4" t="s">
        <v>54</v>
      </c>
    </row>
    <row r="54" spans="1:2">
      <c r="A54" s="4" t="s">
        <v>55</v>
      </c>
      <c r="B54">
        <v>1</v>
      </c>
    </row>
    <row r="55" spans="1:2">
      <c r="A55" s="4" t="s">
        <v>56</v>
      </c>
    </row>
    <row r="56" spans="1:2">
      <c r="A56" s="4" t="s">
        <v>57</v>
      </c>
      <c r="B56">
        <v>1</v>
      </c>
    </row>
    <row r="57" spans="1:2">
      <c r="A57" s="4" t="s">
        <v>58</v>
      </c>
    </row>
    <row r="58" spans="1:2">
      <c r="A58" s="4" t="s">
        <v>59</v>
      </c>
    </row>
    <row r="59" spans="1:2">
      <c r="A59" s="4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4797B-6387-4F9F-9C50-078A4D7288E7}">
  <sheetPr>
    <tabColor theme="0" tint="-0.249977111117893"/>
  </sheetPr>
  <dimension ref="A1:S37"/>
  <sheetViews>
    <sheetView workbookViewId="0">
      <selection activeCell="H15" sqref="H15"/>
    </sheetView>
  </sheetViews>
  <sheetFormatPr defaultColWidth="8.7265625" defaultRowHeight="14.5"/>
  <cols>
    <col min="1" max="1" width="8.7265625" style="2"/>
    <col min="2" max="2" width="16.81640625" style="2" customWidth="1"/>
    <col min="3" max="3" width="8.7265625" style="2" customWidth="1"/>
    <col min="4" max="4" width="8.7265625" style="2"/>
    <col min="5" max="5" width="8.81640625" style="2" customWidth="1"/>
    <col min="6" max="6" width="14.1796875" style="2" bestFit="1" customWidth="1"/>
    <col min="7" max="7" width="9.6328125" style="2" bestFit="1" customWidth="1"/>
    <col min="8" max="8" width="9.36328125" style="2" bestFit="1" customWidth="1"/>
    <col min="9" max="13" width="8.7265625" style="2"/>
    <col min="14" max="14" width="14.1796875" style="2" bestFit="1" customWidth="1"/>
    <col min="15" max="16384" width="8.7265625" style="2"/>
  </cols>
  <sheetData>
    <row r="1" spans="1:1">
      <c r="A1" s="2" t="s">
        <v>90</v>
      </c>
    </row>
    <row r="2" spans="1:1">
      <c r="A2" s="3" t="s">
        <v>91</v>
      </c>
    </row>
    <row r="3" spans="1:1">
      <c r="A3" s="3"/>
    </row>
    <row r="17" spans="1:19">
      <c r="A17" s="10"/>
      <c r="B17" s="11" t="s">
        <v>92</v>
      </c>
      <c r="C17" s="11" t="s">
        <v>93</v>
      </c>
      <c r="D17" s="11" t="s">
        <v>94</v>
      </c>
      <c r="E17" s="11" t="s">
        <v>95</v>
      </c>
      <c r="F17" s="11" t="s">
        <v>96</v>
      </c>
      <c r="G17" s="12" t="s">
        <v>97</v>
      </c>
      <c r="H17" s="11" t="s">
        <v>98</v>
      </c>
      <c r="J17" s="54" t="s">
        <v>72</v>
      </c>
      <c r="K17" s="55"/>
      <c r="L17" s="55"/>
      <c r="M17" s="55"/>
      <c r="N17" s="56"/>
      <c r="O17" s="10"/>
      <c r="P17" s="54" t="s">
        <v>73</v>
      </c>
      <c r="Q17" s="55"/>
      <c r="R17" s="55"/>
      <c r="S17" s="56"/>
    </row>
    <row r="18" spans="1:19">
      <c r="A18" s="11">
        <f t="shared" ref="A18:A23" si="0">A19-1</f>
        <v>2024</v>
      </c>
      <c r="B18" s="13">
        <v>53761</v>
      </c>
      <c r="C18" s="13">
        <v>6436</v>
      </c>
      <c r="D18" s="13">
        <v>7556</v>
      </c>
      <c r="E18" s="13">
        <v>1119</v>
      </c>
      <c r="F18" s="13">
        <v>4686</v>
      </c>
      <c r="G18" s="14">
        <f>SUM(B18:F18)</f>
        <v>73558</v>
      </c>
      <c r="H18" s="13">
        <f>SUM(B18:E18)</f>
        <v>68872</v>
      </c>
      <c r="J18" s="12" t="s">
        <v>92</v>
      </c>
      <c r="K18" s="18" t="s">
        <v>93</v>
      </c>
      <c r="L18" s="18" t="s">
        <v>94</v>
      </c>
      <c r="M18" s="18" t="s">
        <v>95</v>
      </c>
      <c r="N18" s="20" t="s">
        <v>96</v>
      </c>
      <c r="O18" s="10"/>
      <c r="P18" s="12" t="s">
        <v>92</v>
      </c>
      <c r="Q18" s="18" t="s">
        <v>93</v>
      </c>
      <c r="R18" s="18" t="s">
        <v>94</v>
      </c>
      <c r="S18" s="20" t="s">
        <v>95</v>
      </c>
    </row>
    <row r="19" spans="1:19">
      <c r="A19" s="11">
        <f t="shared" si="0"/>
        <v>2025</v>
      </c>
      <c r="B19" s="13">
        <v>54217</v>
      </c>
      <c r="C19" s="13">
        <v>6531</v>
      </c>
      <c r="D19" s="13">
        <v>7667</v>
      </c>
      <c r="E19" s="13">
        <v>1137</v>
      </c>
      <c r="F19" s="13">
        <v>4769</v>
      </c>
      <c r="G19" s="14">
        <f t="shared" ref="G19:G22" si="1">SUM(B19:F19)</f>
        <v>74321</v>
      </c>
      <c r="H19" s="13">
        <f t="shared" ref="H19:H24" si="2">SUM(B19:E19)</f>
        <v>69552</v>
      </c>
      <c r="J19" s="21">
        <f>B18/$G$18</f>
        <v>0.7308654395171158</v>
      </c>
      <c r="K19" s="22">
        <f>C18/$G$18</f>
        <v>8.7495581717828105E-2</v>
      </c>
      <c r="L19" s="22">
        <f>D18/$G$18</f>
        <v>0.10272166181788521</v>
      </c>
      <c r="M19" s="22">
        <f>E18/$G$18</f>
        <v>1.5212485385682047E-2</v>
      </c>
      <c r="N19" s="23">
        <f>F18/$G$18</f>
        <v>6.3704831561488887E-2</v>
      </c>
      <c r="O19" s="10"/>
      <c r="P19" s="21">
        <f>B18/$H$18</f>
        <v>0.78059298408642119</v>
      </c>
      <c r="Q19" s="22">
        <f>C18/$H$18</f>
        <v>9.3448716459519104E-2</v>
      </c>
      <c r="R19" s="22">
        <f>D18/$H$18</f>
        <v>0.10971076780113834</v>
      </c>
      <c r="S19" s="23">
        <f>E18/$H$18</f>
        <v>1.6247531652921362E-2</v>
      </c>
    </row>
    <row r="20" spans="1:19">
      <c r="A20" s="11">
        <f t="shared" si="0"/>
        <v>2026</v>
      </c>
      <c r="B20" s="13">
        <v>54753</v>
      </c>
      <c r="C20" s="13">
        <v>6649</v>
      </c>
      <c r="D20" s="13">
        <v>7806</v>
      </c>
      <c r="E20" s="13">
        <v>1177</v>
      </c>
      <c r="F20" s="13">
        <v>4918</v>
      </c>
      <c r="G20" s="14">
        <f t="shared" si="1"/>
        <v>75303</v>
      </c>
      <c r="H20" s="13">
        <f t="shared" si="2"/>
        <v>70385</v>
      </c>
      <c r="J20" s="21">
        <f>B19/$G$19</f>
        <v>0.72949771935253827</v>
      </c>
      <c r="K20" s="22">
        <f>C19/$G$19</f>
        <v>8.7875566798078605E-2</v>
      </c>
      <c r="L20" s="22">
        <f>D19/$G$19</f>
        <v>0.10316061409292125</v>
      </c>
      <c r="M20" s="22">
        <f>E19/$G$19</f>
        <v>1.529850244210923E-2</v>
      </c>
      <c r="N20" s="23">
        <f>F19/$G$19</f>
        <v>6.4167597314352606E-2</v>
      </c>
      <c r="O20" s="10"/>
      <c r="P20" s="21">
        <f>B19/$H$19</f>
        <v>0.77951748332183113</v>
      </c>
      <c r="Q20" s="22">
        <f>C19/$H$19</f>
        <v>9.390096618357488E-2</v>
      </c>
      <c r="R20" s="22">
        <f>D19/$H$19</f>
        <v>0.11023406947319991</v>
      </c>
      <c r="S20" s="23">
        <f>E19/$H$19</f>
        <v>1.6347481021394064E-2</v>
      </c>
    </row>
    <row r="21" spans="1:19">
      <c r="A21" s="11">
        <f t="shared" si="0"/>
        <v>2027</v>
      </c>
      <c r="B21" s="13">
        <v>55152</v>
      </c>
      <c r="C21" s="13">
        <v>6786</v>
      </c>
      <c r="D21" s="13">
        <v>7966</v>
      </c>
      <c r="E21" s="13">
        <v>1194</v>
      </c>
      <c r="F21" s="13">
        <v>4993</v>
      </c>
      <c r="G21" s="14">
        <f t="shared" si="1"/>
        <v>76091</v>
      </c>
      <c r="H21" s="13">
        <f t="shared" si="2"/>
        <v>71098</v>
      </c>
      <c r="J21" s="21">
        <f>B20/$G$20</f>
        <v>0.72710250587625991</v>
      </c>
      <c r="K21" s="22">
        <f>C20/$G$20</f>
        <v>8.829661500869819E-2</v>
      </c>
      <c r="L21" s="22">
        <f>D20/$G$20</f>
        <v>0.10366120871678419</v>
      </c>
      <c r="M21" s="22">
        <f>E20/$G$20</f>
        <v>1.5630187376332948E-2</v>
      </c>
      <c r="N21" s="23">
        <f>F20/$G$20</f>
        <v>6.5309483021924755E-2</v>
      </c>
      <c r="O21" s="10"/>
      <c r="P21" s="21">
        <f>B20/$H$20</f>
        <v>0.77790722455068551</v>
      </c>
      <c r="Q21" s="22">
        <f>C20/$H$20</f>
        <v>9.4466150458194217E-2</v>
      </c>
      <c r="R21" s="22">
        <f>D20/$H$20</f>
        <v>0.11090431199829509</v>
      </c>
      <c r="S21" s="23">
        <f>E20/$H$20</f>
        <v>1.6722312992825176E-2</v>
      </c>
    </row>
    <row r="22" spans="1:19">
      <c r="A22" s="11">
        <f t="shared" si="0"/>
        <v>2028</v>
      </c>
      <c r="B22" s="13">
        <v>55765</v>
      </c>
      <c r="C22" s="13">
        <v>6904</v>
      </c>
      <c r="D22" s="13">
        <v>8105</v>
      </c>
      <c r="E22" s="13">
        <v>1216</v>
      </c>
      <c r="F22" s="13">
        <v>5075</v>
      </c>
      <c r="G22" s="14">
        <f t="shared" si="1"/>
        <v>77065</v>
      </c>
      <c r="H22" s="13">
        <f t="shared" si="2"/>
        <v>71990</v>
      </c>
      <c r="J22" s="21">
        <f>B21/$G$21</f>
        <v>0.72481633833173442</v>
      </c>
      <c r="K22" s="22">
        <f>C21/$G$21</f>
        <v>8.9182689148519539E-2</v>
      </c>
      <c r="L22" s="22">
        <f>D21/$G$21</f>
        <v>0.10469043645109145</v>
      </c>
      <c r="M22" s="22">
        <f>E21/$G$21</f>
        <v>1.5691737524805825E-2</v>
      </c>
      <c r="N22" s="23">
        <f>F21/$G$21</f>
        <v>6.5618798543848819E-2</v>
      </c>
      <c r="O22" s="10"/>
      <c r="P22" s="21">
        <f>B21/$H$21</f>
        <v>0.77571802301049253</v>
      </c>
      <c r="Q22" s="22">
        <f>C21/$H$21</f>
        <v>9.54457228051422E-2</v>
      </c>
      <c r="R22" s="22">
        <f>D21/$H$21</f>
        <v>0.11204253284199274</v>
      </c>
      <c r="S22" s="23">
        <f>E21/$H$21</f>
        <v>1.6793721342372499E-2</v>
      </c>
    </row>
    <row r="23" spans="1:19">
      <c r="A23" s="11">
        <f t="shared" si="0"/>
        <v>2029</v>
      </c>
      <c r="B23" s="13">
        <v>56371</v>
      </c>
      <c r="C23" s="13">
        <v>7024</v>
      </c>
      <c r="D23" s="13">
        <v>8246</v>
      </c>
      <c r="E23" s="13">
        <v>1239</v>
      </c>
      <c r="F23" s="13">
        <v>5161</v>
      </c>
      <c r="G23" s="14">
        <f>SUM(B23:F23)</f>
        <v>78041</v>
      </c>
      <c r="H23" s="13">
        <f t="shared" si="2"/>
        <v>72880</v>
      </c>
      <c r="J23" s="21">
        <f>B22/$G$22</f>
        <v>0.72360993966132481</v>
      </c>
      <c r="K23" s="22">
        <f>C22/$G$22</f>
        <v>8.9586712515409075E-2</v>
      </c>
      <c r="L23" s="22">
        <f>D22/$G$22</f>
        <v>0.10517095957957569</v>
      </c>
      <c r="M23" s="22">
        <f>E22/$G$22</f>
        <v>1.5778887951729059E-2</v>
      </c>
      <c r="N23" s="23">
        <f>F22/$G$22</f>
        <v>6.5853500291961325E-2</v>
      </c>
      <c r="O23" s="10"/>
      <c r="P23" s="21">
        <f>B22/$H$22</f>
        <v>0.77462147520488955</v>
      </c>
      <c r="Q23" s="22">
        <f>C22/$H$22</f>
        <v>9.5902208640088901E-2</v>
      </c>
      <c r="R23" s="22">
        <f>D22/$H$22</f>
        <v>0.11258508126128629</v>
      </c>
      <c r="S23" s="23">
        <f>E22/$H$22</f>
        <v>1.689123489373524E-2</v>
      </c>
    </row>
    <row r="24" spans="1:19">
      <c r="A24" s="11">
        <v>2030</v>
      </c>
      <c r="B24" s="13">
        <v>56968</v>
      </c>
      <c r="C24" s="13">
        <v>7147</v>
      </c>
      <c r="D24" s="13">
        <v>8390</v>
      </c>
      <c r="E24" s="13">
        <v>1264</v>
      </c>
      <c r="F24" s="13">
        <v>5263</v>
      </c>
      <c r="G24" s="14">
        <f>SUM(B24:F24)</f>
        <v>79032</v>
      </c>
      <c r="H24" s="13">
        <f t="shared" si="2"/>
        <v>73769</v>
      </c>
      <c r="J24" s="21">
        <f>B23/$G$23</f>
        <v>0.72232544431773038</v>
      </c>
      <c r="K24" s="22">
        <f>C23/$G$23</f>
        <v>9.0003972270985763E-2</v>
      </c>
      <c r="L24" s="22">
        <f>D23/$G$23</f>
        <v>0.10566240822131956</v>
      </c>
      <c r="M24" s="22">
        <f>E23/$G$23</f>
        <v>1.5876270165682143E-2</v>
      </c>
      <c r="N24" s="23">
        <f>F23/$G$23</f>
        <v>6.6131905024282109E-2</v>
      </c>
      <c r="O24" s="10"/>
      <c r="P24" s="21">
        <f>B23/$H$23</f>
        <v>0.77347694840834247</v>
      </c>
      <c r="Q24" s="22">
        <f>C23/$H$23</f>
        <v>9.6377607025246975E-2</v>
      </c>
      <c r="R24" s="22">
        <f>D23/$H$23</f>
        <v>0.11314489571899013</v>
      </c>
      <c r="S24" s="23">
        <f>E23/$H$23</f>
        <v>1.7000548847420416E-2</v>
      </c>
    </row>
    <row r="25" spans="1:19">
      <c r="A25" s="17" t="s">
        <v>99</v>
      </c>
      <c r="B25" s="15">
        <f t="shared" ref="B25:H25" si="3">SUM(B18:B24)</f>
        <v>386987</v>
      </c>
      <c r="C25" s="15">
        <f t="shared" si="3"/>
        <v>47477</v>
      </c>
      <c r="D25" s="15">
        <f t="shared" si="3"/>
        <v>55736</v>
      </c>
      <c r="E25" s="15">
        <f t="shared" si="3"/>
        <v>8346</v>
      </c>
      <c r="F25" s="15">
        <f t="shared" si="3"/>
        <v>34865</v>
      </c>
      <c r="G25" s="16">
        <f t="shared" si="3"/>
        <v>533411</v>
      </c>
      <c r="H25" s="15">
        <f t="shared" si="3"/>
        <v>498546</v>
      </c>
      <c r="J25" s="24">
        <f>B24/$G$24</f>
        <v>0.72082194554104662</v>
      </c>
      <c r="K25" s="25">
        <f>C24/$G$24</f>
        <v>9.0431723858690152E-2</v>
      </c>
      <c r="L25" s="25">
        <f>D24/$G$24</f>
        <v>0.10615953031683369</v>
      </c>
      <c r="M25" s="25">
        <f>E24/$G$24</f>
        <v>1.599352161149914E-2</v>
      </c>
      <c r="N25" s="26">
        <f>F24/$G$24</f>
        <v>6.659327867193035E-2</v>
      </c>
      <c r="O25" s="10"/>
      <c r="P25" s="24">
        <f>B24/$H$24</f>
        <v>0.7722485054697773</v>
      </c>
      <c r="Q25" s="25">
        <f>C24/$H$24</f>
        <v>9.6883514755520608E-2</v>
      </c>
      <c r="R25" s="25">
        <f>D24/$H$24</f>
        <v>0.11373341105342352</v>
      </c>
      <c r="S25" s="26">
        <f>E24/$H$24</f>
        <v>1.7134568721278585E-2</v>
      </c>
    </row>
    <row r="27" spans="1:19">
      <c r="B27" s="27" t="s">
        <v>103</v>
      </c>
      <c r="C27" s="28"/>
    </row>
    <row r="28" spans="1:19">
      <c r="B28" s="29" t="s">
        <v>100</v>
      </c>
      <c r="C28" s="30">
        <f>B25+C25+D25</f>
        <v>490200</v>
      </c>
    </row>
    <row r="29" spans="1:19">
      <c r="B29" s="31" t="s">
        <v>101</v>
      </c>
      <c r="C29" s="30">
        <f>B25+C25+D25+E25</f>
        <v>498546</v>
      </c>
    </row>
    <row r="30" spans="1:19">
      <c r="B30" s="32" t="s">
        <v>102</v>
      </c>
      <c r="C30" s="33">
        <f>F25</f>
        <v>34865</v>
      </c>
    </row>
    <row r="32" spans="1:19">
      <c r="B32" s="27" t="s">
        <v>104</v>
      </c>
      <c r="C32" s="28"/>
    </row>
    <row r="33" spans="2:3">
      <c r="B33" s="34" t="s">
        <v>92</v>
      </c>
      <c r="C33" s="35">
        <f>B25/C29</f>
        <v>0.7762312805638798</v>
      </c>
    </row>
    <row r="34" spans="2:3">
      <c r="B34" s="34" t="s">
        <v>93</v>
      </c>
      <c r="C34" s="35">
        <f>C25/C29</f>
        <v>9.5230931548944325E-2</v>
      </c>
    </row>
    <row r="35" spans="2:3">
      <c r="B35" s="34" t="s">
        <v>94</v>
      </c>
      <c r="C35" s="35">
        <f>D25/C29</f>
        <v>0.11179710598420206</v>
      </c>
    </row>
    <row r="36" spans="2:3">
      <c r="B36" s="34" t="s">
        <v>95</v>
      </c>
      <c r="C36" s="36">
        <f>E25/C29</f>
        <v>1.6740681902973849E-2</v>
      </c>
    </row>
    <row r="37" spans="2:3">
      <c r="B37" s="37" t="s">
        <v>70</v>
      </c>
      <c r="C37" s="38">
        <f>SUM(C33:C36)</f>
        <v>1</v>
      </c>
    </row>
  </sheetData>
  <mergeCells count="2">
    <mergeCell ref="J17:N17"/>
    <mergeCell ref="P17:S17"/>
  </mergeCells>
  <hyperlinks>
    <hyperlink ref="A2" r:id="rId1" xr:uid="{B4555746-5734-43AA-AC36-78254A6B76F7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3BD1-9733-4897-A223-1D2C1993BBED}">
  <sheetPr>
    <tabColor theme="0" tint="-0.249977111117893"/>
  </sheetPr>
  <dimension ref="A1:AB89"/>
  <sheetViews>
    <sheetView zoomScale="85" zoomScaleNormal="85" workbookViewId="0">
      <selection activeCell="J9" sqref="J9"/>
    </sheetView>
  </sheetViews>
  <sheetFormatPr defaultColWidth="9.08984375" defaultRowHeight="14.5"/>
  <cols>
    <col min="1" max="1" width="9.08984375" style="2"/>
    <col min="2" max="2" width="12.26953125" style="2" customWidth="1"/>
    <col min="3" max="3" width="12.08984375" style="2" customWidth="1"/>
    <col min="4" max="4" width="9.08984375" style="2"/>
    <col min="5" max="5" width="14.1796875" style="2" bestFit="1" customWidth="1"/>
    <col min="6" max="9" width="9.08984375" style="2"/>
    <col min="10" max="11" width="14.1796875" style="2" bestFit="1" customWidth="1"/>
    <col min="12" max="12" width="19.7265625" style="2" bestFit="1" customWidth="1"/>
    <col min="13" max="13" width="14.1796875" style="2" bestFit="1" customWidth="1"/>
    <col min="14" max="15" width="9.08984375" style="2"/>
    <col min="16" max="16" width="9.81640625" style="2" customWidth="1"/>
    <col min="17" max="16384" width="9.08984375" style="2"/>
  </cols>
  <sheetData>
    <row r="1" spans="1:1">
      <c r="A1" s="2" t="s">
        <v>114</v>
      </c>
    </row>
    <row r="2" spans="1:1">
      <c r="A2" s="3" t="s">
        <v>85</v>
      </c>
    </row>
    <row r="20" spans="1:14">
      <c r="B20" s="54" t="s">
        <v>112</v>
      </c>
      <c r="C20" s="55"/>
      <c r="D20" s="55"/>
      <c r="E20" s="55"/>
      <c r="F20" s="56"/>
      <c r="G20" s="54" t="s">
        <v>111</v>
      </c>
      <c r="H20" s="55"/>
      <c r="I20" s="55"/>
      <c r="J20" s="55"/>
      <c r="K20" s="56"/>
      <c r="L20" s="54" t="s">
        <v>115</v>
      </c>
      <c r="M20" s="55"/>
      <c r="N20" s="56"/>
    </row>
    <row r="21" spans="1:14">
      <c r="B21" s="40" t="s">
        <v>67</v>
      </c>
      <c r="C21" s="41" t="s">
        <v>68</v>
      </c>
      <c r="D21" s="41" t="s">
        <v>69</v>
      </c>
      <c r="E21" s="41">
        <v>8</v>
      </c>
      <c r="F21" s="42" t="s">
        <v>71</v>
      </c>
      <c r="G21" s="40" t="str">
        <f>'LDV frt'!J18</f>
        <v>Class 2b-3</v>
      </c>
      <c r="H21" s="41" t="str">
        <f>'LDV frt'!K18</f>
        <v>Class 4-5</v>
      </c>
      <c r="I21" s="41" t="str">
        <f>'LDV frt'!L18</f>
        <v>Class 6-7</v>
      </c>
      <c r="J21" s="41" t="str">
        <f>'LDV frt'!M18</f>
        <v>Class 8</v>
      </c>
      <c r="K21" s="42" t="str">
        <f>'LDV frt'!N18</f>
        <v>Class 7-8 Tractor</v>
      </c>
      <c r="L21" s="12" t="s">
        <v>109</v>
      </c>
      <c r="M21" s="18" t="s">
        <v>110</v>
      </c>
      <c r="N21" s="20" t="s">
        <v>62</v>
      </c>
    </row>
    <row r="22" spans="1:14">
      <c r="A22" s="11">
        <f>'LDV frt'!A18</f>
        <v>2024</v>
      </c>
      <c r="B22" s="43">
        <v>0.05</v>
      </c>
      <c r="C22" s="44">
        <v>0.09</v>
      </c>
      <c r="D22" s="44">
        <v>0.09</v>
      </c>
      <c r="E22" s="44">
        <v>0.09</v>
      </c>
      <c r="F22" s="45">
        <v>0.05</v>
      </c>
      <c r="G22" s="21">
        <f>'LDV frt'!J19</f>
        <v>0.7308654395171158</v>
      </c>
      <c r="H22" s="22">
        <f>'LDV frt'!K19</f>
        <v>8.7495581717828105E-2</v>
      </c>
      <c r="I22" s="22">
        <f>'LDV frt'!L19</f>
        <v>0.10272166181788521</v>
      </c>
      <c r="J22" s="22">
        <f>'LDV frt'!M19</f>
        <v>1.5212485385682047E-2</v>
      </c>
      <c r="K22" s="23">
        <f>'LDV frt'!N19</f>
        <v>6.3704831561488887E-2</v>
      </c>
      <c r="L22" s="21">
        <f>G22*B22+H22*C22+I22*D22+J22*E22</f>
        <v>5.5031947578781375E-2</v>
      </c>
      <c r="M22" s="22">
        <f>G22*B22+H22*C22+I22*D22+J22*E22+K22*F22</f>
        <v>5.8217189156855823E-2</v>
      </c>
      <c r="N22" s="23">
        <f t="shared" ref="N22:N33" si="0">F22</f>
        <v>0.05</v>
      </c>
    </row>
    <row r="23" spans="1:14">
      <c r="A23" s="11">
        <f>'LDV frt'!A19</f>
        <v>2025</v>
      </c>
      <c r="B23" s="43">
        <v>7.0000000000000007E-2</v>
      </c>
      <c r="C23" s="44">
        <v>0.11</v>
      </c>
      <c r="D23" s="44">
        <v>0.11</v>
      </c>
      <c r="E23" s="44">
        <v>0.11</v>
      </c>
      <c r="F23" s="45">
        <v>7.0000000000000007E-2</v>
      </c>
      <c r="G23" s="21">
        <f>'LDV frt'!J20</f>
        <v>0.72949771935253827</v>
      </c>
      <c r="H23" s="22">
        <f>'LDV frt'!K20</f>
        <v>8.7875566798078605E-2</v>
      </c>
      <c r="I23" s="22">
        <f>'LDV frt'!L20</f>
        <v>0.10316061409292125</v>
      </c>
      <c r="J23" s="22">
        <f>'LDV frt'!M20</f>
        <v>1.529850244210923E-2</v>
      </c>
      <c r="K23" s="23">
        <f>'LDV frt'!N20</f>
        <v>6.4167597314352606E-2</v>
      </c>
      <c r="L23" s="21">
        <f t="shared" ref="L23:L33" si="1">G23*B23+H23*C23+I23*D23+J23*E23</f>
        <v>7.3761655521319677E-2</v>
      </c>
      <c r="M23" s="22">
        <f t="shared" ref="M23:M33" si="2">G23*B23+H23*C23+I23*D23+J23*E23+K23*F23</f>
        <v>7.8253387333324362E-2</v>
      </c>
      <c r="N23" s="23">
        <f t="shared" si="0"/>
        <v>7.0000000000000007E-2</v>
      </c>
    </row>
    <row r="24" spans="1:14">
      <c r="A24" s="11">
        <f>'LDV frt'!A20</f>
        <v>2026</v>
      </c>
      <c r="B24" s="43">
        <v>0.1</v>
      </c>
      <c r="C24" s="44">
        <v>0.13</v>
      </c>
      <c r="D24" s="44">
        <v>0.13</v>
      </c>
      <c r="E24" s="44">
        <v>0.13</v>
      </c>
      <c r="F24" s="45">
        <v>0.1</v>
      </c>
      <c r="G24" s="21">
        <f>'LDV frt'!J21</f>
        <v>0.72710250587625991</v>
      </c>
      <c r="H24" s="22">
        <f>'LDV frt'!K21</f>
        <v>8.829661500869819E-2</v>
      </c>
      <c r="I24" s="22">
        <f>'LDV frt'!L21</f>
        <v>0.10366120871678419</v>
      </c>
      <c r="J24" s="22">
        <f>'LDV frt'!M21</f>
        <v>1.5630187376332948E-2</v>
      </c>
      <c r="K24" s="23">
        <f>'LDV frt'!N21</f>
        <v>6.5309483021924755E-2</v>
      </c>
      <c r="L24" s="21">
        <f t="shared" si="1"/>
        <v>9.9696692030861997E-2</v>
      </c>
      <c r="M24" s="22">
        <f t="shared" si="2"/>
        <v>0.10622764033305447</v>
      </c>
      <c r="N24" s="23">
        <f t="shared" si="0"/>
        <v>0.1</v>
      </c>
    </row>
    <row r="25" spans="1:14">
      <c r="A25" s="11">
        <f>'LDV frt'!A21</f>
        <v>2027</v>
      </c>
      <c r="B25" s="43">
        <v>0.15</v>
      </c>
      <c r="C25" s="44">
        <v>0.2</v>
      </c>
      <c r="D25" s="44">
        <v>0.2</v>
      </c>
      <c r="E25" s="44">
        <v>0.2</v>
      </c>
      <c r="F25" s="45">
        <v>0.15</v>
      </c>
      <c r="G25" s="21">
        <f>'LDV frt'!J22</f>
        <v>0.72481633833173442</v>
      </c>
      <c r="H25" s="22">
        <f>'LDV frt'!K22</f>
        <v>8.9182689148519539E-2</v>
      </c>
      <c r="I25" s="22">
        <f>'LDV frt'!L22</f>
        <v>0.10469043645109145</v>
      </c>
      <c r="J25" s="22">
        <f>'LDV frt'!M22</f>
        <v>1.5691737524805825E-2</v>
      </c>
      <c r="K25" s="23">
        <f>'LDV frt'!N22</f>
        <v>6.5618798543848819E-2</v>
      </c>
      <c r="L25" s="21">
        <f t="shared" si="1"/>
        <v>0.15063542337464353</v>
      </c>
      <c r="M25" s="22">
        <f t="shared" si="2"/>
        <v>0.16047824315622086</v>
      </c>
      <c r="N25" s="23">
        <f t="shared" si="0"/>
        <v>0.15</v>
      </c>
    </row>
    <row r="26" spans="1:14">
      <c r="A26" s="11">
        <f>'LDV frt'!A22</f>
        <v>2028</v>
      </c>
      <c r="B26" s="43">
        <v>0.2</v>
      </c>
      <c r="C26" s="44">
        <v>0.3</v>
      </c>
      <c r="D26" s="44">
        <v>0.3</v>
      </c>
      <c r="E26" s="44">
        <v>0.3</v>
      </c>
      <c r="F26" s="45">
        <v>0.2</v>
      </c>
      <c r="G26" s="21">
        <f>'LDV frt'!J23</f>
        <v>0.72360993966132481</v>
      </c>
      <c r="H26" s="22">
        <f>'LDV frt'!K23</f>
        <v>8.9586712515409075E-2</v>
      </c>
      <c r="I26" s="22">
        <f>'LDV frt'!L23</f>
        <v>0.10517095957957569</v>
      </c>
      <c r="J26" s="22">
        <f>'LDV frt'!M23</f>
        <v>1.5778887951729059E-2</v>
      </c>
      <c r="K26" s="23">
        <f>'LDV frt'!N23</f>
        <v>6.5853500291961325E-2</v>
      </c>
      <c r="L26" s="21">
        <f t="shared" si="1"/>
        <v>0.20788295594627912</v>
      </c>
      <c r="M26" s="22">
        <f t="shared" si="2"/>
        <v>0.22105365600467139</v>
      </c>
      <c r="N26" s="23">
        <f t="shared" si="0"/>
        <v>0.2</v>
      </c>
    </row>
    <row r="27" spans="1:14">
      <c r="A27" s="11">
        <f>'LDV frt'!A23</f>
        <v>2029</v>
      </c>
      <c r="B27" s="43">
        <v>0.25</v>
      </c>
      <c r="C27" s="44">
        <v>0.4</v>
      </c>
      <c r="D27" s="44">
        <v>0.4</v>
      </c>
      <c r="E27" s="44">
        <v>0.4</v>
      </c>
      <c r="F27" s="45">
        <v>0.25</v>
      </c>
      <c r="G27" s="21">
        <f>'LDV frt'!J24</f>
        <v>0.72232544431773038</v>
      </c>
      <c r="H27" s="22">
        <f>'LDV frt'!K24</f>
        <v>9.0003972270985763E-2</v>
      </c>
      <c r="I27" s="22">
        <f>'LDV frt'!L24</f>
        <v>0.10566240822131956</v>
      </c>
      <c r="J27" s="22">
        <f>'LDV frt'!M24</f>
        <v>1.5876270165682143E-2</v>
      </c>
      <c r="K27" s="23">
        <f>'LDV frt'!N24</f>
        <v>6.6131905024282109E-2</v>
      </c>
      <c r="L27" s="21">
        <f t="shared" si="1"/>
        <v>0.26519842134262755</v>
      </c>
      <c r="M27" s="22">
        <f t="shared" si="2"/>
        <v>0.28173139759869809</v>
      </c>
      <c r="N27" s="23">
        <f t="shared" si="0"/>
        <v>0.25</v>
      </c>
    </row>
    <row r="28" spans="1:14">
      <c r="A28" s="11">
        <f>'LDV frt'!A24</f>
        <v>2030</v>
      </c>
      <c r="B28" s="43">
        <v>0.3</v>
      </c>
      <c r="C28" s="44">
        <v>0.5</v>
      </c>
      <c r="D28" s="44">
        <v>0.5</v>
      </c>
      <c r="E28" s="44">
        <v>0.5</v>
      </c>
      <c r="F28" s="45">
        <v>0.3</v>
      </c>
      <c r="G28" s="21">
        <f>'LDV frt'!J25</f>
        <v>0.72082194554104662</v>
      </c>
      <c r="H28" s="22">
        <f>'LDV frt'!K25</f>
        <v>9.0431723858690152E-2</v>
      </c>
      <c r="I28" s="22">
        <f>'LDV frt'!L25</f>
        <v>0.10615953031683369</v>
      </c>
      <c r="J28" s="22">
        <f>'LDV frt'!M25</f>
        <v>1.599352161149914E-2</v>
      </c>
      <c r="K28" s="23">
        <f>'LDV frt'!N25</f>
        <v>6.659327867193035E-2</v>
      </c>
      <c r="L28" s="21">
        <f t="shared" si="1"/>
        <v>0.32253897155582545</v>
      </c>
      <c r="M28" s="22">
        <f t="shared" si="2"/>
        <v>0.34251695515740455</v>
      </c>
      <c r="N28" s="23">
        <f t="shared" si="0"/>
        <v>0.3</v>
      </c>
    </row>
    <row r="29" spans="1:14">
      <c r="A29" s="11">
        <f>A28+1</f>
        <v>2031</v>
      </c>
      <c r="B29" s="43">
        <v>0.35</v>
      </c>
      <c r="C29" s="44">
        <v>0.55000000000000004</v>
      </c>
      <c r="D29" s="44">
        <v>0.55000000000000004</v>
      </c>
      <c r="E29" s="44">
        <v>0.55000000000000004</v>
      </c>
      <c r="F29" s="45">
        <v>0.35</v>
      </c>
      <c r="G29" s="21">
        <f t="shared" ref="G29:K33" si="3">G28</f>
        <v>0.72082194554104662</v>
      </c>
      <c r="H29" s="22">
        <f t="shared" si="3"/>
        <v>9.0431723858690152E-2</v>
      </c>
      <c r="I29" s="22">
        <f t="shared" si="3"/>
        <v>0.10615953031683369</v>
      </c>
      <c r="J29" s="22">
        <f t="shared" si="3"/>
        <v>1.599352161149914E-2</v>
      </c>
      <c r="K29" s="23">
        <f t="shared" si="3"/>
        <v>6.659327867193035E-2</v>
      </c>
      <c r="L29" s="21">
        <f t="shared" si="1"/>
        <v>0.36920930762222898</v>
      </c>
      <c r="M29" s="22">
        <f t="shared" si="2"/>
        <v>0.39251695515740459</v>
      </c>
      <c r="N29" s="23">
        <f t="shared" si="0"/>
        <v>0.35</v>
      </c>
    </row>
    <row r="30" spans="1:14">
      <c r="A30" s="11">
        <f t="shared" ref="A30:A32" si="4">A29+1</f>
        <v>2032</v>
      </c>
      <c r="B30" s="43">
        <v>0.4</v>
      </c>
      <c r="C30" s="44">
        <v>0.6</v>
      </c>
      <c r="D30" s="44">
        <v>0.6</v>
      </c>
      <c r="E30" s="44">
        <v>0.6</v>
      </c>
      <c r="F30" s="45">
        <v>0.4</v>
      </c>
      <c r="G30" s="21">
        <f t="shared" si="3"/>
        <v>0.72082194554104662</v>
      </c>
      <c r="H30" s="22">
        <f t="shared" si="3"/>
        <v>9.0431723858690152E-2</v>
      </c>
      <c r="I30" s="22">
        <f t="shared" si="3"/>
        <v>0.10615953031683369</v>
      </c>
      <c r="J30" s="22">
        <f t="shared" si="3"/>
        <v>1.599352161149914E-2</v>
      </c>
      <c r="K30" s="23">
        <f t="shared" si="3"/>
        <v>6.659327867193035E-2</v>
      </c>
      <c r="L30" s="21">
        <f t="shared" si="1"/>
        <v>0.41587964368863245</v>
      </c>
      <c r="M30" s="22">
        <f t="shared" si="2"/>
        <v>0.44251695515740458</v>
      </c>
      <c r="N30" s="23">
        <f t="shared" si="0"/>
        <v>0.4</v>
      </c>
    </row>
    <row r="31" spans="1:14">
      <c r="A31" s="11">
        <f t="shared" si="4"/>
        <v>2033</v>
      </c>
      <c r="B31" s="43">
        <v>0.45</v>
      </c>
      <c r="C31" s="44">
        <v>0.65</v>
      </c>
      <c r="D31" s="44">
        <v>0.65</v>
      </c>
      <c r="E31" s="44">
        <v>0.65</v>
      </c>
      <c r="F31" s="45">
        <v>0.4</v>
      </c>
      <c r="G31" s="21">
        <f t="shared" si="3"/>
        <v>0.72082194554104662</v>
      </c>
      <c r="H31" s="22">
        <f t="shared" si="3"/>
        <v>9.0431723858690152E-2</v>
      </c>
      <c r="I31" s="22">
        <f t="shared" si="3"/>
        <v>0.10615953031683369</v>
      </c>
      <c r="J31" s="22">
        <f t="shared" si="3"/>
        <v>1.599352161149914E-2</v>
      </c>
      <c r="K31" s="23">
        <f t="shared" si="3"/>
        <v>6.659327867193035E-2</v>
      </c>
      <c r="L31" s="21">
        <f t="shared" si="1"/>
        <v>0.46254997975503592</v>
      </c>
      <c r="M31" s="22">
        <f t="shared" si="2"/>
        <v>0.48918729122380805</v>
      </c>
      <c r="N31" s="23">
        <f t="shared" si="0"/>
        <v>0.4</v>
      </c>
    </row>
    <row r="32" spans="1:14">
      <c r="A32" s="11">
        <f t="shared" si="4"/>
        <v>2034</v>
      </c>
      <c r="B32" s="43">
        <v>0.5</v>
      </c>
      <c r="C32" s="44">
        <v>0.7</v>
      </c>
      <c r="D32" s="44">
        <v>0.7</v>
      </c>
      <c r="E32" s="44">
        <v>0.7</v>
      </c>
      <c r="F32" s="45">
        <v>0.4</v>
      </c>
      <c r="G32" s="21">
        <f t="shared" si="3"/>
        <v>0.72082194554104662</v>
      </c>
      <c r="H32" s="22">
        <f t="shared" si="3"/>
        <v>9.0431723858690152E-2</v>
      </c>
      <c r="I32" s="22">
        <f t="shared" si="3"/>
        <v>0.10615953031683369</v>
      </c>
      <c r="J32" s="22">
        <f t="shared" si="3"/>
        <v>1.599352161149914E-2</v>
      </c>
      <c r="K32" s="23">
        <f t="shared" si="3"/>
        <v>6.659327867193035E-2</v>
      </c>
      <c r="L32" s="21">
        <f t="shared" si="1"/>
        <v>0.50922031582143934</v>
      </c>
      <c r="M32" s="22">
        <f t="shared" si="2"/>
        <v>0.53585762729021147</v>
      </c>
      <c r="N32" s="23">
        <f t="shared" si="0"/>
        <v>0.4</v>
      </c>
    </row>
    <row r="33" spans="1:28">
      <c r="A33" s="11">
        <f>A32+1</f>
        <v>2035</v>
      </c>
      <c r="B33" s="46">
        <v>0.55000000000000004</v>
      </c>
      <c r="C33" s="47">
        <v>0.75</v>
      </c>
      <c r="D33" s="47">
        <v>0.75</v>
      </c>
      <c r="E33" s="47">
        <v>0.75</v>
      </c>
      <c r="F33" s="48">
        <v>0.4</v>
      </c>
      <c r="G33" s="24">
        <f t="shared" si="3"/>
        <v>0.72082194554104662</v>
      </c>
      <c r="H33" s="25">
        <f t="shared" si="3"/>
        <v>9.0431723858690152E-2</v>
      </c>
      <c r="I33" s="25">
        <f t="shared" si="3"/>
        <v>0.10615953031683369</v>
      </c>
      <c r="J33" s="25">
        <f t="shared" si="3"/>
        <v>1.599352161149914E-2</v>
      </c>
      <c r="K33" s="26">
        <f t="shared" si="3"/>
        <v>6.659327867193035E-2</v>
      </c>
      <c r="L33" s="24">
        <f t="shared" si="1"/>
        <v>0.55589065188784292</v>
      </c>
      <c r="M33" s="25">
        <f t="shared" si="2"/>
        <v>0.58252796335661505</v>
      </c>
      <c r="N33" s="26">
        <f t="shared" si="0"/>
        <v>0.4</v>
      </c>
    </row>
    <row r="36" spans="1:28">
      <c r="A36" s="5" t="s">
        <v>118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</row>
    <row r="37" spans="1:28">
      <c r="B37" s="11">
        <v>2024</v>
      </c>
      <c r="C37" s="11">
        <v>2025</v>
      </c>
      <c r="D37" s="11">
        <v>2026</v>
      </c>
      <c r="E37" s="11">
        <v>2027</v>
      </c>
      <c r="F37" s="11">
        <v>2028</v>
      </c>
      <c r="G37" s="11">
        <v>2029</v>
      </c>
      <c r="H37" s="11">
        <v>2030</v>
      </c>
      <c r="I37" s="11">
        <v>2031</v>
      </c>
      <c r="J37" s="11">
        <v>2032</v>
      </c>
      <c r="K37" s="11">
        <v>2033</v>
      </c>
      <c r="L37" s="11">
        <v>2034</v>
      </c>
      <c r="M37" s="11">
        <v>2035</v>
      </c>
      <c r="N37" s="11">
        <f>M37+1</f>
        <v>2036</v>
      </c>
      <c r="O37" s="11">
        <f t="shared" ref="O37:U37" si="5">N37+1</f>
        <v>2037</v>
      </c>
      <c r="P37" s="11">
        <f t="shared" si="5"/>
        <v>2038</v>
      </c>
      <c r="Q37" s="11">
        <f t="shared" si="5"/>
        <v>2039</v>
      </c>
      <c r="R37" s="11">
        <f t="shared" si="5"/>
        <v>2040</v>
      </c>
      <c r="S37" s="11">
        <f t="shared" si="5"/>
        <v>2041</v>
      </c>
      <c r="T37" s="11">
        <f t="shared" si="5"/>
        <v>2042</v>
      </c>
      <c r="U37" s="11">
        <f t="shared" si="5"/>
        <v>2043</v>
      </c>
      <c r="V37" s="11">
        <f>U37+1</f>
        <v>2044</v>
      </c>
      <c r="W37" s="11">
        <f t="shared" ref="W37:Z37" si="6">V37+1</f>
        <v>2045</v>
      </c>
      <c r="X37" s="11">
        <f t="shared" si="6"/>
        <v>2046</v>
      </c>
      <c r="Y37" s="11">
        <f t="shared" si="6"/>
        <v>2047</v>
      </c>
      <c r="Z37" s="11">
        <f t="shared" si="6"/>
        <v>2048</v>
      </c>
      <c r="AA37" s="11">
        <f>Z37+1</f>
        <v>2049</v>
      </c>
      <c r="AB37" s="11">
        <f t="shared" ref="AB37" si="7">AA37+1</f>
        <v>2050</v>
      </c>
    </row>
    <row r="38" spans="1:28">
      <c r="A38" s="2" t="s">
        <v>116</v>
      </c>
      <c r="B38" s="53">
        <f t="array" ref="B38:M38">TRANSPOSE(L22:L33)</f>
        <v>5.5031947578781375E-2</v>
      </c>
      <c r="C38" s="19">
        <v>7.3761655521319677E-2</v>
      </c>
      <c r="D38" s="19">
        <v>9.9696692030861997E-2</v>
      </c>
      <c r="E38" s="19">
        <v>0.15063542337464353</v>
      </c>
      <c r="F38" s="19">
        <v>0.20788295594627912</v>
      </c>
      <c r="G38" s="19">
        <v>0.26519842134262755</v>
      </c>
      <c r="H38" s="19">
        <v>0.32253897155582545</v>
      </c>
      <c r="I38" s="19">
        <v>0.36920930762222898</v>
      </c>
      <c r="J38" s="19">
        <v>0.41587964368863245</v>
      </c>
      <c r="K38" s="19">
        <v>0.46254997975503592</v>
      </c>
      <c r="L38" s="19">
        <v>0.50922031582143934</v>
      </c>
      <c r="M38" s="19">
        <v>0.55589065188784292</v>
      </c>
      <c r="N38" s="19">
        <f>$M$38</f>
        <v>0.55589065188784292</v>
      </c>
      <c r="O38" s="19">
        <f t="shared" ref="O38:AB38" si="8">$M$38</f>
        <v>0.55589065188784292</v>
      </c>
      <c r="P38" s="19">
        <f t="shared" si="8"/>
        <v>0.55589065188784292</v>
      </c>
      <c r="Q38" s="19">
        <f t="shared" si="8"/>
        <v>0.55589065188784292</v>
      </c>
      <c r="R38" s="19">
        <f t="shared" si="8"/>
        <v>0.55589065188784292</v>
      </c>
      <c r="S38" s="19">
        <f t="shared" si="8"/>
        <v>0.55589065188784292</v>
      </c>
      <c r="T38" s="19">
        <f t="shared" si="8"/>
        <v>0.55589065188784292</v>
      </c>
      <c r="U38" s="19">
        <f t="shared" si="8"/>
        <v>0.55589065188784292</v>
      </c>
      <c r="V38" s="19">
        <f>$M$38</f>
        <v>0.55589065188784292</v>
      </c>
      <c r="W38" s="19">
        <f t="shared" si="8"/>
        <v>0.55589065188784292</v>
      </c>
      <c r="X38" s="19">
        <f t="shared" si="8"/>
        <v>0.55589065188784292</v>
      </c>
      <c r="Y38" s="19">
        <f t="shared" si="8"/>
        <v>0.55589065188784292</v>
      </c>
      <c r="Z38" s="19">
        <f t="shared" si="8"/>
        <v>0.55589065188784292</v>
      </c>
      <c r="AA38" s="19">
        <f>$M$38</f>
        <v>0.55589065188784292</v>
      </c>
      <c r="AB38" s="19">
        <f t="shared" si="8"/>
        <v>0.55589065188784292</v>
      </c>
    </row>
    <row r="39" spans="1:28">
      <c r="A39" s="2" t="s">
        <v>117</v>
      </c>
      <c r="B39" s="19">
        <f t="array" ref="B39:M39">TRANSPOSE(N22:N33)</f>
        <v>0.05</v>
      </c>
      <c r="C39" s="19">
        <v>7.0000000000000007E-2</v>
      </c>
      <c r="D39" s="19">
        <v>0.1</v>
      </c>
      <c r="E39" s="19">
        <v>0.15</v>
      </c>
      <c r="F39" s="19">
        <v>0.2</v>
      </c>
      <c r="G39" s="19">
        <v>0.25</v>
      </c>
      <c r="H39" s="19">
        <v>0.3</v>
      </c>
      <c r="I39" s="19">
        <v>0.35</v>
      </c>
      <c r="J39" s="19">
        <v>0.4</v>
      </c>
      <c r="K39" s="19">
        <v>0.4</v>
      </c>
      <c r="L39" s="19">
        <v>0.4</v>
      </c>
      <c r="M39" s="19">
        <v>0.4</v>
      </c>
      <c r="N39" s="19">
        <f>$M$39</f>
        <v>0.4</v>
      </c>
      <c r="O39" s="19">
        <f t="shared" ref="O39:AB39" si="9">$M$39</f>
        <v>0.4</v>
      </c>
      <c r="P39" s="19">
        <f t="shared" si="9"/>
        <v>0.4</v>
      </c>
      <c r="Q39" s="19">
        <f t="shared" si="9"/>
        <v>0.4</v>
      </c>
      <c r="R39" s="19">
        <f t="shared" si="9"/>
        <v>0.4</v>
      </c>
      <c r="S39" s="19">
        <f t="shared" si="9"/>
        <v>0.4</v>
      </c>
      <c r="T39" s="19">
        <f t="shared" si="9"/>
        <v>0.4</v>
      </c>
      <c r="U39" s="19">
        <f t="shared" si="9"/>
        <v>0.4</v>
      </c>
      <c r="V39" s="19">
        <f>$M$39</f>
        <v>0.4</v>
      </c>
      <c r="W39" s="19">
        <f t="shared" si="9"/>
        <v>0.4</v>
      </c>
      <c r="X39" s="19">
        <f t="shared" si="9"/>
        <v>0.4</v>
      </c>
      <c r="Y39" s="19">
        <f t="shared" si="9"/>
        <v>0.4</v>
      </c>
      <c r="Z39" s="19">
        <f t="shared" si="9"/>
        <v>0.4</v>
      </c>
      <c r="AA39" s="19">
        <f>$M$39</f>
        <v>0.4</v>
      </c>
      <c r="AB39" s="19">
        <f t="shared" si="9"/>
        <v>0.4</v>
      </c>
    </row>
    <row r="40" spans="1:28">
      <c r="A40" s="2" t="s">
        <v>154</v>
      </c>
      <c r="B40" s="19">
        <f t="array" ref="B40:M40">TRANSPOSE(D22:D33)</f>
        <v>0.09</v>
      </c>
      <c r="C40" s="19">
        <v>0.11</v>
      </c>
      <c r="D40" s="19">
        <v>0.13</v>
      </c>
      <c r="E40" s="19">
        <v>0.2</v>
      </c>
      <c r="F40" s="19">
        <v>0.3</v>
      </c>
      <c r="G40" s="19">
        <v>0.4</v>
      </c>
      <c r="H40" s="19">
        <v>0.5</v>
      </c>
      <c r="I40" s="19">
        <v>0.55000000000000004</v>
      </c>
      <c r="J40" s="19">
        <v>0.6</v>
      </c>
      <c r="K40" s="19">
        <v>0.65</v>
      </c>
      <c r="L40" s="19">
        <v>0.7</v>
      </c>
      <c r="M40" s="19">
        <v>0.75</v>
      </c>
      <c r="N40" s="19">
        <f>$M$40</f>
        <v>0.75</v>
      </c>
      <c r="O40" s="19">
        <f t="shared" ref="O40:AB40" si="10">$M$40</f>
        <v>0.75</v>
      </c>
      <c r="P40" s="19">
        <f t="shared" si="10"/>
        <v>0.75</v>
      </c>
      <c r="Q40" s="19">
        <f t="shared" si="10"/>
        <v>0.75</v>
      </c>
      <c r="R40" s="19">
        <f t="shared" si="10"/>
        <v>0.75</v>
      </c>
      <c r="S40" s="19">
        <f t="shared" si="10"/>
        <v>0.75</v>
      </c>
      <c r="T40" s="19">
        <f t="shared" si="10"/>
        <v>0.75</v>
      </c>
      <c r="U40" s="19">
        <f t="shared" si="10"/>
        <v>0.75</v>
      </c>
      <c r="V40" s="19">
        <f t="shared" si="10"/>
        <v>0.75</v>
      </c>
      <c r="W40" s="19">
        <f t="shared" si="10"/>
        <v>0.75</v>
      </c>
      <c r="X40" s="19">
        <f t="shared" si="10"/>
        <v>0.75</v>
      </c>
      <c r="Y40" s="19">
        <f t="shared" si="10"/>
        <v>0.75</v>
      </c>
      <c r="Z40" s="19">
        <f t="shared" si="10"/>
        <v>0.75</v>
      </c>
      <c r="AA40" s="19">
        <f t="shared" si="10"/>
        <v>0.75</v>
      </c>
      <c r="AB40" s="19">
        <f t="shared" si="10"/>
        <v>0.75</v>
      </c>
    </row>
    <row r="48" spans="1:28">
      <c r="K48" s="7"/>
    </row>
    <row r="77" spans="11:13">
      <c r="L77" s="2" t="s">
        <v>74</v>
      </c>
      <c r="M77" s="2" t="s">
        <v>75</v>
      </c>
    </row>
    <row r="78" spans="11:13">
      <c r="K78" s="2">
        <v>2024</v>
      </c>
      <c r="L78" s="2">
        <v>5.8217189156855823E-2</v>
      </c>
      <c r="M78" s="2">
        <v>0.05</v>
      </c>
    </row>
    <row r="79" spans="11:13">
      <c r="K79" s="2">
        <v>2025</v>
      </c>
      <c r="L79" s="2">
        <v>7.8253387333324362E-2</v>
      </c>
      <c r="M79" s="2">
        <v>7.0000000000000007E-2</v>
      </c>
    </row>
    <row r="80" spans="11:13">
      <c r="K80" s="2">
        <v>2026</v>
      </c>
      <c r="L80" s="2">
        <v>0.10622764033305447</v>
      </c>
      <c r="M80" s="2">
        <v>0.1</v>
      </c>
    </row>
    <row r="81" spans="11:13">
      <c r="K81" s="2">
        <v>2027</v>
      </c>
      <c r="L81" s="2">
        <v>0.16047824315622086</v>
      </c>
      <c r="M81" s="2">
        <v>0.15</v>
      </c>
    </row>
    <row r="82" spans="11:13">
      <c r="K82" s="2">
        <v>2028</v>
      </c>
      <c r="L82" s="2">
        <v>0.22105365600467139</v>
      </c>
      <c r="M82" s="2">
        <v>0.2</v>
      </c>
    </row>
    <row r="83" spans="11:13">
      <c r="K83" s="2">
        <v>2029</v>
      </c>
      <c r="L83" s="2">
        <v>0.28173139759869809</v>
      </c>
      <c r="M83" s="2">
        <v>0.25</v>
      </c>
    </row>
    <row r="84" spans="11:13">
      <c r="K84" s="2">
        <v>2030</v>
      </c>
      <c r="L84" s="2">
        <v>0.34251695515740455</v>
      </c>
      <c r="M84" s="2">
        <v>0.3</v>
      </c>
    </row>
    <row r="85" spans="11:13">
      <c r="K85" s="2">
        <v>2031</v>
      </c>
      <c r="L85" s="2">
        <v>0.39251695515740459</v>
      </c>
      <c r="M85" s="2">
        <v>0.35</v>
      </c>
    </row>
    <row r="86" spans="11:13">
      <c r="K86" s="2">
        <v>2032</v>
      </c>
      <c r="L86" s="2">
        <v>0.44251695515740458</v>
      </c>
      <c r="M86" s="2">
        <v>0.4</v>
      </c>
    </row>
    <row r="87" spans="11:13">
      <c r="K87" s="2">
        <v>2033</v>
      </c>
      <c r="L87" s="2">
        <v>0.48918729122380805</v>
      </c>
      <c r="M87" s="2">
        <v>0.4</v>
      </c>
    </row>
    <row r="88" spans="11:13">
      <c r="K88" s="2">
        <v>2034</v>
      </c>
      <c r="L88" s="2">
        <v>0.53585762729021147</v>
      </c>
      <c r="M88" s="2">
        <v>0.4</v>
      </c>
    </row>
    <row r="89" spans="11:13">
      <c r="K89" s="2">
        <v>2035</v>
      </c>
      <c r="L89" s="2">
        <v>0.58252796335661505</v>
      </c>
      <c r="M89" s="2">
        <v>0.4</v>
      </c>
    </row>
  </sheetData>
  <mergeCells count="3">
    <mergeCell ref="G20:K20"/>
    <mergeCell ref="B20:F20"/>
    <mergeCell ref="L20:N20"/>
  </mergeCells>
  <hyperlinks>
    <hyperlink ref="A2" r:id="rId1" xr:uid="{2FC42211-CD04-4DA4-BBB1-F4592C3A730F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270FC-C445-4335-9093-E5C3D4B41E43}">
  <sheetPr>
    <tabColor theme="0" tint="-0.249977111117893"/>
  </sheetPr>
  <dimension ref="A1:AD53"/>
  <sheetViews>
    <sheetView zoomScale="85" zoomScaleNormal="85" workbookViewId="0">
      <selection activeCell="E18" sqref="E18"/>
    </sheetView>
  </sheetViews>
  <sheetFormatPr defaultRowHeight="14.5"/>
  <cols>
    <col min="1" max="1" width="19.54296875" customWidth="1"/>
    <col min="2" max="5" width="9" customWidth="1"/>
  </cols>
  <sheetData>
    <row r="1" spans="1:29" s="2" customFormat="1">
      <c r="A1" s="2" t="s">
        <v>106</v>
      </c>
    </row>
    <row r="2" spans="1:29" s="2" customFormat="1">
      <c r="A2" s="3" t="s">
        <v>87</v>
      </c>
    </row>
    <row r="3" spans="1:29" s="2" customFormat="1"/>
    <row r="4" spans="1:29" s="2" customFormat="1"/>
    <row r="5" spans="1:29" s="2" customFormat="1"/>
    <row r="6" spans="1:29" s="2" customFormat="1"/>
    <row r="7" spans="1:29" s="2" customFormat="1"/>
    <row r="8" spans="1:29" s="2" customFormat="1"/>
    <row r="9" spans="1:29" s="2" customFormat="1"/>
    <row r="10" spans="1:29" s="2" customFormat="1"/>
    <row r="11" spans="1:29" s="2" customFormat="1"/>
    <row r="12" spans="1:29" s="2" customFormat="1"/>
    <row r="13" spans="1:29" s="2" customFormat="1"/>
    <row r="14" spans="1:29" s="2" customFormat="1"/>
    <row r="15" spans="1:29" s="2" customFormat="1"/>
    <row r="16" spans="1:29" s="2" customFormat="1">
      <c r="B16" s="11">
        <v>2023</v>
      </c>
      <c r="C16" s="11">
        <f>B16+1</f>
        <v>2024</v>
      </c>
      <c r="D16" s="11">
        <f t="shared" ref="D16:AC16" si="0">C16+1</f>
        <v>2025</v>
      </c>
      <c r="E16" s="11">
        <f t="shared" si="0"/>
        <v>2026</v>
      </c>
      <c r="F16" s="11">
        <f t="shared" si="0"/>
        <v>2027</v>
      </c>
      <c r="G16" s="11">
        <f t="shared" si="0"/>
        <v>2028</v>
      </c>
      <c r="H16" s="11">
        <f t="shared" si="0"/>
        <v>2029</v>
      </c>
      <c r="I16" s="11">
        <f t="shared" si="0"/>
        <v>2030</v>
      </c>
      <c r="J16" s="11">
        <f t="shared" si="0"/>
        <v>2031</v>
      </c>
      <c r="K16" s="11">
        <f t="shared" si="0"/>
        <v>2032</v>
      </c>
      <c r="L16" s="11">
        <f t="shared" si="0"/>
        <v>2033</v>
      </c>
      <c r="M16" s="11">
        <f t="shared" si="0"/>
        <v>2034</v>
      </c>
      <c r="N16" s="11">
        <f t="shared" si="0"/>
        <v>2035</v>
      </c>
      <c r="O16" s="11">
        <f t="shared" si="0"/>
        <v>2036</v>
      </c>
      <c r="P16" s="11">
        <f t="shared" si="0"/>
        <v>2037</v>
      </c>
      <c r="Q16" s="11">
        <f t="shared" si="0"/>
        <v>2038</v>
      </c>
      <c r="R16" s="11">
        <f t="shared" si="0"/>
        <v>2039</v>
      </c>
      <c r="S16" s="11">
        <f t="shared" si="0"/>
        <v>2040</v>
      </c>
      <c r="T16" s="11">
        <f t="shared" si="0"/>
        <v>2041</v>
      </c>
      <c r="U16" s="11">
        <f t="shared" si="0"/>
        <v>2042</v>
      </c>
      <c r="V16" s="11">
        <f t="shared" si="0"/>
        <v>2043</v>
      </c>
      <c r="W16" s="11">
        <f t="shared" si="0"/>
        <v>2044</v>
      </c>
      <c r="X16" s="11">
        <f t="shared" si="0"/>
        <v>2045</v>
      </c>
      <c r="Y16" s="11">
        <f>X16+1</f>
        <v>2046</v>
      </c>
      <c r="Z16" s="11">
        <f t="shared" si="0"/>
        <v>2047</v>
      </c>
      <c r="AA16" s="11">
        <f t="shared" si="0"/>
        <v>2048</v>
      </c>
      <c r="AB16" s="11">
        <f t="shared" si="0"/>
        <v>2049</v>
      </c>
      <c r="AC16" s="11">
        <f t="shared" si="0"/>
        <v>2050</v>
      </c>
    </row>
    <row r="17" spans="1:30" ht="43.5">
      <c r="A17" s="6" t="s">
        <v>108</v>
      </c>
      <c r="B17" s="19">
        <v>0.25</v>
      </c>
      <c r="C17" s="19">
        <v>0.25</v>
      </c>
      <c r="D17" s="19">
        <v>0.25</v>
      </c>
      <c r="E17" s="19">
        <v>0.5</v>
      </c>
      <c r="F17" s="19">
        <v>0.5</v>
      </c>
      <c r="G17" s="19">
        <v>0.5</v>
      </c>
      <c r="H17" s="19">
        <v>1</v>
      </c>
      <c r="I17" s="19">
        <v>1</v>
      </c>
      <c r="J17" s="19">
        <v>1</v>
      </c>
      <c r="K17" s="19">
        <v>1</v>
      </c>
      <c r="L17" s="19">
        <v>1</v>
      </c>
      <c r="M17" s="19">
        <v>1</v>
      </c>
      <c r="N17" s="19">
        <v>1</v>
      </c>
      <c r="O17" s="19">
        <v>1</v>
      </c>
      <c r="P17" s="19">
        <v>1</v>
      </c>
      <c r="Q17" s="19">
        <v>1</v>
      </c>
      <c r="R17" s="19">
        <v>1</v>
      </c>
      <c r="S17" s="19">
        <v>1</v>
      </c>
      <c r="T17" s="19">
        <v>1</v>
      </c>
      <c r="U17" s="19">
        <v>1</v>
      </c>
      <c r="V17" s="19">
        <v>1</v>
      </c>
      <c r="W17" s="19">
        <v>1</v>
      </c>
      <c r="X17" s="19">
        <v>1</v>
      </c>
      <c r="Y17" s="19">
        <v>1</v>
      </c>
      <c r="Z17" s="19">
        <v>1</v>
      </c>
      <c r="AA17" s="19">
        <v>1</v>
      </c>
      <c r="AB17" s="19">
        <v>1</v>
      </c>
      <c r="AC17" s="19">
        <v>1</v>
      </c>
    </row>
    <row r="18" spans="1:30" ht="29">
      <c r="A18" s="6" t="s">
        <v>155</v>
      </c>
      <c r="B18" s="19">
        <v>0</v>
      </c>
      <c r="C18" s="19">
        <f>'Advance Clean Trucks '!B40</f>
        <v>0.09</v>
      </c>
      <c r="D18" s="19">
        <f>'Advance Clean Trucks '!C40</f>
        <v>0.11</v>
      </c>
      <c r="E18" s="19">
        <f>'Advance Clean Trucks '!D40</f>
        <v>0.13</v>
      </c>
      <c r="F18" s="19">
        <f>'Advance Clean Trucks '!E40</f>
        <v>0.2</v>
      </c>
      <c r="G18" s="19">
        <f>'Advance Clean Trucks '!F40</f>
        <v>0.3</v>
      </c>
      <c r="H18" s="19">
        <f>'Advance Clean Trucks '!G40</f>
        <v>0.4</v>
      </c>
      <c r="I18" s="19">
        <f>'Advance Clean Trucks '!H40</f>
        <v>0.5</v>
      </c>
      <c r="J18" s="19">
        <f>'Advance Clean Trucks '!I40</f>
        <v>0.55000000000000004</v>
      </c>
      <c r="K18" s="19">
        <f>'Advance Clean Trucks '!J40</f>
        <v>0.6</v>
      </c>
      <c r="L18" s="19">
        <f>'Advance Clean Trucks '!K40</f>
        <v>0.65</v>
      </c>
      <c r="M18" s="19">
        <f>'Advance Clean Trucks '!L40</f>
        <v>0.7</v>
      </c>
      <c r="N18" s="19">
        <f>'Advance Clean Trucks '!M40</f>
        <v>0.75</v>
      </c>
      <c r="O18" s="19">
        <f>'Advance Clean Trucks '!N40</f>
        <v>0.75</v>
      </c>
      <c r="P18" s="19">
        <f>'Advance Clean Trucks '!O40</f>
        <v>0.75</v>
      </c>
      <c r="Q18" s="19">
        <f>'Advance Clean Trucks '!P40</f>
        <v>0.75</v>
      </c>
      <c r="R18" s="19">
        <f>'Advance Clean Trucks '!Q40</f>
        <v>0.75</v>
      </c>
      <c r="S18" s="19">
        <f>'Advance Clean Trucks '!R40</f>
        <v>0.75</v>
      </c>
      <c r="T18" s="19">
        <f>'Advance Clean Trucks '!S40</f>
        <v>0.75</v>
      </c>
      <c r="U18" s="19">
        <f>'Advance Clean Trucks '!T40</f>
        <v>0.75</v>
      </c>
      <c r="V18" s="19">
        <f>'Advance Clean Trucks '!U40</f>
        <v>0.75</v>
      </c>
      <c r="W18" s="19">
        <f>'Advance Clean Trucks '!V40</f>
        <v>0.75</v>
      </c>
      <c r="X18" s="19">
        <f>'Advance Clean Trucks '!W40</f>
        <v>0.75</v>
      </c>
      <c r="Y18" s="19">
        <f>'Advance Clean Trucks '!X40</f>
        <v>0.75</v>
      </c>
      <c r="Z18" s="19">
        <f>'Advance Clean Trucks '!Y40</f>
        <v>0.75</v>
      </c>
      <c r="AA18" s="19">
        <f>'Advance Clean Trucks '!Z40</f>
        <v>0.75</v>
      </c>
      <c r="AB18" s="19">
        <f>'Advance Clean Trucks '!AA40</f>
        <v>0.75</v>
      </c>
      <c r="AC18" s="19">
        <f>'Advance Clean Trucks '!AB40</f>
        <v>0.75</v>
      </c>
      <c r="AD18" s="19"/>
    </row>
    <row r="20" spans="1:30" s="2" customFormat="1">
      <c r="A20" s="2" t="s">
        <v>156</v>
      </c>
      <c r="B20" s="2">
        <f>B53</f>
        <v>0.30619794332511285</v>
      </c>
    </row>
    <row r="21" spans="1:30" s="2" customFormat="1">
      <c r="A21" s="2" t="s">
        <v>157</v>
      </c>
      <c r="B21" s="2">
        <f>1-B20</f>
        <v>0.69380205667488715</v>
      </c>
    </row>
    <row r="22" spans="1:30" s="2" customFormat="1"/>
    <row r="23" spans="1:30" ht="43.5">
      <c r="A23" s="6" t="s">
        <v>107</v>
      </c>
      <c r="B23" s="19">
        <f>B17*$B$20+B18*$B$21</f>
        <v>7.6549485831278213E-2</v>
      </c>
      <c r="C23" s="19">
        <f t="shared" ref="C23:AC23" si="1">C17*$B$20+C18*$B$21</f>
        <v>0.13899167093201806</v>
      </c>
      <c r="D23" s="19">
        <f t="shared" si="1"/>
        <v>0.1528677120655158</v>
      </c>
      <c r="E23" s="19">
        <f t="shared" si="1"/>
        <v>0.24329323903029176</v>
      </c>
      <c r="F23" s="19">
        <f t="shared" si="1"/>
        <v>0.29185938299753389</v>
      </c>
      <c r="G23" s="19">
        <f t="shared" si="1"/>
        <v>0.36123958866502259</v>
      </c>
      <c r="H23" s="19">
        <f t="shared" si="1"/>
        <v>0.58371876599506778</v>
      </c>
      <c r="I23" s="19">
        <f t="shared" si="1"/>
        <v>0.65309897166255637</v>
      </c>
      <c r="J23" s="19">
        <f t="shared" si="1"/>
        <v>0.68778907449630089</v>
      </c>
      <c r="K23" s="19">
        <f t="shared" si="1"/>
        <v>0.72247917733004519</v>
      </c>
      <c r="L23" s="19">
        <f t="shared" si="1"/>
        <v>0.75716928016378948</v>
      </c>
      <c r="M23" s="19">
        <f t="shared" si="1"/>
        <v>0.79185938299753378</v>
      </c>
      <c r="N23" s="19">
        <f t="shared" si="1"/>
        <v>0.82654948583127819</v>
      </c>
      <c r="O23" s="19">
        <f t="shared" si="1"/>
        <v>0.82654948583127819</v>
      </c>
      <c r="P23" s="19">
        <f t="shared" si="1"/>
        <v>0.82654948583127819</v>
      </c>
      <c r="Q23" s="19">
        <f t="shared" si="1"/>
        <v>0.82654948583127819</v>
      </c>
      <c r="R23" s="19">
        <f t="shared" si="1"/>
        <v>0.82654948583127819</v>
      </c>
      <c r="S23" s="19">
        <f t="shared" si="1"/>
        <v>0.82654948583127819</v>
      </c>
      <c r="T23" s="19">
        <f t="shared" si="1"/>
        <v>0.82654948583127819</v>
      </c>
      <c r="U23" s="19">
        <f t="shared" si="1"/>
        <v>0.82654948583127819</v>
      </c>
      <c r="V23" s="19">
        <f t="shared" si="1"/>
        <v>0.82654948583127819</v>
      </c>
      <c r="W23" s="19">
        <f t="shared" si="1"/>
        <v>0.82654948583127819</v>
      </c>
      <c r="X23" s="19">
        <f t="shared" si="1"/>
        <v>0.82654948583127819</v>
      </c>
      <c r="Y23" s="19">
        <f t="shared" si="1"/>
        <v>0.82654948583127819</v>
      </c>
      <c r="Z23" s="19">
        <f t="shared" si="1"/>
        <v>0.82654948583127819</v>
      </c>
      <c r="AA23" s="19">
        <f t="shared" si="1"/>
        <v>0.82654948583127819</v>
      </c>
      <c r="AB23" s="19">
        <f t="shared" si="1"/>
        <v>0.82654948583127819</v>
      </c>
      <c r="AC23" s="19">
        <f t="shared" si="1"/>
        <v>0.82654948583127819</v>
      </c>
    </row>
    <row r="27" spans="1:30">
      <c r="A27" s="2" t="s">
        <v>153</v>
      </c>
      <c r="B27" s="2"/>
      <c r="C27" s="2"/>
      <c r="D27" s="2"/>
      <c r="E27" s="2"/>
      <c r="F27" s="2"/>
      <c r="G27" s="2"/>
    </row>
    <row r="28" spans="1:30">
      <c r="A28" s="3" t="s">
        <v>152</v>
      </c>
      <c r="B28" s="2"/>
      <c r="C28" s="2"/>
      <c r="D28" s="2"/>
      <c r="E28" s="2"/>
      <c r="F28" s="2"/>
      <c r="G28" s="2"/>
    </row>
    <row r="29" spans="1:30">
      <c r="A29" s="2" t="s">
        <v>151</v>
      </c>
      <c r="B29" s="2"/>
      <c r="C29" s="2"/>
      <c r="D29" s="2"/>
      <c r="E29" s="2"/>
      <c r="F29" s="2"/>
      <c r="G29" s="2"/>
    </row>
    <row r="30" spans="1:30">
      <c r="A30" s="2"/>
      <c r="B30" s="2"/>
      <c r="C30" s="2"/>
      <c r="D30" s="2"/>
      <c r="E30" s="2"/>
      <c r="F30" s="2"/>
      <c r="G30" s="2"/>
    </row>
    <row r="31" spans="1:30">
      <c r="A31" s="51" t="s">
        <v>150</v>
      </c>
      <c r="B31" s="52"/>
      <c r="C31" s="52"/>
      <c r="D31" s="52"/>
      <c r="E31" s="52"/>
      <c r="F31" s="52"/>
      <c r="G31" s="2"/>
    </row>
    <row r="32" spans="1:30">
      <c r="A32" s="2" t="s">
        <v>149</v>
      </c>
      <c r="B32" s="2" t="s">
        <v>121</v>
      </c>
      <c r="C32" s="2"/>
      <c r="D32" s="2"/>
      <c r="E32" s="2"/>
      <c r="F32" s="2"/>
      <c r="G32" s="2"/>
    </row>
    <row r="33" spans="1:7">
      <c r="A33" s="2" t="s">
        <v>131</v>
      </c>
      <c r="B33" s="2" t="s">
        <v>148</v>
      </c>
      <c r="C33" s="2"/>
      <c r="D33" s="2"/>
      <c r="E33" s="2"/>
      <c r="F33" s="2"/>
      <c r="G33" s="2"/>
    </row>
    <row r="34" spans="1:7">
      <c r="A34" s="2" t="s">
        <v>147</v>
      </c>
      <c r="B34" s="2">
        <v>2019</v>
      </c>
      <c r="C34" s="2"/>
      <c r="D34" s="2"/>
      <c r="E34" s="2"/>
      <c r="F34" s="2"/>
      <c r="G34" s="2"/>
    </row>
    <row r="35" spans="1:7">
      <c r="A35" s="57" t="s">
        <v>133</v>
      </c>
      <c r="B35" s="2" t="s">
        <v>146</v>
      </c>
      <c r="C35" s="2"/>
      <c r="D35" s="2"/>
      <c r="E35" s="2"/>
      <c r="F35" s="2"/>
      <c r="G35" s="2"/>
    </row>
    <row r="36" spans="1:7">
      <c r="A36" s="57"/>
      <c r="B36" s="2" t="s">
        <v>145</v>
      </c>
      <c r="C36" s="2"/>
      <c r="D36" s="2"/>
      <c r="E36" s="2"/>
      <c r="F36" s="2"/>
      <c r="G36" s="2"/>
    </row>
    <row r="37" spans="1:7">
      <c r="A37" s="57"/>
      <c r="B37" s="2" t="s">
        <v>144</v>
      </c>
      <c r="C37" s="2"/>
      <c r="D37" s="2"/>
      <c r="E37" s="2"/>
      <c r="F37" s="2"/>
      <c r="G37" s="2"/>
    </row>
    <row r="38" spans="1:7">
      <c r="A38" s="2" t="s">
        <v>143</v>
      </c>
      <c r="B38" s="2" t="s">
        <v>142</v>
      </c>
      <c r="C38" s="2"/>
      <c r="D38" s="2"/>
      <c r="E38" s="2"/>
      <c r="F38" s="2"/>
      <c r="G38" s="2"/>
    </row>
    <row r="39" spans="1:7">
      <c r="A39" s="2" t="s">
        <v>141</v>
      </c>
      <c r="B39" s="2" t="s">
        <v>135</v>
      </c>
      <c r="C39" s="2"/>
      <c r="D39" s="2"/>
      <c r="E39" s="2"/>
      <c r="F39" s="2"/>
      <c r="G39" s="2"/>
    </row>
    <row r="40" spans="1:7">
      <c r="A40" s="2" t="s">
        <v>140</v>
      </c>
      <c r="B40" s="2" t="s">
        <v>135</v>
      </c>
      <c r="C40" s="2"/>
      <c r="D40" s="2"/>
      <c r="E40" s="2"/>
      <c r="F40" s="2"/>
      <c r="G40" s="2"/>
    </row>
    <row r="41" spans="1:7">
      <c r="A41" s="2" t="s">
        <v>139</v>
      </c>
      <c r="B41" s="2" t="s">
        <v>135</v>
      </c>
      <c r="C41" s="2"/>
      <c r="D41" s="2"/>
      <c r="E41" s="2"/>
      <c r="F41" s="2"/>
      <c r="G41" s="2"/>
    </row>
    <row r="42" spans="1:7">
      <c r="A42" s="2" t="s">
        <v>138</v>
      </c>
      <c r="B42" s="2" t="s">
        <v>135</v>
      </c>
      <c r="C42" s="2"/>
      <c r="D42" s="2"/>
      <c r="E42" s="2"/>
      <c r="F42" s="2"/>
      <c r="G42" s="2"/>
    </row>
    <row r="43" spans="1:7">
      <c r="A43" s="2" t="s">
        <v>137</v>
      </c>
      <c r="B43" s="2" t="s">
        <v>135</v>
      </c>
      <c r="C43" s="2"/>
      <c r="D43" s="2"/>
      <c r="E43" s="2"/>
      <c r="F43" s="2"/>
      <c r="G43" s="2"/>
    </row>
    <row r="44" spans="1:7">
      <c r="A44" s="2" t="s">
        <v>136</v>
      </c>
      <c r="B44" s="2" t="s">
        <v>135</v>
      </c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51" t="s">
        <v>134</v>
      </c>
      <c r="B46" s="51"/>
      <c r="C46" s="51"/>
      <c r="D46" s="51"/>
      <c r="E46" s="51"/>
      <c r="F46" s="51"/>
      <c r="G46" s="2"/>
    </row>
    <row r="47" spans="1:7">
      <c r="A47" s="1" t="s">
        <v>133</v>
      </c>
      <c r="B47" s="1" t="s">
        <v>132</v>
      </c>
      <c r="C47" s="1" t="s">
        <v>131</v>
      </c>
      <c r="D47" s="1" t="s">
        <v>130</v>
      </c>
      <c r="E47" s="1" t="s">
        <v>129</v>
      </c>
      <c r="F47" s="1" t="s">
        <v>128</v>
      </c>
      <c r="G47" s="2"/>
    </row>
    <row r="48" spans="1:7">
      <c r="A48" s="2" t="s">
        <v>127</v>
      </c>
      <c r="B48" s="2" t="s">
        <v>122</v>
      </c>
      <c r="C48" s="2" t="s">
        <v>121</v>
      </c>
      <c r="D48" s="2">
        <v>27368</v>
      </c>
      <c r="E48" s="2"/>
      <c r="F48" s="2" t="s">
        <v>126</v>
      </c>
      <c r="G48" s="2"/>
    </row>
    <row r="49" spans="1:7">
      <c r="A49" s="2" t="s">
        <v>125</v>
      </c>
      <c r="B49" s="2" t="s">
        <v>122</v>
      </c>
      <c r="C49" s="2" t="s">
        <v>121</v>
      </c>
      <c r="D49" s="2">
        <v>32274</v>
      </c>
      <c r="E49" s="2"/>
      <c r="F49" s="2" t="s">
        <v>124</v>
      </c>
      <c r="G49" s="2"/>
    </row>
    <row r="50" spans="1:7">
      <c r="A50" s="2" t="s">
        <v>123</v>
      </c>
      <c r="B50" s="2" t="s">
        <v>122</v>
      </c>
      <c r="C50" s="2" t="s">
        <v>121</v>
      </c>
      <c r="D50" s="2">
        <v>26322</v>
      </c>
      <c r="E50" s="2">
        <f>D50/D51</f>
        <v>0.30619794332511285</v>
      </c>
      <c r="F50" s="2" t="s">
        <v>120</v>
      </c>
      <c r="G50" s="2"/>
    </row>
    <row r="51" spans="1:7">
      <c r="A51" s="2" t="s">
        <v>70</v>
      </c>
      <c r="B51" s="2"/>
      <c r="C51" s="2"/>
      <c r="D51" s="2">
        <f>D48+D49+D50</f>
        <v>85964</v>
      </c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50" t="s">
        <v>119</v>
      </c>
      <c r="B53" s="50">
        <f>E50</f>
        <v>0.30619794332511285</v>
      </c>
      <c r="C53" s="2"/>
      <c r="D53" s="2"/>
      <c r="E53" s="2"/>
      <c r="F53" s="2"/>
      <c r="G53" s="2"/>
    </row>
  </sheetData>
  <mergeCells count="1">
    <mergeCell ref="A35:A37"/>
  </mergeCells>
  <hyperlinks>
    <hyperlink ref="A2" r:id="rId1" xr:uid="{BE31122F-0B7A-454B-ABCC-11E7E98C661A}"/>
    <hyperlink ref="A28" r:id="rId2" xr:uid="{268B35A2-C4C4-41E2-8527-062EFD1EBB7B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BMRESP-passenger</vt:lpstr>
      <vt:lpstr>BMRESP-freight</vt:lpstr>
      <vt:lpstr>LDV psgr</vt:lpstr>
      <vt:lpstr>LDV frt</vt:lpstr>
      <vt:lpstr>Advance Clean Trucks </vt:lpstr>
      <vt:lpstr>HDV psg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Chris Busch</cp:lastModifiedBy>
  <dcterms:created xsi:type="dcterms:W3CDTF">2017-06-22T21:33:08Z</dcterms:created>
  <dcterms:modified xsi:type="dcterms:W3CDTF">2022-09-23T12:28:06Z</dcterms:modified>
</cp:coreProperties>
</file>