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13_ncr:1_{23BD07CE-B16D-436F-8A3F-7E44C3B4C041}" xr6:coauthVersionLast="47" xr6:coauthVersionMax="47" xr10:uidLastSave="{00000000-0000-0000-0000-000000000000}"/>
  <bookViews>
    <workbookView xWindow="-120" yWindow="-120" windowWidth="29040" windowHeight="17640" activeTab="20" xr2:uid="{00000000-000D-0000-FFFF-FFFF00000000}"/>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state="hidden" r:id="rId8"/>
    <sheet name="923" sheetId="16" state="hidden" r:id="rId9"/>
    <sheet name="Cross-Page Data" sheetId="17" state="hidden" r:id="rId10"/>
    <sheet name="10. Source-Disposition" sheetId="18" state="hidden" r:id="rId11"/>
    <sheet name="Coal and natural gas_e3" sheetId="23" state="hidden" r:id="rId12"/>
    <sheet name="Renewables and zero emitting" sheetId="24" state="hidden" r:id="rId13"/>
    <sheet name="From EPS" sheetId="10" state="hidden" r:id="rId14"/>
    <sheet name="CEC Data" sheetId="26" state="hidden" r:id="rId15"/>
    <sheet name="E3 (60% RPS net of exports)" sheetId="25" state="hidden" r:id="rId16"/>
    <sheet name="OLD_CA E3 summary" sheetId="22" state="hidden" r:id="rId17"/>
    <sheet name="CA Specific Data" sheetId="19" r:id="rId18"/>
    <sheet name="carb_inventory data" sheetId="29" r:id="rId19"/>
    <sheet name="emission calcs" sheetId="30" r:id="rId20"/>
    <sheet name="calcs" sheetId="27" r:id="rId21"/>
    <sheet name="EIaE-BIE" sheetId="11" r:id="rId22"/>
    <sheet name="EIaE-BEE" sheetId="12" r:id="rId23"/>
    <sheet name="EIaE-IEP" sheetId="13" r:id="rId24"/>
    <sheet name="EIaE-BEEP" sheetId="14" r:id="rId25"/>
  </sheets>
  <externalReferences>
    <externalReference r:id="rId26"/>
    <externalReference r:id="rId27"/>
    <externalReference r:id="rId28"/>
    <externalReference r:id="rId29"/>
  </externalReferences>
  <definedNames>
    <definedName name="_xlnm._FilterDatabase" localSheetId="8" hidden="1">'923'!$A$6:$P$6743</definedName>
    <definedName name="_xlnm._FilterDatabase" localSheetId="18" hidden="1">'carb_inventory data'!$A$2:$L$2</definedName>
    <definedName name="_xlnm._FilterDatabase" localSheetId="4" hidden="1">'ReEDs Generation Data'!$B$2:$R$722</definedName>
    <definedName name="Billion" localSheetId="8">[1]Notes!$A$13</definedName>
    <definedName name="Billion">[2]Notes!$A$13</definedName>
    <definedName name="Biogenic">#REF!</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Excluded">#REF!</definedName>
    <definedName name="GrossAndSinks">#REF!</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6" i="27" l="1"/>
  <c r="E46" i="27"/>
  <c r="F46" i="27"/>
  <c r="G46" i="27"/>
  <c r="H46" i="27"/>
  <c r="C46" i="27"/>
  <c r="B25" i="27"/>
  <c r="C3" i="27"/>
  <c r="C4" i="27"/>
  <c r="C5" i="27"/>
  <c r="C6" i="27"/>
  <c r="C7" i="27"/>
  <c r="C8" i="27"/>
  <c r="C9" i="27"/>
  <c r="C10" i="27"/>
  <c r="C11" i="27"/>
  <c r="C12" i="27"/>
  <c r="C13" i="27"/>
  <c r="C14" i="27"/>
  <c r="C15" i="27"/>
  <c r="C16" i="27"/>
  <c r="C17" i="27"/>
  <c r="C2" i="27"/>
  <c r="C20" i="30"/>
  <c r="C36" i="30"/>
  <c r="C37" i="30"/>
  <c r="C38" i="30"/>
  <c r="C39" i="30"/>
  <c r="C35" i="30"/>
  <c r="C28" i="30"/>
  <c r="C29" i="30"/>
  <c r="C30" i="30"/>
  <c r="C31" i="30"/>
  <c r="C32" i="30"/>
  <c r="C27" i="30"/>
  <c r="C7" i="30"/>
  <c r="C8" i="30"/>
  <c r="C9" i="30"/>
  <c r="C10" i="30"/>
  <c r="C11" i="30"/>
  <c r="C12" i="30"/>
  <c r="C13" i="30"/>
  <c r="C14" i="30"/>
  <c r="C15" i="30"/>
  <c r="C16" i="30"/>
  <c r="C17" i="30"/>
  <c r="C18" i="30"/>
  <c r="C6" i="30"/>
  <c r="E14" i="30"/>
  <c r="E7" i="30"/>
  <c r="E6" i="30"/>
  <c r="C2" i="30"/>
  <c r="B2" i="30"/>
  <c r="B7" i="30"/>
  <c r="B8" i="30"/>
  <c r="B9" i="30"/>
  <c r="B10" i="30"/>
  <c r="B11" i="30"/>
  <c r="D11" i="30" s="1"/>
  <c r="B12" i="30"/>
  <c r="B14" i="30"/>
  <c r="B15" i="30"/>
  <c r="B16" i="30"/>
  <c r="B17" i="30"/>
  <c r="B18" i="30"/>
  <c r="B6" i="30"/>
  <c r="A7" i="30"/>
  <c r="A8" i="30"/>
  <c r="A9" i="30"/>
  <c r="A10" i="30"/>
  <c r="A11" i="30"/>
  <c r="A12" i="30"/>
  <c r="A14" i="30"/>
  <c r="A15" i="30"/>
  <c r="A16" i="30"/>
  <c r="A17" i="30"/>
  <c r="A18" i="30"/>
  <c r="A6" i="30"/>
  <c r="B8" i="27"/>
  <c r="D12" i="27"/>
  <c r="E12" i="27" s="1"/>
  <c r="F12" i="27" s="1"/>
  <c r="G12" i="27" s="1"/>
  <c r="H12" i="27" s="1"/>
  <c r="I12" i="27" s="1"/>
  <c r="J12" i="27" s="1"/>
  <c r="K12" i="27" s="1"/>
  <c r="L12" i="27" s="1"/>
  <c r="M12" i="27" s="1"/>
  <c r="N12" i="27" s="1"/>
  <c r="O12" i="27" s="1"/>
  <c r="P12" i="27" s="1"/>
  <c r="Q12" i="27" s="1"/>
  <c r="R12" i="27" s="1"/>
  <c r="S12" i="27" s="1"/>
  <c r="T12" i="27" s="1"/>
  <c r="U12" i="27" s="1"/>
  <c r="V12" i="27" s="1"/>
  <c r="W12" i="27" s="1"/>
  <c r="X12" i="27" s="1"/>
  <c r="Y12" i="27" s="1"/>
  <c r="Z12" i="27" s="1"/>
  <c r="AA12" i="27" s="1"/>
  <c r="AB12" i="27" s="1"/>
  <c r="AC12" i="27" s="1"/>
  <c r="AD12" i="27" s="1"/>
  <c r="AE12" i="27" s="1"/>
  <c r="AF12" i="27" s="1"/>
  <c r="AG12" i="27" s="1"/>
  <c r="D13" i="27"/>
  <c r="E13" i="27" s="1"/>
  <c r="F13" i="27" s="1"/>
  <c r="G13" i="27" s="1"/>
  <c r="H13" i="27" s="1"/>
  <c r="I13" i="27" s="1"/>
  <c r="J13" i="27" s="1"/>
  <c r="K13" i="27" s="1"/>
  <c r="L13" i="27" s="1"/>
  <c r="M13" i="27" s="1"/>
  <c r="N13" i="27" s="1"/>
  <c r="O13" i="27" s="1"/>
  <c r="P13" i="27" s="1"/>
  <c r="Q13" i="27" s="1"/>
  <c r="R13" i="27" s="1"/>
  <c r="S13" i="27" s="1"/>
  <c r="T13" i="27" s="1"/>
  <c r="U13" i="27" s="1"/>
  <c r="V13" i="27" s="1"/>
  <c r="W13" i="27" s="1"/>
  <c r="X13" i="27" s="1"/>
  <c r="Y13" i="27" s="1"/>
  <c r="Z13" i="27" s="1"/>
  <c r="AA13" i="27" s="1"/>
  <c r="AB13" i="27" s="1"/>
  <c r="AC13" i="27" s="1"/>
  <c r="AD13" i="27" s="1"/>
  <c r="AE13" i="27" s="1"/>
  <c r="AF13" i="27" s="1"/>
  <c r="AG13" i="27" s="1"/>
  <c r="B14" i="27"/>
  <c r="B15" i="27"/>
  <c r="B16" i="27"/>
  <c r="B17" i="27"/>
  <c r="E11" i="30" l="1"/>
  <c r="D5" i="27" s="1"/>
  <c r="E5" i="27" s="1"/>
  <c r="F5" i="27" s="1"/>
  <c r="G5" i="27" s="1"/>
  <c r="H5" i="27" s="1"/>
  <c r="I5" i="27" s="1"/>
  <c r="J5" i="27" s="1"/>
  <c r="K5" i="27" s="1"/>
  <c r="L5" i="27" s="1"/>
  <c r="M5" i="27" s="1"/>
  <c r="N5" i="27" s="1"/>
  <c r="O5" i="27" s="1"/>
  <c r="P5" i="27" s="1"/>
  <c r="Q5" i="27" s="1"/>
  <c r="R5" i="27" s="1"/>
  <c r="S5" i="27" s="1"/>
  <c r="T5" i="27" s="1"/>
  <c r="U5" i="27" s="1"/>
  <c r="V5" i="27" s="1"/>
  <c r="W5" i="27" s="1"/>
  <c r="X5" i="27" s="1"/>
  <c r="Y5" i="27" s="1"/>
  <c r="Z5" i="27" s="1"/>
  <c r="AA5" i="27" s="1"/>
  <c r="AB5" i="27" s="1"/>
  <c r="AC5" i="27" s="1"/>
  <c r="AD5" i="27" s="1"/>
  <c r="AE5" i="27" s="1"/>
  <c r="AF5" i="27" s="1"/>
  <c r="AG5" i="27" s="1"/>
  <c r="D17" i="30"/>
  <c r="E17" i="30" s="1"/>
  <c r="B7" i="27" s="1"/>
  <c r="D16" i="30"/>
  <c r="E16" i="30" s="1"/>
  <c r="D18" i="30"/>
  <c r="E18" i="30" s="1"/>
  <c r="B6" i="27" s="1"/>
  <c r="B20" i="30"/>
  <c r="D10" i="30"/>
  <c r="E10" i="30" s="1"/>
  <c r="B4" i="27" s="1"/>
  <c r="D8" i="30"/>
  <c r="E8" i="30" s="1"/>
  <c r="D15" i="30"/>
  <c r="E15" i="30" s="1"/>
  <c r="D14" i="30"/>
  <c r="B9" i="27" s="1"/>
  <c r="D9" i="30"/>
  <c r="E9" i="30" s="1"/>
  <c r="B11" i="27" s="1"/>
  <c r="D7" i="30"/>
  <c r="C43" i="30" s="1"/>
  <c r="D6" i="30"/>
  <c r="D2" i="27" s="1"/>
  <c r="E2" i="27" s="1"/>
  <c r="F2" i="27" s="1"/>
  <c r="G2" i="27" s="1"/>
  <c r="H2" i="27" s="1"/>
  <c r="I2" i="27" s="1"/>
  <c r="J2" i="27" s="1"/>
  <c r="K2" i="27" s="1"/>
  <c r="L2" i="27" s="1"/>
  <c r="M2" i="27" s="1"/>
  <c r="N2" i="27" s="1"/>
  <c r="O2" i="27" s="1"/>
  <c r="P2" i="27" s="1"/>
  <c r="Q2" i="27" s="1"/>
  <c r="R2" i="27" s="1"/>
  <c r="S2" i="27" s="1"/>
  <c r="T2" i="27" s="1"/>
  <c r="U2" i="27" s="1"/>
  <c r="V2" i="27" s="1"/>
  <c r="W2" i="27" s="1"/>
  <c r="X2" i="27" s="1"/>
  <c r="Y2" i="27" s="1"/>
  <c r="Z2" i="27" s="1"/>
  <c r="AA2" i="27" s="1"/>
  <c r="AB2" i="27" s="1"/>
  <c r="AC2" i="27" s="1"/>
  <c r="AD2" i="27" s="1"/>
  <c r="AE2" i="27" s="1"/>
  <c r="AF2" i="27" s="1"/>
  <c r="AG2" i="27" s="1"/>
  <c r="D14" i="27"/>
  <c r="E14" i="27" s="1"/>
  <c r="F14" i="27" s="1"/>
  <c r="G14" i="27" s="1"/>
  <c r="H14" i="27" s="1"/>
  <c r="I14" i="27" s="1"/>
  <c r="J14" i="27" s="1"/>
  <c r="K14" i="27" s="1"/>
  <c r="L14" i="27" s="1"/>
  <c r="M14" i="27" s="1"/>
  <c r="N14" i="27" s="1"/>
  <c r="O14" i="27" s="1"/>
  <c r="P14" i="27" s="1"/>
  <c r="Q14" i="27" s="1"/>
  <c r="R14" i="27" s="1"/>
  <c r="S14" i="27" s="1"/>
  <c r="T14" i="27" s="1"/>
  <c r="U14" i="27" s="1"/>
  <c r="V14" i="27" s="1"/>
  <c r="W14" i="27" s="1"/>
  <c r="X14" i="27" s="1"/>
  <c r="Y14" i="27" s="1"/>
  <c r="Z14" i="27" s="1"/>
  <c r="AA14" i="27" s="1"/>
  <c r="AB14" i="27" s="1"/>
  <c r="AC14" i="27" s="1"/>
  <c r="AD14" i="27" s="1"/>
  <c r="AE14" i="27" s="1"/>
  <c r="AF14" i="27" s="1"/>
  <c r="AG14" i="27" s="1"/>
  <c r="B13" i="27"/>
  <c r="D17" i="27"/>
  <c r="E17" i="27" s="1"/>
  <c r="F17" i="27" s="1"/>
  <c r="G17" i="27" s="1"/>
  <c r="H17" i="27" s="1"/>
  <c r="I17" i="27" s="1"/>
  <c r="J17" i="27" s="1"/>
  <c r="K17" i="27" s="1"/>
  <c r="L17" i="27" s="1"/>
  <c r="M17" i="27" s="1"/>
  <c r="N17" i="27" s="1"/>
  <c r="O17" i="27" s="1"/>
  <c r="P17" i="27" s="1"/>
  <c r="Q17" i="27" s="1"/>
  <c r="R17" i="27" s="1"/>
  <c r="S17" i="27" s="1"/>
  <c r="T17" i="27" s="1"/>
  <c r="U17" i="27" s="1"/>
  <c r="V17" i="27" s="1"/>
  <c r="W17" i="27" s="1"/>
  <c r="X17" i="27" s="1"/>
  <c r="Y17" i="27" s="1"/>
  <c r="Z17" i="27" s="1"/>
  <c r="AA17" i="27" s="1"/>
  <c r="AB17" i="27" s="1"/>
  <c r="AC17" i="27" s="1"/>
  <c r="AD17" i="27" s="1"/>
  <c r="AE17" i="27" s="1"/>
  <c r="AF17" i="27" s="1"/>
  <c r="AG17" i="27" s="1"/>
  <c r="B12" i="27"/>
  <c r="D16" i="27"/>
  <c r="E16" i="27" s="1"/>
  <c r="F16" i="27" s="1"/>
  <c r="G16" i="27" s="1"/>
  <c r="H16" i="27" s="1"/>
  <c r="I16" i="27" s="1"/>
  <c r="J16" i="27" s="1"/>
  <c r="K16" i="27" s="1"/>
  <c r="L16" i="27" s="1"/>
  <c r="M16" i="27" s="1"/>
  <c r="N16" i="27" s="1"/>
  <c r="O16" i="27" s="1"/>
  <c r="P16" i="27" s="1"/>
  <c r="Q16" i="27" s="1"/>
  <c r="R16" i="27" s="1"/>
  <c r="S16" i="27" s="1"/>
  <c r="T16" i="27" s="1"/>
  <c r="U16" i="27" s="1"/>
  <c r="V16" i="27" s="1"/>
  <c r="W16" i="27" s="1"/>
  <c r="X16" i="27" s="1"/>
  <c r="Y16" i="27" s="1"/>
  <c r="Z16" i="27" s="1"/>
  <c r="AA16" i="27" s="1"/>
  <c r="AB16" i="27" s="1"/>
  <c r="AC16" i="27" s="1"/>
  <c r="AD16" i="27" s="1"/>
  <c r="AE16" i="27" s="1"/>
  <c r="AF16" i="27" s="1"/>
  <c r="AG16" i="27" s="1"/>
  <c r="D8" i="27"/>
  <c r="E8" i="27" s="1"/>
  <c r="F8" i="27" s="1"/>
  <c r="G8" i="27" s="1"/>
  <c r="H8" i="27" s="1"/>
  <c r="I8" i="27" s="1"/>
  <c r="J8" i="27" s="1"/>
  <c r="K8" i="27" s="1"/>
  <c r="L8" i="27" s="1"/>
  <c r="M8" i="27" s="1"/>
  <c r="N8" i="27" s="1"/>
  <c r="O8" i="27" s="1"/>
  <c r="P8" i="27" s="1"/>
  <c r="Q8" i="27" s="1"/>
  <c r="R8" i="27" s="1"/>
  <c r="S8" i="27" s="1"/>
  <c r="T8" i="27" s="1"/>
  <c r="U8" i="27" s="1"/>
  <c r="V8" i="27" s="1"/>
  <c r="W8" i="27" s="1"/>
  <c r="X8" i="27" s="1"/>
  <c r="Y8" i="27" s="1"/>
  <c r="Z8" i="27" s="1"/>
  <c r="AA8" i="27" s="1"/>
  <c r="AB8" i="27" s="1"/>
  <c r="AC8" i="27" s="1"/>
  <c r="AD8" i="27" s="1"/>
  <c r="AE8" i="27" s="1"/>
  <c r="AF8" i="27" s="1"/>
  <c r="AG8" i="27" s="1"/>
  <c r="D15" i="27"/>
  <c r="E15" i="27" s="1"/>
  <c r="F15" i="27" s="1"/>
  <c r="G15" i="27" s="1"/>
  <c r="H15" i="27" s="1"/>
  <c r="I15" i="27" s="1"/>
  <c r="J15" i="27" s="1"/>
  <c r="K15" i="27" s="1"/>
  <c r="L15" i="27" s="1"/>
  <c r="M15" i="27" s="1"/>
  <c r="N15" i="27" s="1"/>
  <c r="O15" i="27" s="1"/>
  <c r="P15" i="27" s="1"/>
  <c r="Q15" i="27" s="1"/>
  <c r="R15" i="27" s="1"/>
  <c r="S15" i="27" s="1"/>
  <c r="T15" i="27" s="1"/>
  <c r="U15" i="27" s="1"/>
  <c r="V15" i="27" s="1"/>
  <c r="W15" i="27" s="1"/>
  <c r="X15" i="27" s="1"/>
  <c r="Y15" i="27" s="1"/>
  <c r="Z15" i="27" s="1"/>
  <c r="AA15" i="27" s="1"/>
  <c r="AB15" i="27" s="1"/>
  <c r="AC15" i="27" s="1"/>
  <c r="AD15" i="27" s="1"/>
  <c r="AE15" i="27" s="1"/>
  <c r="AF15" i="27" s="1"/>
  <c r="AG15" i="27" s="1"/>
  <c r="D6" i="27" l="1"/>
  <c r="E6" i="27" s="1"/>
  <c r="F6" i="27" s="1"/>
  <c r="G6" i="27" s="1"/>
  <c r="H6" i="27" s="1"/>
  <c r="I6" i="27" s="1"/>
  <c r="J6" i="27" s="1"/>
  <c r="K6" i="27" s="1"/>
  <c r="L6" i="27" s="1"/>
  <c r="M6" i="27" s="1"/>
  <c r="N6" i="27" s="1"/>
  <c r="O6" i="27" s="1"/>
  <c r="P6" i="27" s="1"/>
  <c r="Q6" i="27" s="1"/>
  <c r="R6" i="27" s="1"/>
  <c r="S6" i="27" s="1"/>
  <c r="T6" i="27" s="1"/>
  <c r="U6" i="27" s="1"/>
  <c r="V6" i="27" s="1"/>
  <c r="W6" i="27" s="1"/>
  <c r="X6" i="27" s="1"/>
  <c r="Y6" i="27" s="1"/>
  <c r="Z6" i="27" s="1"/>
  <c r="AA6" i="27" s="1"/>
  <c r="AB6" i="27" s="1"/>
  <c r="AC6" i="27" s="1"/>
  <c r="AD6" i="27" s="1"/>
  <c r="AE6" i="27" s="1"/>
  <c r="AF6" i="27" s="1"/>
  <c r="AG6" i="27" s="1"/>
  <c r="AG33" i="27" s="1"/>
  <c r="AG6" i="11" s="1"/>
  <c r="D4" i="27"/>
  <c r="E4" i="27" s="1"/>
  <c r="F4" i="27" s="1"/>
  <c r="G4" i="27" s="1"/>
  <c r="H4" i="27" s="1"/>
  <c r="I4" i="27" s="1"/>
  <c r="J4" i="27" s="1"/>
  <c r="K4" i="27" s="1"/>
  <c r="L4" i="27" s="1"/>
  <c r="M4" i="27" s="1"/>
  <c r="N4" i="27" s="1"/>
  <c r="O4" i="27" s="1"/>
  <c r="P4" i="27" s="1"/>
  <c r="Q4" i="27" s="1"/>
  <c r="R4" i="27" s="1"/>
  <c r="S4" i="27" s="1"/>
  <c r="T4" i="27" s="1"/>
  <c r="U4" i="27" s="1"/>
  <c r="V4" i="27" s="1"/>
  <c r="W4" i="27" s="1"/>
  <c r="X4" i="27" s="1"/>
  <c r="Y4" i="27" s="1"/>
  <c r="Z4" i="27" s="1"/>
  <c r="AA4" i="27" s="1"/>
  <c r="AB4" i="27" s="1"/>
  <c r="AC4" i="27" s="1"/>
  <c r="AD4" i="27" s="1"/>
  <c r="AE4" i="27" s="1"/>
  <c r="AF4" i="27" s="1"/>
  <c r="AG4" i="27" s="1"/>
  <c r="AG31" i="27" s="1"/>
  <c r="AG4" i="11" s="1"/>
  <c r="D11" i="27"/>
  <c r="E11" i="27" s="1"/>
  <c r="F11" i="27" s="1"/>
  <c r="G11" i="27" s="1"/>
  <c r="H11" i="27" s="1"/>
  <c r="I11" i="27" s="1"/>
  <c r="J11" i="27" s="1"/>
  <c r="K11" i="27" s="1"/>
  <c r="L11" i="27" s="1"/>
  <c r="M11" i="27" s="1"/>
  <c r="N11" i="27" s="1"/>
  <c r="O11" i="27" s="1"/>
  <c r="P11" i="27" s="1"/>
  <c r="Q11" i="27" s="1"/>
  <c r="R11" i="27" s="1"/>
  <c r="S11" i="27" s="1"/>
  <c r="T11" i="27" s="1"/>
  <c r="U11" i="27" s="1"/>
  <c r="V11" i="27" s="1"/>
  <c r="W11" i="27" s="1"/>
  <c r="X11" i="27" s="1"/>
  <c r="Y11" i="27" s="1"/>
  <c r="Z11" i="27" s="1"/>
  <c r="AA11" i="27" s="1"/>
  <c r="AB11" i="27" s="1"/>
  <c r="AC11" i="27" s="1"/>
  <c r="AD11" i="27" s="1"/>
  <c r="AE11" i="27" s="1"/>
  <c r="AF11" i="27" s="1"/>
  <c r="AG11" i="27" s="1"/>
  <c r="B5" i="27"/>
  <c r="D7" i="27"/>
  <c r="E7" i="27" s="1"/>
  <c r="F7" i="27" s="1"/>
  <c r="G7" i="27" s="1"/>
  <c r="H7" i="27" s="1"/>
  <c r="I7" i="27" s="1"/>
  <c r="J7" i="27" s="1"/>
  <c r="K7" i="27" s="1"/>
  <c r="L7" i="27" s="1"/>
  <c r="M7" i="27" s="1"/>
  <c r="N7" i="27" s="1"/>
  <c r="O7" i="27" s="1"/>
  <c r="P7" i="27" s="1"/>
  <c r="Q7" i="27" s="1"/>
  <c r="R7" i="27" s="1"/>
  <c r="S7" i="27" s="1"/>
  <c r="T7" i="27" s="1"/>
  <c r="U7" i="27" s="1"/>
  <c r="V7" i="27" s="1"/>
  <c r="W7" i="27" s="1"/>
  <c r="X7" i="27" s="1"/>
  <c r="Y7" i="27" s="1"/>
  <c r="Z7" i="27" s="1"/>
  <c r="AA7" i="27" s="1"/>
  <c r="AB7" i="27" s="1"/>
  <c r="AC7" i="27" s="1"/>
  <c r="AD7" i="27" s="1"/>
  <c r="AE7" i="27" s="1"/>
  <c r="AF7" i="27" s="1"/>
  <c r="AG7" i="27" s="1"/>
  <c r="AG34" i="27" s="1"/>
  <c r="AG7" i="11" s="1"/>
  <c r="D20" i="30"/>
  <c r="B2" i="27"/>
  <c r="B20" i="27" s="1"/>
  <c r="D9" i="27"/>
  <c r="E9" i="27" s="1"/>
  <c r="F9" i="27" s="1"/>
  <c r="G9" i="27" s="1"/>
  <c r="H9" i="27" s="1"/>
  <c r="I9" i="27" s="1"/>
  <c r="J9" i="27" s="1"/>
  <c r="K9" i="27" s="1"/>
  <c r="L9" i="27" s="1"/>
  <c r="M9" i="27" s="1"/>
  <c r="N9" i="27" s="1"/>
  <c r="O9" i="27" s="1"/>
  <c r="P9" i="27" s="1"/>
  <c r="Q9" i="27" s="1"/>
  <c r="R9" i="27" s="1"/>
  <c r="S9" i="27" s="1"/>
  <c r="T9" i="27" s="1"/>
  <c r="U9" i="27" s="1"/>
  <c r="V9" i="27" s="1"/>
  <c r="W9" i="27" s="1"/>
  <c r="X9" i="27" s="1"/>
  <c r="Y9" i="27" s="1"/>
  <c r="Z9" i="27" s="1"/>
  <c r="AA9" i="27" s="1"/>
  <c r="AB9" i="27" s="1"/>
  <c r="AC9" i="27" s="1"/>
  <c r="AD9" i="27" s="1"/>
  <c r="AE9" i="27" s="1"/>
  <c r="AF9" i="27" s="1"/>
  <c r="AG9" i="27" s="1"/>
  <c r="AG36" i="27" s="1"/>
  <c r="AG9" i="11" s="1"/>
  <c r="D10" i="27"/>
  <c r="E10" i="27" s="1"/>
  <c r="F10" i="27" s="1"/>
  <c r="G10" i="27" s="1"/>
  <c r="H10" i="27" s="1"/>
  <c r="I10" i="27" s="1"/>
  <c r="J10" i="27" s="1"/>
  <c r="K10" i="27" s="1"/>
  <c r="L10" i="27" s="1"/>
  <c r="M10" i="27" s="1"/>
  <c r="N10" i="27" s="1"/>
  <c r="O10" i="27" s="1"/>
  <c r="P10" i="27" s="1"/>
  <c r="Q10" i="27" s="1"/>
  <c r="R10" i="27" s="1"/>
  <c r="S10" i="27" s="1"/>
  <c r="T10" i="27" s="1"/>
  <c r="U10" i="27" s="1"/>
  <c r="V10" i="27" s="1"/>
  <c r="W10" i="27" s="1"/>
  <c r="X10" i="27" s="1"/>
  <c r="Y10" i="27" s="1"/>
  <c r="Z10" i="27" s="1"/>
  <c r="AA10" i="27" s="1"/>
  <c r="AB10" i="27" s="1"/>
  <c r="AC10" i="27" s="1"/>
  <c r="AD10" i="27" s="1"/>
  <c r="AE10" i="27" s="1"/>
  <c r="AF10" i="27" s="1"/>
  <c r="AG10" i="27" s="1"/>
  <c r="AG37" i="27" s="1"/>
  <c r="AG10" i="11" s="1"/>
  <c r="B10" i="27"/>
  <c r="D3" i="27"/>
  <c r="E3" i="27" s="1"/>
  <c r="F3" i="27" s="1"/>
  <c r="G3" i="27" s="1"/>
  <c r="H3" i="27" s="1"/>
  <c r="I3" i="27" s="1"/>
  <c r="J3" i="27" s="1"/>
  <c r="K3" i="27" s="1"/>
  <c r="L3" i="27" s="1"/>
  <c r="M3" i="27" s="1"/>
  <c r="N3" i="27" s="1"/>
  <c r="O3" i="27" s="1"/>
  <c r="P3" i="27" s="1"/>
  <c r="Q3" i="27" s="1"/>
  <c r="R3" i="27" s="1"/>
  <c r="S3" i="27" s="1"/>
  <c r="T3" i="27" s="1"/>
  <c r="U3" i="27" s="1"/>
  <c r="V3" i="27" s="1"/>
  <c r="W3" i="27" s="1"/>
  <c r="X3" i="27" s="1"/>
  <c r="Y3" i="27" s="1"/>
  <c r="Z3" i="27" s="1"/>
  <c r="AA3" i="27" s="1"/>
  <c r="AB3" i="27" s="1"/>
  <c r="AC3" i="27" s="1"/>
  <c r="AD3" i="27" s="1"/>
  <c r="AE3" i="27" s="1"/>
  <c r="AF3" i="27" s="1"/>
  <c r="AG3" i="27" s="1"/>
  <c r="B3" i="27"/>
  <c r="B22" i="27" s="1"/>
  <c r="D30" i="27" s="1"/>
  <c r="C62" i="19"/>
  <c r="I2" i="11"/>
  <c r="J2" i="11"/>
  <c r="K2" i="11"/>
  <c r="L2" i="11"/>
  <c r="M2" i="11"/>
  <c r="N2" i="11"/>
  <c r="O2" i="11"/>
  <c r="P2" i="11"/>
  <c r="Q2" i="11"/>
  <c r="R2" i="11"/>
  <c r="S2" i="11"/>
  <c r="T2" i="11"/>
  <c r="U2" i="11"/>
  <c r="V2" i="11"/>
  <c r="W2" i="11"/>
  <c r="X2" i="11"/>
  <c r="Y2" i="11"/>
  <c r="Z2" i="11"/>
  <c r="AA2" i="11"/>
  <c r="AB2" i="11"/>
  <c r="AC2" i="11"/>
  <c r="AD2" i="11"/>
  <c r="AE2" i="11"/>
  <c r="AF2" i="11"/>
  <c r="AG2" i="11"/>
  <c r="AB3" i="11"/>
  <c r="AC3" i="11"/>
  <c r="AD3" i="11"/>
  <c r="AE3" i="11"/>
  <c r="AF3" i="11"/>
  <c r="AG3" i="11"/>
  <c r="AG44" i="27"/>
  <c r="AG17" i="11" s="1"/>
  <c r="AF44" i="27"/>
  <c r="AF17" i="11" s="1"/>
  <c r="AE44" i="27"/>
  <c r="AE17" i="11" s="1"/>
  <c r="AD44" i="27"/>
  <c r="AD17" i="11" s="1"/>
  <c r="AC44" i="27"/>
  <c r="AC17" i="11" s="1"/>
  <c r="AB44" i="27"/>
  <c r="AB17" i="11" s="1"/>
  <c r="AA44" i="27"/>
  <c r="AA17" i="11" s="1"/>
  <c r="Z44" i="27"/>
  <c r="Z17" i="11" s="1"/>
  <c r="Y44" i="27"/>
  <c r="Y17" i="11" s="1"/>
  <c r="X44" i="27"/>
  <c r="X17" i="11" s="1"/>
  <c r="W44" i="27"/>
  <c r="W17" i="11" s="1"/>
  <c r="V44" i="27"/>
  <c r="V17" i="11" s="1"/>
  <c r="U44" i="27"/>
  <c r="U17" i="11" s="1"/>
  <c r="T44" i="27"/>
  <c r="T17" i="11" s="1"/>
  <c r="S44" i="27"/>
  <c r="S17" i="11" s="1"/>
  <c r="R44" i="27"/>
  <c r="R17" i="11" s="1"/>
  <c r="Q44" i="27"/>
  <c r="Q17" i="11" s="1"/>
  <c r="P44" i="27"/>
  <c r="P17" i="11" s="1"/>
  <c r="O44" i="27"/>
  <c r="O17" i="11" s="1"/>
  <c r="N44" i="27"/>
  <c r="N17" i="11" s="1"/>
  <c r="M44" i="27"/>
  <c r="M17" i="11" s="1"/>
  <c r="L44" i="27"/>
  <c r="L17" i="11" s="1"/>
  <c r="K44" i="27"/>
  <c r="K17" i="11" s="1"/>
  <c r="J44" i="27"/>
  <c r="J17" i="11" s="1"/>
  <c r="I44" i="27"/>
  <c r="I17" i="11" s="1"/>
  <c r="H44" i="27"/>
  <c r="H17" i="11" s="1"/>
  <c r="G44" i="27"/>
  <c r="G17" i="11" s="1"/>
  <c r="F44" i="27"/>
  <c r="F17" i="11" s="1"/>
  <c r="E44" i="27"/>
  <c r="E17" i="11" s="1"/>
  <c r="D44" i="27"/>
  <c r="D17" i="11" s="1"/>
  <c r="C44" i="27"/>
  <c r="B44" i="27" s="1"/>
  <c r="AG43" i="27"/>
  <c r="AG16" i="11" s="1"/>
  <c r="AF43" i="27"/>
  <c r="AF16" i="11" s="1"/>
  <c r="AE43" i="27"/>
  <c r="AE16" i="11" s="1"/>
  <c r="AD43" i="27"/>
  <c r="AD16" i="11" s="1"/>
  <c r="AC43" i="27"/>
  <c r="AC16" i="11" s="1"/>
  <c r="AB43" i="27"/>
  <c r="AB16" i="11" s="1"/>
  <c r="AA43" i="27"/>
  <c r="AA16" i="11" s="1"/>
  <c r="Z43" i="27"/>
  <c r="Z16" i="11" s="1"/>
  <c r="Y43" i="27"/>
  <c r="Y16" i="11" s="1"/>
  <c r="X43" i="27"/>
  <c r="X16" i="11" s="1"/>
  <c r="W43" i="27"/>
  <c r="W16" i="11" s="1"/>
  <c r="V43" i="27"/>
  <c r="V16" i="11" s="1"/>
  <c r="U43" i="27"/>
  <c r="U16" i="11" s="1"/>
  <c r="T43" i="27"/>
  <c r="T16" i="11" s="1"/>
  <c r="S43" i="27"/>
  <c r="S16" i="11" s="1"/>
  <c r="R43" i="27"/>
  <c r="R16" i="11" s="1"/>
  <c r="Q43" i="27"/>
  <c r="Q16" i="11" s="1"/>
  <c r="P43" i="27"/>
  <c r="P16" i="11" s="1"/>
  <c r="O43" i="27"/>
  <c r="O16" i="11" s="1"/>
  <c r="N43" i="27"/>
  <c r="N16" i="11" s="1"/>
  <c r="M43" i="27"/>
  <c r="M16" i="11" s="1"/>
  <c r="L43" i="27"/>
  <c r="L16" i="11" s="1"/>
  <c r="K43" i="27"/>
  <c r="K16" i="11" s="1"/>
  <c r="J43" i="27"/>
  <c r="J16" i="11" s="1"/>
  <c r="I43" i="27"/>
  <c r="I16" i="11" s="1"/>
  <c r="H43" i="27"/>
  <c r="H16" i="11" s="1"/>
  <c r="G43" i="27"/>
  <c r="G16" i="11" s="1"/>
  <c r="F43" i="27"/>
  <c r="F16" i="11" s="1"/>
  <c r="E43" i="27"/>
  <c r="E16" i="11" s="1"/>
  <c r="D43" i="27"/>
  <c r="D16" i="11" s="1"/>
  <c r="C43" i="27"/>
  <c r="B43" i="27" s="1"/>
  <c r="AG42" i="27"/>
  <c r="AG15" i="11" s="1"/>
  <c r="AF42" i="27"/>
  <c r="AF15" i="11" s="1"/>
  <c r="AE42" i="27"/>
  <c r="AE15" i="11" s="1"/>
  <c r="AD42" i="27"/>
  <c r="AD15" i="11" s="1"/>
  <c r="AC42" i="27"/>
  <c r="AC15" i="11" s="1"/>
  <c r="AB42" i="27"/>
  <c r="AB15" i="11" s="1"/>
  <c r="AA42" i="27"/>
  <c r="AA15" i="11" s="1"/>
  <c r="Z42" i="27"/>
  <c r="Z15" i="11" s="1"/>
  <c r="Y42" i="27"/>
  <c r="Y15" i="11" s="1"/>
  <c r="X42" i="27"/>
  <c r="X15" i="11" s="1"/>
  <c r="W42" i="27"/>
  <c r="W15" i="11" s="1"/>
  <c r="V42" i="27"/>
  <c r="V15" i="11" s="1"/>
  <c r="U42" i="27"/>
  <c r="U15" i="11" s="1"/>
  <c r="T42" i="27"/>
  <c r="T15" i="11" s="1"/>
  <c r="S42" i="27"/>
  <c r="S15" i="11" s="1"/>
  <c r="R42" i="27"/>
  <c r="R15" i="11" s="1"/>
  <c r="Q42" i="27"/>
  <c r="Q15" i="11" s="1"/>
  <c r="P42" i="27"/>
  <c r="P15" i="11" s="1"/>
  <c r="O42" i="27"/>
  <c r="O15" i="11" s="1"/>
  <c r="N42" i="27"/>
  <c r="N15" i="11" s="1"/>
  <c r="M42" i="27"/>
  <c r="M15" i="11" s="1"/>
  <c r="L42" i="27"/>
  <c r="L15" i="11" s="1"/>
  <c r="K42" i="27"/>
  <c r="K15" i="11" s="1"/>
  <c r="J42" i="27"/>
  <c r="J15" i="11" s="1"/>
  <c r="I42" i="27"/>
  <c r="I15" i="11" s="1"/>
  <c r="H42" i="27"/>
  <c r="H15" i="11" s="1"/>
  <c r="G42" i="27"/>
  <c r="G15" i="11" s="1"/>
  <c r="F42" i="27"/>
  <c r="F15" i="11" s="1"/>
  <c r="E42" i="27"/>
  <c r="E15" i="11" s="1"/>
  <c r="D42" i="27"/>
  <c r="D15" i="11" s="1"/>
  <c r="C42" i="27"/>
  <c r="B42" i="27" s="1"/>
  <c r="AG41" i="27"/>
  <c r="AG14" i="11" s="1"/>
  <c r="AF41" i="27"/>
  <c r="AF14" i="11" s="1"/>
  <c r="AE41" i="27"/>
  <c r="AE14" i="11" s="1"/>
  <c r="AD41" i="27"/>
  <c r="AD14" i="11" s="1"/>
  <c r="AC41" i="27"/>
  <c r="AC14" i="11" s="1"/>
  <c r="AB41" i="27"/>
  <c r="AB14" i="11" s="1"/>
  <c r="AA41" i="27"/>
  <c r="AA14" i="11" s="1"/>
  <c r="Z41" i="27"/>
  <c r="Z14" i="11" s="1"/>
  <c r="Y41" i="27"/>
  <c r="Y14" i="11" s="1"/>
  <c r="X41" i="27"/>
  <c r="X14" i="11" s="1"/>
  <c r="W41" i="27"/>
  <c r="W14" i="11" s="1"/>
  <c r="V41" i="27"/>
  <c r="V14" i="11" s="1"/>
  <c r="U41" i="27"/>
  <c r="U14" i="11" s="1"/>
  <c r="T41" i="27"/>
  <c r="T14" i="11" s="1"/>
  <c r="S41" i="27"/>
  <c r="S14" i="11" s="1"/>
  <c r="R41" i="27"/>
  <c r="R14" i="11" s="1"/>
  <c r="Q41" i="27"/>
  <c r="Q14" i="11" s="1"/>
  <c r="P41" i="27"/>
  <c r="P14" i="11" s="1"/>
  <c r="O41" i="27"/>
  <c r="O14" i="11" s="1"/>
  <c r="N41" i="27"/>
  <c r="N14" i="11" s="1"/>
  <c r="M41" i="27"/>
  <c r="M14" i="11" s="1"/>
  <c r="L41" i="27"/>
  <c r="L14" i="11" s="1"/>
  <c r="K41" i="27"/>
  <c r="K14" i="11" s="1"/>
  <c r="J41" i="27"/>
  <c r="J14" i="11" s="1"/>
  <c r="I41" i="27"/>
  <c r="I14" i="11" s="1"/>
  <c r="H41" i="27"/>
  <c r="H14" i="11" s="1"/>
  <c r="G41" i="27"/>
  <c r="G14" i="11" s="1"/>
  <c r="F41" i="27"/>
  <c r="F14" i="11" s="1"/>
  <c r="E41" i="27"/>
  <c r="E14" i="11" s="1"/>
  <c r="D41" i="27"/>
  <c r="D14" i="11" s="1"/>
  <c r="C41" i="27"/>
  <c r="B41" i="27" s="1"/>
  <c r="AG40" i="27"/>
  <c r="AG13" i="11" s="1"/>
  <c r="AF40" i="27"/>
  <c r="AF13" i="11" s="1"/>
  <c r="AE40" i="27"/>
  <c r="AE13" i="11" s="1"/>
  <c r="AD40" i="27"/>
  <c r="AD13" i="11" s="1"/>
  <c r="AC40" i="27"/>
  <c r="AC13" i="11" s="1"/>
  <c r="AB40" i="27"/>
  <c r="AB13" i="11" s="1"/>
  <c r="AA40" i="27"/>
  <c r="AA13" i="11" s="1"/>
  <c r="Z40" i="27"/>
  <c r="Z13" i="11" s="1"/>
  <c r="Y40" i="27"/>
  <c r="Y13" i="11" s="1"/>
  <c r="X40" i="27"/>
  <c r="X13" i="11" s="1"/>
  <c r="W40" i="27"/>
  <c r="W13" i="11" s="1"/>
  <c r="V40" i="27"/>
  <c r="V13" i="11" s="1"/>
  <c r="U40" i="27"/>
  <c r="U13" i="11" s="1"/>
  <c r="T40" i="27"/>
  <c r="T13" i="11" s="1"/>
  <c r="S40" i="27"/>
  <c r="S13" i="11" s="1"/>
  <c r="R40" i="27"/>
  <c r="R13" i="11" s="1"/>
  <c r="Q40" i="27"/>
  <c r="Q13" i="11" s="1"/>
  <c r="P40" i="27"/>
  <c r="P13" i="11" s="1"/>
  <c r="O40" i="27"/>
  <c r="O13" i="11" s="1"/>
  <c r="N40" i="27"/>
  <c r="N13" i="11" s="1"/>
  <c r="M40" i="27"/>
  <c r="M13" i="11" s="1"/>
  <c r="L40" i="27"/>
  <c r="L13" i="11" s="1"/>
  <c r="K40" i="27"/>
  <c r="K13" i="11" s="1"/>
  <c r="J40" i="27"/>
  <c r="J13" i="11" s="1"/>
  <c r="I40" i="27"/>
  <c r="I13" i="11" s="1"/>
  <c r="H40" i="27"/>
  <c r="H13" i="11" s="1"/>
  <c r="G40" i="27"/>
  <c r="G13" i="11" s="1"/>
  <c r="F40" i="27"/>
  <c r="F13" i="11" s="1"/>
  <c r="E40" i="27"/>
  <c r="E13" i="11" s="1"/>
  <c r="D40" i="27"/>
  <c r="D13" i="11" s="1"/>
  <c r="C40" i="27"/>
  <c r="B40" i="27" s="1"/>
  <c r="AG39" i="27"/>
  <c r="AG12" i="11" s="1"/>
  <c r="AF39" i="27"/>
  <c r="AF12" i="11" s="1"/>
  <c r="AE39" i="27"/>
  <c r="AE12" i="11" s="1"/>
  <c r="AD39" i="27"/>
  <c r="AD12" i="11" s="1"/>
  <c r="AC39" i="27"/>
  <c r="AC12" i="11" s="1"/>
  <c r="AB39" i="27"/>
  <c r="AB12" i="11" s="1"/>
  <c r="AA39" i="27"/>
  <c r="AA12" i="11" s="1"/>
  <c r="Z39" i="27"/>
  <c r="Z12" i="11" s="1"/>
  <c r="Y39" i="27"/>
  <c r="Y12" i="11" s="1"/>
  <c r="X39" i="27"/>
  <c r="X12" i="11" s="1"/>
  <c r="W39" i="27"/>
  <c r="W12" i="11" s="1"/>
  <c r="V39" i="27"/>
  <c r="V12" i="11" s="1"/>
  <c r="U39" i="27"/>
  <c r="U12" i="11" s="1"/>
  <c r="T39" i="27"/>
  <c r="T12" i="11" s="1"/>
  <c r="S39" i="27"/>
  <c r="S12" i="11" s="1"/>
  <c r="R39" i="27"/>
  <c r="R12" i="11" s="1"/>
  <c r="Q39" i="27"/>
  <c r="Q12" i="11" s="1"/>
  <c r="P39" i="27"/>
  <c r="P12" i="11" s="1"/>
  <c r="O39" i="27"/>
  <c r="O12" i="11" s="1"/>
  <c r="N39" i="27"/>
  <c r="N12" i="11" s="1"/>
  <c r="M39" i="27"/>
  <c r="M12" i="11" s="1"/>
  <c r="L39" i="27"/>
  <c r="L12" i="11" s="1"/>
  <c r="K39" i="27"/>
  <c r="K12" i="11" s="1"/>
  <c r="J39" i="27"/>
  <c r="J12" i="11" s="1"/>
  <c r="I39" i="27"/>
  <c r="I12" i="11" s="1"/>
  <c r="H39" i="27"/>
  <c r="H12" i="11" s="1"/>
  <c r="G39" i="27"/>
  <c r="G12" i="11" s="1"/>
  <c r="F39" i="27"/>
  <c r="F12" i="11" s="1"/>
  <c r="E39" i="27"/>
  <c r="E12" i="11" s="1"/>
  <c r="D39" i="27"/>
  <c r="D12" i="11" s="1"/>
  <c r="C39" i="27"/>
  <c r="B39" i="27" s="1"/>
  <c r="AG11" i="11"/>
  <c r="AF11" i="11"/>
  <c r="AE11" i="11"/>
  <c r="AD11" i="11"/>
  <c r="AC11" i="11"/>
  <c r="AB11" i="11"/>
  <c r="B24" i="27"/>
  <c r="D38" i="27" s="1"/>
  <c r="C37" i="27"/>
  <c r="B37" i="27" s="1"/>
  <c r="C36" i="27"/>
  <c r="B36" i="27" s="1"/>
  <c r="AG35" i="27"/>
  <c r="AG8" i="11" s="1"/>
  <c r="AF35" i="27"/>
  <c r="AF8" i="11" s="1"/>
  <c r="AE35" i="27"/>
  <c r="AE8" i="11" s="1"/>
  <c r="AD35" i="27"/>
  <c r="AD8" i="11" s="1"/>
  <c r="AC35" i="27"/>
  <c r="AC8" i="11" s="1"/>
  <c r="AB35" i="27"/>
  <c r="AB8" i="11" s="1"/>
  <c r="AA35" i="27"/>
  <c r="AA8" i="11" s="1"/>
  <c r="Z35" i="27"/>
  <c r="Z8" i="11" s="1"/>
  <c r="Y35" i="27"/>
  <c r="Y8" i="11" s="1"/>
  <c r="X35" i="27"/>
  <c r="X8" i="11" s="1"/>
  <c r="W35" i="27"/>
  <c r="W8" i="11" s="1"/>
  <c r="V35" i="27"/>
  <c r="V8" i="11" s="1"/>
  <c r="U35" i="27"/>
  <c r="U8" i="11" s="1"/>
  <c r="T35" i="27"/>
  <c r="T8" i="11" s="1"/>
  <c r="S35" i="27"/>
  <c r="S8" i="11" s="1"/>
  <c r="R35" i="27"/>
  <c r="R8" i="11" s="1"/>
  <c r="Q35" i="27"/>
  <c r="Q8" i="11" s="1"/>
  <c r="P35" i="27"/>
  <c r="P8" i="11" s="1"/>
  <c r="O35" i="27"/>
  <c r="O8" i="11" s="1"/>
  <c r="N35" i="27"/>
  <c r="N8" i="11" s="1"/>
  <c r="M35" i="27"/>
  <c r="M8" i="11" s="1"/>
  <c r="L35" i="27"/>
  <c r="L8" i="11" s="1"/>
  <c r="K35" i="27"/>
  <c r="K8" i="11" s="1"/>
  <c r="J35" i="27"/>
  <c r="J8" i="11" s="1"/>
  <c r="I35" i="27"/>
  <c r="I8" i="11" s="1"/>
  <c r="H35" i="27"/>
  <c r="H8" i="11" s="1"/>
  <c r="G35" i="27"/>
  <c r="G8" i="11" s="1"/>
  <c r="F35" i="27"/>
  <c r="F8" i="11" s="1"/>
  <c r="E35" i="27"/>
  <c r="E8" i="11" s="1"/>
  <c r="D35" i="27"/>
  <c r="D8" i="11" s="1"/>
  <c r="C35" i="27"/>
  <c r="B35" i="27" s="1"/>
  <c r="S34" i="27"/>
  <c r="S7" i="11" s="1"/>
  <c r="C34" i="27"/>
  <c r="B34" i="27" s="1"/>
  <c r="C33" i="27"/>
  <c r="B33" i="27" s="1"/>
  <c r="AG32" i="27"/>
  <c r="AG5" i="11" s="1"/>
  <c r="AF32" i="27"/>
  <c r="AF5" i="11" s="1"/>
  <c r="AE32" i="27"/>
  <c r="AE5" i="11" s="1"/>
  <c r="AD32" i="27"/>
  <c r="AD5" i="11" s="1"/>
  <c r="AC32" i="27"/>
  <c r="AC5" i="11" s="1"/>
  <c r="AB32" i="27"/>
  <c r="AB5" i="11" s="1"/>
  <c r="AA32" i="27"/>
  <c r="AA5" i="11" s="1"/>
  <c r="Z32" i="27"/>
  <c r="Z5" i="11" s="1"/>
  <c r="Y32" i="27"/>
  <c r="Y5" i="11" s="1"/>
  <c r="X32" i="27"/>
  <c r="X5" i="11" s="1"/>
  <c r="W32" i="27"/>
  <c r="W5" i="11" s="1"/>
  <c r="V32" i="27"/>
  <c r="V5" i="11" s="1"/>
  <c r="U32" i="27"/>
  <c r="U5" i="11" s="1"/>
  <c r="T32" i="27"/>
  <c r="T5" i="11" s="1"/>
  <c r="S32" i="27"/>
  <c r="S5" i="11" s="1"/>
  <c r="R32" i="27"/>
  <c r="R5" i="11" s="1"/>
  <c r="Q32" i="27"/>
  <c r="Q5" i="11" s="1"/>
  <c r="P32" i="27"/>
  <c r="P5" i="11" s="1"/>
  <c r="O32" i="27"/>
  <c r="O5" i="11" s="1"/>
  <c r="N32" i="27"/>
  <c r="N5" i="11" s="1"/>
  <c r="M32" i="27"/>
  <c r="M5" i="11" s="1"/>
  <c r="L32" i="27"/>
  <c r="L5" i="11" s="1"/>
  <c r="K32" i="27"/>
  <c r="K5" i="11" s="1"/>
  <c r="J32" i="27"/>
  <c r="J5" i="11" s="1"/>
  <c r="I32" i="27"/>
  <c r="I5" i="11" s="1"/>
  <c r="H32" i="27"/>
  <c r="H5" i="11" s="1"/>
  <c r="G32" i="27"/>
  <c r="G5" i="11" s="1"/>
  <c r="F32" i="27"/>
  <c r="F5" i="11" s="1"/>
  <c r="E32" i="27"/>
  <c r="E5" i="11" s="1"/>
  <c r="D32" i="27"/>
  <c r="D5" i="11" s="1"/>
  <c r="C32" i="27"/>
  <c r="B32" i="27" s="1"/>
  <c r="AE31" i="27"/>
  <c r="AE4" i="11" s="1"/>
  <c r="AD31" i="27"/>
  <c r="AD4" i="11" s="1"/>
  <c r="AB31" i="27"/>
  <c r="AB4" i="11" s="1"/>
  <c r="AA31" i="27"/>
  <c r="AA4" i="11" s="1"/>
  <c r="Z31" i="27"/>
  <c r="Z4" i="11" s="1"/>
  <c r="W31" i="27"/>
  <c r="W4" i="11" s="1"/>
  <c r="V31" i="27"/>
  <c r="V4" i="11" s="1"/>
  <c r="T31" i="27"/>
  <c r="T4" i="11" s="1"/>
  <c r="S31" i="27"/>
  <c r="S4" i="11" s="1"/>
  <c r="R31" i="27"/>
  <c r="R4" i="11" s="1"/>
  <c r="O31" i="27"/>
  <c r="O4" i="11" s="1"/>
  <c r="N31" i="27"/>
  <c r="N4" i="11" s="1"/>
  <c r="L31" i="27"/>
  <c r="L4" i="11" s="1"/>
  <c r="K31" i="27"/>
  <c r="K4" i="11" s="1"/>
  <c r="J31" i="27"/>
  <c r="J4" i="11" s="1"/>
  <c r="G31" i="27"/>
  <c r="F31" i="27"/>
  <c r="D31" i="27"/>
  <c r="C31" i="27"/>
  <c r="B31" i="27" s="1"/>
  <c r="AI126" i="26"/>
  <c r="AH126" i="26"/>
  <c r="AG126" i="26"/>
  <c r="AF126" i="26"/>
  <c r="AE126" i="26"/>
  <c r="AD126" i="26"/>
  <c r="AC126" i="26"/>
  <c r="AB126" i="26"/>
  <c r="AA126" i="26"/>
  <c r="Z126" i="26"/>
  <c r="Y126" i="26"/>
  <c r="X126" i="26"/>
  <c r="W126" i="26"/>
  <c r="V126" i="26"/>
  <c r="U126" i="26"/>
  <c r="T126" i="26"/>
  <c r="S126" i="26"/>
  <c r="R126" i="26"/>
  <c r="Q126" i="26"/>
  <c r="P126" i="26"/>
  <c r="O126" i="26"/>
  <c r="N126" i="26"/>
  <c r="M126" i="26"/>
  <c r="L126" i="26"/>
  <c r="K126" i="26"/>
  <c r="J126" i="26"/>
  <c r="I126" i="26"/>
  <c r="H126" i="26"/>
  <c r="G126" i="26"/>
  <c r="F126" i="26"/>
  <c r="E126" i="26"/>
  <c r="D126" i="26"/>
  <c r="C126" i="26"/>
  <c r="B126" i="26"/>
  <c r="C26" i="24"/>
  <c r="B26" i="24"/>
  <c r="A26" i="24"/>
  <c r="C25" i="24"/>
  <c r="B25" i="24"/>
  <c r="A25" i="24"/>
  <c r="B11" i="24"/>
  <c r="A11" i="24"/>
  <c r="B10" i="24"/>
  <c r="A10" i="24"/>
  <c r="A9" i="24"/>
  <c r="C8" i="24"/>
  <c r="A8" i="24"/>
  <c r="C7" i="24"/>
  <c r="D7" i="24" s="1"/>
  <c r="A7" i="24"/>
  <c r="B6" i="24"/>
  <c r="A6" i="24"/>
  <c r="B5" i="24"/>
  <c r="H18" i="23"/>
  <c r="G18" i="23"/>
  <c r="F18" i="23"/>
  <c r="E18" i="23"/>
  <c r="D18" i="23"/>
  <c r="C18" i="23"/>
  <c r="B18" i="23"/>
  <c r="B2" i="23"/>
  <c r="C2" i="23" s="1"/>
  <c r="H108" i="26"/>
  <c r="H107" i="26"/>
  <c r="H106" i="26"/>
  <c r="H105" i="26"/>
  <c r="H104" i="26"/>
  <c r="H103" i="26"/>
  <c r="H102" i="26"/>
  <c r="H101" i="26"/>
  <c r="H100" i="26"/>
  <c r="H99" i="26"/>
  <c r="H98" i="26"/>
  <c r="H97" i="26"/>
  <c r="H96" i="26"/>
  <c r="H95" i="26"/>
  <c r="B8" i="26" s="1"/>
  <c r="H94" i="26"/>
  <c r="H90" i="26"/>
  <c r="B90" i="26"/>
  <c r="H89" i="26"/>
  <c r="H88" i="26"/>
  <c r="C11" i="26" s="1"/>
  <c r="H87" i="26"/>
  <c r="H86" i="26"/>
  <c r="H85" i="26"/>
  <c r="H84" i="26"/>
  <c r="H83" i="26"/>
  <c r="H82" i="26"/>
  <c r="H81" i="26"/>
  <c r="H80" i="26"/>
  <c r="H79" i="26"/>
  <c r="H78" i="26"/>
  <c r="H77" i="26"/>
  <c r="C8" i="26" s="1"/>
  <c r="H76" i="26"/>
  <c r="H72" i="26"/>
  <c r="H71" i="26"/>
  <c r="H70" i="26"/>
  <c r="H69" i="26"/>
  <c r="H68" i="26"/>
  <c r="H67" i="26"/>
  <c r="H66" i="26"/>
  <c r="H65" i="26"/>
  <c r="H64" i="26"/>
  <c r="H63" i="26"/>
  <c r="H62" i="26"/>
  <c r="H61" i="26"/>
  <c r="D9" i="26" s="1"/>
  <c r="G9" i="26" s="1"/>
  <c r="H60" i="26"/>
  <c r="B60" i="26"/>
  <c r="H59" i="26"/>
  <c r="H58" i="26"/>
  <c r="D13" i="26" s="1"/>
  <c r="H54" i="26"/>
  <c r="H53" i="26"/>
  <c r="H52" i="26"/>
  <c r="H51" i="26"/>
  <c r="H50" i="26"/>
  <c r="H49" i="26"/>
  <c r="H48" i="26"/>
  <c r="H47" i="26"/>
  <c r="H46" i="26"/>
  <c r="H45" i="26"/>
  <c r="H44" i="26"/>
  <c r="H43" i="26"/>
  <c r="E9" i="26" s="1"/>
  <c r="H42" i="26"/>
  <c r="H41" i="26"/>
  <c r="H40" i="26"/>
  <c r="E13" i="26" s="1"/>
  <c r="H34" i="26"/>
  <c r="H33" i="26"/>
  <c r="H32" i="26"/>
  <c r="H31" i="26"/>
  <c r="H30" i="26"/>
  <c r="F4" i="26" s="1"/>
  <c r="H29" i="26"/>
  <c r="H28" i="26"/>
  <c r="H27" i="26"/>
  <c r="H26" i="26"/>
  <c r="H25" i="26"/>
  <c r="H24" i="26"/>
  <c r="H23" i="26"/>
  <c r="H22" i="26"/>
  <c r="F8" i="26" s="1"/>
  <c r="H21" i="26"/>
  <c r="E15" i="26"/>
  <c r="F13" i="26"/>
  <c r="F12" i="26"/>
  <c r="E12" i="26"/>
  <c r="D12" i="26"/>
  <c r="C12" i="26"/>
  <c r="G12" i="26" s="1"/>
  <c r="B12" i="26"/>
  <c r="F11" i="26"/>
  <c r="E11" i="26"/>
  <c r="D11" i="26"/>
  <c r="B11" i="26"/>
  <c r="F9" i="26"/>
  <c r="C9" i="26"/>
  <c r="B9" i="26"/>
  <c r="E8" i="26"/>
  <c r="D8" i="26"/>
  <c r="F6" i="26"/>
  <c r="E6" i="26"/>
  <c r="D6" i="26"/>
  <c r="C6" i="26"/>
  <c r="B6" i="26"/>
  <c r="F5" i="26"/>
  <c r="E5" i="26"/>
  <c r="D5" i="26"/>
  <c r="C5" i="26"/>
  <c r="B5" i="26"/>
  <c r="E4" i="26"/>
  <c r="D4" i="26"/>
  <c r="C4" i="26"/>
  <c r="B4" i="26"/>
  <c r="F3" i="26"/>
  <c r="E3" i="26"/>
  <c r="D3" i="26"/>
  <c r="C3" i="26"/>
  <c r="B3" i="26"/>
  <c r="G3" i="26" s="1"/>
  <c r="F2" i="26"/>
  <c r="E2" i="26"/>
  <c r="D2" i="26"/>
  <c r="C2" i="26"/>
  <c r="G2" i="26" s="1"/>
  <c r="B2" i="26"/>
  <c r="A2" i="23"/>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B5" i="22"/>
  <c r="B4" i="22"/>
  <c r="AI3" i="22"/>
  <c r="AH3" i="22"/>
  <c r="AG3" i="22"/>
  <c r="AF3" i="22"/>
  <c r="AE3" i="22"/>
  <c r="AD3" i="22"/>
  <c r="AI2" i="22"/>
  <c r="AH2" i="22"/>
  <c r="AG2" i="22"/>
  <c r="AF2" i="22"/>
  <c r="AE2" i="22"/>
  <c r="AD2" i="22"/>
  <c r="AC2" i="22"/>
  <c r="AB2" i="22"/>
  <c r="AA2" i="22"/>
  <c r="Z2" i="22"/>
  <c r="Y2" i="22"/>
  <c r="X2" i="22"/>
  <c r="W2" i="22"/>
  <c r="V2" i="22"/>
  <c r="U2" i="22"/>
  <c r="T2" i="22"/>
  <c r="S2" i="22"/>
  <c r="R2" i="22"/>
  <c r="Q2" i="22"/>
  <c r="P2" i="22"/>
  <c r="O2" i="22"/>
  <c r="N2" i="22"/>
  <c r="M2" i="22"/>
  <c r="L2" i="22"/>
  <c r="K2" i="22"/>
  <c r="J2" i="22"/>
  <c r="AI18" i="24"/>
  <c r="AH18" i="24"/>
  <c r="AG18" i="24"/>
  <c r="AF18" i="24"/>
  <c r="AE18" i="24"/>
  <c r="AD18" i="24"/>
  <c r="AC18" i="24"/>
  <c r="AB18" i="24"/>
  <c r="AA18" i="24"/>
  <c r="Z18" i="24"/>
  <c r="Y18" i="24"/>
  <c r="X18" i="24"/>
  <c r="W18" i="24"/>
  <c r="V18" i="24"/>
  <c r="U18" i="24"/>
  <c r="T18" i="24"/>
  <c r="S18" i="24"/>
  <c r="R18" i="24"/>
  <c r="Q18" i="24"/>
  <c r="P18" i="24"/>
  <c r="O18" i="24"/>
  <c r="N18" i="24"/>
  <c r="M18" i="24"/>
  <c r="L18" i="24"/>
  <c r="K18" i="24"/>
  <c r="J18" i="24"/>
  <c r="I18" i="24"/>
  <c r="H18" i="24"/>
  <c r="G18" i="24"/>
  <c r="F18" i="24"/>
  <c r="E18" i="24"/>
  <c r="D18" i="24"/>
  <c r="C18" i="24"/>
  <c r="B18" i="24"/>
  <c r="C14" i="24"/>
  <c r="B14" i="24"/>
  <c r="C11" i="24"/>
  <c r="C10" i="24"/>
  <c r="C19" i="24" s="1"/>
  <c r="C9" i="22" s="1"/>
  <c r="B19" i="24"/>
  <c r="B9" i="22" s="1"/>
  <c r="D8" i="24"/>
  <c r="E8" i="24" s="1"/>
  <c r="C17" i="24"/>
  <c r="C7" i="22" s="1"/>
  <c r="C15" i="24"/>
  <c r="D14" i="24"/>
  <c r="D4" i="22" s="1"/>
  <c r="D4" i="24"/>
  <c r="E4" i="24" s="1"/>
  <c r="F4" i="24" s="1"/>
  <c r="G4" i="24" s="1"/>
  <c r="H4" i="24" s="1"/>
  <c r="I4" i="24" s="1"/>
  <c r="J4" i="24" s="1"/>
  <c r="K4" i="24" s="1"/>
  <c r="L4" i="24" s="1"/>
  <c r="M4" i="24" s="1"/>
  <c r="N4" i="24" s="1"/>
  <c r="O4" i="24" s="1"/>
  <c r="P4" i="24" s="1"/>
  <c r="Q4" i="24" s="1"/>
  <c r="R4" i="24" s="1"/>
  <c r="S4" i="24" s="1"/>
  <c r="T4" i="24" s="1"/>
  <c r="U4" i="24" s="1"/>
  <c r="V4" i="24" s="1"/>
  <c r="W4" i="24" s="1"/>
  <c r="X4" i="24" s="1"/>
  <c r="Y4" i="24" s="1"/>
  <c r="Z4" i="24" s="1"/>
  <c r="AA4" i="24" s="1"/>
  <c r="AB4" i="24" s="1"/>
  <c r="AC4" i="24" s="1"/>
  <c r="AD4" i="24" s="1"/>
  <c r="AE4" i="24" s="1"/>
  <c r="AF4" i="24" s="1"/>
  <c r="AG4" i="24" s="1"/>
  <c r="AH4" i="24" s="1"/>
  <c r="AI4" i="24" s="1"/>
  <c r="I18" i="23"/>
  <c r="E19" i="23"/>
  <c r="C17" i="23"/>
  <c r="C2" i="22" s="1"/>
  <c r="AI17" i="23"/>
  <c r="AH17" i="23"/>
  <c r="AG17" i="23"/>
  <c r="AF17" i="23"/>
  <c r="AE17" i="23"/>
  <c r="AD17" i="23"/>
  <c r="AC17" i="23"/>
  <c r="AB17" i="23"/>
  <c r="AA17" i="23"/>
  <c r="Z17" i="23"/>
  <c r="Y17" i="23"/>
  <c r="X17" i="23"/>
  <c r="W17" i="23"/>
  <c r="V17" i="23"/>
  <c r="U17" i="23"/>
  <c r="T17" i="23"/>
  <c r="S17" i="23"/>
  <c r="R17" i="23"/>
  <c r="Q17" i="23"/>
  <c r="P17" i="23"/>
  <c r="O17" i="23"/>
  <c r="N17" i="23"/>
  <c r="M17" i="23"/>
  <c r="L17" i="23"/>
  <c r="K17" i="23"/>
  <c r="J17" i="23"/>
  <c r="D17" i="23"/>
  <c r="D2" i="22" s="1"/>
  <c r="B17" i="23"/>
  <c r="B2" i="22" s="1"/>
  <c r="AI1" i="23"/>
  <c r="AH1" i="23"/>
  <c r="AG1" i="23"/>
  <c r="AF1" i="23"/>
  <c r="AE1" i="23"/>
  <c r="AD1" i="23"/>
  <c r="AC1" i="23"/>
  <c r="AB1" i="23"/>
  <c r="AA1" i="23"/>
  <c r="Z1" i="23"/>
  <c r="Y1" i="23"/>
  <c r="X1" i="23"/>
  <c r="W1" i="23"/>
  <c r="V1" i="23"/>
  <c r="U1" i="23"/>
  <c r="T1" i="23"/>
  <c r="S1" i="23"/>
  <c r="R1" i="23"/>
  <c r="Q1" i="23"/>
  <c r="P1" i="23"/>
  <c r="O1" i="23"/>
  <c r="N1" i="23"/>
  <c r="M1" i="23"/>
  <c r="L1" i="23"/>
  <c r="K1" i="23"/>
  <c r="J1" i="23"/>
  <c r="I1" i="23"/>
  <c r="H1" i="23"/>
  <c r="G1" i="23"/>
  <c r="F1" i="23"/>
  <c r="E1" i="23"/>
  <c r="D1" i="23"/>
  <c r="C1" i="23"/>
  <c r="B1" i="23"/>
  <c r="W34" i="27" l="1"/>
  <c r="W7" i="11" s="1"/>
  <c r="E31" i="27"/>
  <c r="E4" i="11" s="1"/>
  <c r="M31" i="27"/>
  <c r="M4" i="11" s="1"/>
  <c r="U31" i="27"/>
  <c r="U4" i="11" s="1"/>
  <c r="AC31" i="27"/>
  <c r="AC4" i="11" s="1"/>
  <c r="H31" i="27"/>
  <c r="P31" i="27"/>
  <c r="P4" i="11" s="1"/>
  <c r="X31" i="27"/>
  <c r="X4" i="11" s="1"/>
  <c r="AF31" i="27"/>
  <c r="AF4" i="11" s="1"/>
  <c r="I31" i="27"/>
  <c r="I4" i="11" s="1"/>
  <c r="Q31" i="27"/>
  <c r="Q4" i="11" s="1"/>
  <c r="Y31" i="27"/>
  <c r="Y4" i="11" s="1"/>
  <c r="D33" i="27"/>
  <c r="D6" i="11" s="1"/>
  <c r="G36" i="27"/>
  <c r="G9" i="11" s="1"/>
  <c r="AA34" i="27"/>
  <c r="AA7" i="11" s="1"/>
  <c r="AE34" i="27"/>
  <c r="AE7" i="11" s="1"/>
  <c r="G34" i="27"/>
  <c r="G7" i="11" s="1"/>
  <c r="I36" i="27"/>
  <c r="I9" i="11" s="1"/>
  <c r="K34" i="27"/>
  <c r="K7" i="11" s="1"/>
  <c r="T36" i="27"/>
  <c r="T9" i="11" s="1"/>
  <c r="O34" i="27"/>
  <c r="O7" i="11" s="1"/>
  <c r="W36" i="27"/>
  <c r="W9" i="11" s="1"/>
  <c r="H34" i="27"/>
  <c r="H7" i="11" s="1"/>
  <c r="P34" i="27"/>
  <c r="P7" i="11" s="1"/>
  <c r="X34" i="27"/>
  <c r="X7" i="11" s="1"/>
  <c r="AF34" i="27"/>
  <c r="AF7" i="11" s="1"/>
  <c r="I34" i="27"/>
  <c r="I7" i="11" s="1"/>
  <c r="Q34" i="27"/>
  <c r="Q7" i="11" s="1"/>
  <c r="Y34" i="27"/>
  <c r="Y7" i="11" s="1"/>
  <c r="J34" i="27"/>
  <c r="J7" i="11" s="1"/>
  <c r="R34" i="27"/>
  <c r="R7" i="11" s="1"/>
  <c r="Z34" i="27"/>
  <c r="Z7" i="11" s="1"/>
  <c r="D34" i="27"/>
  <c r="D7" i="11" s="1"/>
  <c r="L34" i="27"/>
  <c r="L7" i="11" s="1"/>
  <c r="T34" i="27"/>
  <c r="T7" i="11" s="1"/>
  <c r="AB34" i="27"/>
  <c r="AB7" i="11" s="1"/>
  <c r="E34" i="27"/>
  <c r="E7" i="11" s="1"/>
  <c r="M34" i="27"/>
  <c r="M7" i="11" s="1"/>
  <c r="U34" i="27"/>
  <c r="U7" i="11" s="1"/>
  <c r="AC34" i="27"/>
  <c r="AC7" i="11" s="1"/>
  <c r="F34" i="27"/>
  <c r="F7" i="11" s="1"/>
  <c r="N34" i="27"/>
  <c r="N7" i="11" s="1"/>
  <c r="V34" i="27"/>
  <c r="V7" i="11" s="1"/>
  <c r="AD34" i="27"/>
  <c r="AD7" i="11" s="1"/>
  <c r="H36" i="27"/>
  <c r="H9" i="11" s="1"/>
  <c r="U36" i="27"/>
  <c r="U9" i="11" s="1"/>
  <c r="L36" i="27"/>
  <c r="L9" i="11" s="1"/>
  <c r="M36" i="27"/>
  <c r="M9" i="11" s="1"/>
  <c r="Y36" i="27"/>
  <c r="Y9" i="11" s="1"/>
  <c r="X36" i="27"/>
  <c r="X9" i="11" s="1"/>
  <c r="E33" i="27"/>
  <c r="E6" i="11" s="1"/>
  <c r="O36" i="27"/>
  <c r="O9" i="11" s="1"/>
  <c r="AC36" i="27"/>
  <c r="AC9" i="11" s="1"/>
  <c r="Y33" i="27"/>
  <c r="Y6" i="11" s="1"/>
  <c r="D36" i="27"/>
  <c r="D9" i="11" s="1"/>
  <c r="P36" i="27"/>
  <c r="P9" i="11" s="1"/>
  <c r="AE36" i="27"/>
  <c r="AE9" i="11" s="1"/>
  <c r="E36" i="27"/>
  <c r="E9" i="11" s="1"/>
  <c r="Q36" i="27"/>
  <c r="Q9" i="11" s="1"/>
  <c r="AF36" i="27"/>
  <c r="AF9" i="11" s="1"/>
  <c r="AB36" i="27"/>
  <c r="AB9" i="11" s="1"/>
  <c r="X37" i="27"/>
  <c r="X10" i="11" s="1"/>
  <c r="J36" i="27"/>
  <c r="J9" i="11" s="1"/>
  <c r="R36" i="27"/>
  <c r="R9" i="11" s="1"/>
  <c r="Z36" i="27"/>
  <c r="Z9" i="11" s="1"/>
  <c r="K36" i="27"/>
  <c r="K9" i="11" s="1"/>
  <c r="S36" i="27"/>
  <c r="S9" i="11" s="1"/>
  <c r="AA36" i="27"/>
  <c r="AA9" i="11" s="1"/>
  <c r="F36" i="27"/>
  <c r="F9" i="11" s="1"/>
  <c r="N36" i="27"/>
  <c r="N9" i="11" s="1"/>
  <c r="V36" i="27"/>
  <c r="V9" i="11" s="1"/>
  <c r="AD36" i="27"/>
  <c r="AD9" i="11" s="1"/>
  <c r="AF37" i="27"/>
  <c r="AF10" i="11" s="1"/>
  <c r="F37" i="27"/>
  <c r="F10" i="11" s="1"/>
  <c r="AD37" i="27"/>
  <c r="AD10" i="11" s="1"/>
  <c r="H37" i="27"/>
  <c r="H10" i="11" s="1"/>
  <c r="N37" i="27"/>
  <c r="N10" i="11" s="1"/>
  <c r="P37" i="27"/>
  <c r="P10" i="11" s="1"/>
  <c r="V37" i="27"/>
  <c r="V10" i="11" s="1"/>
  <c r="M33" i="27"/>
  <c r="M6" i="11" s="1"/>
  <c r="AA33" i="27"/>
  <c r="AA6" i="11" s="1"/>
  <c r="AD33" i="27"/>
  <c r="AD6" i="11" s="1"/>
  <c r="C29" i="27"/>
  <c r="B29" i="27" s="1"/>
  <c r="B2" i="11" s="1"/>
  <c r="N33" i="27"/>
  <c r="N6" i="11" s="1"/>
  <c r="Q33" i="27"/>
  <c r="Q6" i="11" s="1"/>
  <c r="O33" i="27"/>
  <c r="O6" i="11" s="1"/>
  <c r="AC33" i="27"/>
  <c r="AC6" i="11" s="1"/>
  <c r="S33" i="27"/>
  <c r="S6" i="11" s="1"/>
  <c r="G33" i="27"/>
  <c r="G6" i="11" s="1"/>
  <c r="U33" i="27"/>
  <c r="U6" i="11" s="1"/>
  <c r="I33" i="27"/>
  <c r="I6" i="11" s="1"/>
  <c r="V33" i="27"/>
  <c r="V6" i="11" s="1"/>
  <c r="F33" i="27"/>
  <c r="F6" i="11" s="1"/>
  <c r="AE33" i="27"/>
  <c r="AE6" i="11" s="1"/>
  <c r="K33" i="27"/>
  <c r="K6" i="11" s="1"/>
  <c r="W33" i="27"/>
  <c r="W6" i="11" s="1"/>
  <c r="G37" i="27"/>
  <c r="G10" i="11" s="1"/>
  <c r="O37" i="27"/>
  <c r="O10" i="11" s="1"/>
  <c r="W37" i="27"/>
  <c r="W10" i="11" s="1"/>
  <c r="AE37" i="27"/>
  <c r="AE10" i="11" s="1"/>
  <c r="I37" i="27"/>
  <c r="I10" i="11" s="1"/>
  <c r="Q37" i="27"/>
  <c r="Q10" i="11" s="1"/>
  <c r="Y37" i="27"/>
  <c r="Y10" i="11" s="1"/>
  <c r="J37" i="27"/>
  <c r="J10" i="11" s="1"/>
  <c r="R37" i="27"/>
  <c r="R10" i="11" s="1"/>
  <c r="Z37" i="27"/>
  <c r="Z10" i="11" s="1"/>
  <c r="K37" i="27"/>
  <c r="K10" i="11" s="1"/>
  <c r="S37" i="27"/>
  <c r="S10" i="11" s="1"/>
  <c r="AA37" i="27"/>
  <c r="AA10" i="11" s="1"/>
  <c r="D37" i="27"/>
  <c r="D10" i="11" s="1"/>
  <c r="L37" i="27"/>
  <c r="L10" i="11" s="1"/>
  <c r="T37" i="27"/>
  <c r="T10" i="11" s="1"/>
  <c r="AB37" i="27"/>
  <c r="AB10" i="11" s="1"/>
  <c r="E37" i="27"/>
  <c r="E10" i="11" s="1"/>
  <c r="M37" i="27"/>
  <c r="M10" i="11" s="1"/>
  <c r="U37" i="27"/>
  <c r="U10" i="11" s="1"/>
  <c r="AC37" i="27"/>
  <c r="AC10" i="11" s="1"/>
  <c r="E30" i="27"/>
  <c r="E3" i="11" s="1"/>
  <c r="H33" i="27"/>
  <c r="H6" i="11" s="1"/>
  <c r="P33" i="27"/>
  <c r="P6" i="11" s="1"/>
  <c r="X33" i="27"/>
  <c r="X6" i="11" s="1"/>
  <c r="AF33" i="27"/>
  <c r="AF6" i="11" s="1"/>
  <c r="J33" i="27"/>
  <c r="J6" i="11" s="1"/>
  <c r="R33" i="27"/>
  <c r="R6" i="11" s="1"/>
  <c r="Z33" i="27"/>
  <c r="Z6" i="11" s="1"/>
  <c r="L33" i="27"/>
  <c r="L6" i="11" s="1"/>
  <c r="T33" i="27"/>
  <c r="T6" i="11" s="1"/>
  <c r="AB33" i="27"/>
  <c r="AB6" i="11" s="1"/>
  <c r="G4" i="11"/>
  <c r="H4" i="11"/>
  <c r="F4" i="11"/>
  <c r="D4" i="11"/>
  <c r="C30" i="27"/>
  <c r="C3" i="11" s="1"/>
  <c r="K38" i="27"/>
  <c r="K11" i="11" s="1"/>
  <c r="S38" i="27"/>
  <c r="S11" i="11" s="1"/>
  <c r="AA38" i="27"/>
  <c r="AA11" i="11" s="1"/>
  <c r="L38" i="27"/>
  <c r="L11" i="11" s="1"/>
  <c r="T38" i="27"/>
  <c r="T11" i="11" s="1"/>
  <c r="E38" i="27"/>
  <c r="E11" i="11" s="1"/>
  <c r="M38" i="27"/>
  <c r="M11" i="11" s="1"/>
  <c r="U38" i="27"/>
  <c r="U11" i="11" s="1"/>
  <c r="F38" i="27"/>
  <c r="F11" i="11" s="1"/>
  <c r="N38" i="27"/>
  <c r="N11" i="11" s="1"/>
  <c r="V38" i="27"/>
  <c r="V11" i="11" s="1"/>
  <c r="G38" i="27"/>
  <c r="G11" i="11" s="1"/>
  <c r="O38" i="27"/>
  <c r="O11" i="11" s="1"/>
  <c r="W38" i="27"/>
  <c r="W11" i="11" s="1"/>
  <c r="H38" i="27"/>
  <c r="H11" i="11" s="1"/>
  <c r="P38" i="27"/>
  <c r="P11" i="11" s="1"/>
  <c r="X38" i="27"/>
  <c r="X11" i="11" s="1"/>
  <c r="C38" i="27"/>
  <c r="B38" i="27" s="1"/>
  <c r="B11" i="11" s="1"/>
  <c r="J38" i="27"/>
  <c r="J11" i="11" s="1"/>
  <c r="Z38" i="27"/>
  <c r="Z11" i="11" s="1"/>
  <c r="I38" i="27"/>
  <c r="I11" i="11" s="1"/>
  <c r="Q38" i="27"/>
  <c r="Q11" i="11" s="1"/>
  <c r="Y38" i="27"/>
  <c r="Y11" i="11" s="1"/>
  <c r="R38" i="27"/>
  <c r="R11" i="11" s="1"/>
  <c r="B6" i="11"/>
  <c r="B7" i="11"/>
  <c r="B8" i="11"/>
  <c r="B9" i="11"/>
  <c r="B14" i="11"/>
  <c r="B15" i="11"/>
  <c r="B16" i="11"/>
  <c r="C6" i="11"/>
  <c r="C7" i="11"/>
  <c r="C8" i="11"/>
  <c r="C9" i="11"/>
  <c r="C14" i="11"/>
  <c r="C15" i="11"/>
  <c r="C16" i="11"/>
  <c r="C17" i="11"/>
  <c r="B4" i="11"/>
  <c r="B5" i="11"/>
  <c r="B10" i="11"/>
  <c r="B12" i="11"/>
  <c r="B13" i="11"/>
  <c r="B17" i="11"/>
  <c r="C4" i="11"/>
  <c r="C5" i="11"/>
  <c r="C10" i="11"/>
  <c r="C12" i="11"/>
  <c r="C13" i="11"/>
  <c r="D11" i="11"/>
  <c r="T30" i="27"/>
  <c r="T3" i="11" s="1"/>
  <c r="L30" i="27"/>
  <c r="L3" i="11" s="1"/>
  <c r="D3" i="11"/>
  <c r="AA30" i="27"/>
  <c r="AA3" i="11" s="1"/>
  <c r="S30" i="27"/>
  <c r="S3" i="11" s="1"/>
  <c r="K30" i="27"/>
  <c r="K3" i="11" s="1"/>
  <c r="H29" i="27"/>
  <c r="H2" i="11" s="1"/>
  <c r="Z30" i="27"/>
  <c r="Z3" i="11" s="1"/>
  <c r="R30" i="27"/>
  <c r="R3" i="11" s="1"/>
  <c r="J30" i="27"/>
  <c r="J3" i="11" s="1"/>
  <c r="G29" i="27"/>
  <c r="G2" i="11" s="1"/>
  <c r="Y30" i="27"/>
  <c r="Y3" i="11" s="1"/>
  <c r="Q30" i="27"/>
  <c r="Q3" i="11" s="1"/>
  <c r="I30" i="27"/>
  <c r="I3" i="11" s="1"/>
  <c r="F29" i="27"/>
  <c r="F2" i="11" s="1"/>
  <c r="X30" i="27"/>
  <c r="X3" i="11" s="1"/>
  <c r="P30" i="27"/>
  <c r="P3" i="11" s="1"/>
  <c r="H30" i="27"/>
  <c r="H3" i="11" s="1"/>
  <c r="E29" i="27"/>
  <c r="E2" i="11" s="1"/>
  <c r="W30" i="27"/>
  <c r="W3" i="11" s="1"/>
  <c r="O30" i="27"/>
  <c r="O3" i="11" s="1"/>
  <c r="G30" i="27"/>
  <c r="G3" i="11" s="1"/>
  <c r="D29" i="27"/>
  <c r="D2" i="11" s="1"/>
  <c r="V30" i="27"/>
  <c r="V3" i="11" s="1"/>
  <c r="N30" i="27"/>
  <c r="N3" i="11" s="1"/>
  <c r="F30" i="27"/>
  <c r="F3" i="11" s="1"/>
  <c r="U30" i="27"/>
  <c r="U3" i="11" s="1"/>
  <c r="M30" i="27"/>
  <c r="M3" i="11" s="1"/>
  <c r="B7" i="24"/>
  <c r="B16" i="24" s="1"/>
  <c r="B6" i="22" s="1"/>
  <c r="G8" i="26"/>
  <c r="F15" i="26"/>
  <c r="G4" i="26"/>
  <c r="D2" i="23"/>
  <c r="C3" i="22"/>
  <c r="B3" i="22"/>
  <c r="F8" i="24"/>
  <c r="E17" i="24"/>
  <c r="E7" i="22" s="1"/>
  <c r="E7" i="24"/>
  <c r="D16" i="24"/>
  <c r="D6" i="22" s="1"/>
  <c r="D11" i="24"/>
  <c r="C20" i="24"/>
  <c r="C10" i="22" s="1"/>
  <c r="B20" i="24"/>
  <c r="B10" i="22" s="1"/>
  <c r="D10" i="24"/>
  <c r="C16" i="24"/>
  <c r="C6" i="22" s="1"/>
  <c r="C5" i="24"/>
  <c r="B8" i="24"/>
  <c r="B17" i="24" s="1"/>
  <c r="B7" i="22" s="1"/>
  <c r="D17" i="24"/>
  <c r="D7" i="22" s="1"/>
  <c r="C6" i="24"/>
  <c r="F19" i="23"/>
  <c r="E17" i="23"/>
  <c r="E2" i="22" s="1"/>
  <c r="C2" i="11" l="1"/>
  <c r="C11" i="11"/>
  <c r="B30" i="27"/>
  <c r="B3" i="11" s="1"/>
  <c r="D5" i="24"/>
  <c r="E5" i="24" s="1"/>
  <c r="E14" i="24" s="1"/>
  <c r="E4" i="22" s="1"/>
  <c r="C4" i="22"/>
  <c r="D6" i="24"/>
  <c r="C5" i="22"/>
  <c r="G15" i="26"/>
  <c r="E2" i="23"/>
  <c r="D3" i="22"/>
  <c r="E10" i="24"/>
  <c r="D19" i="24"/>
  <c r="D9" i="22" s="1"/>
  <c r="F17" i="24"/>
  <c r="F7" i="22" s="1"/>
  <c r="G8" i="24"/>
  <c r="D15" i="24"/>
  <c r="E6" i="24"/>
  <c r="F7" i="24"/>
  <c r="E16" i="24"/>
  <c r="E6" i="22" s="1"/>
  <c r="D20" i="24"/>
  <c r="D10" i="22" s="1"/>
  <c r="E11" i="24"/>
  <c r="G19" i="23"/>
  <c r="F17" i="23"/>
  <c r="F2" i="22" s="1"/>
  <c r="B2" i="12"/>
  <c r="AF6" i="6"/>
  <c r="B76" i="4"/>
  <c r="B108" i="4"/>
  <c r="B3" i="18"/>
  <c r="AF11" i="6"/>
  <c r="AF10" i="6"/>
  <c r="G9" i="8"/>
  <c r="G8" i="8"/>
  <c r="B15" i="24" l="1"/>
  <c r="D5" i="22"/>
  <c r="F5" i="24"/>
  <c r="F2" i="23"/>
  <c r="E3" i="22"/>
  <c r="G7" i="24"/>
  <c r="F16" i="24"/>
  <c r="F6" i="22" s="1"/>
  <c r="E15" i="24"/>
  <c r="E5" i="22" s="1"/>
  <c r="F6" i="24"/>
  <c r="G5" i="24"/>
  <c r="F14" i="24"/>
  <c r="F4" i="22" s="1"/>
  <c r="G17" i="24"/>
  <c r="G7" i="22" s="1"/>
  <c r="H8" i="24"/>
  <c r="F10" i="24"/>
  <c r="E19" i="24"/>
  <c r="E9" i="22" s="1"/>
  <c r="F11" i="24"/>
  <c r="E20" i="24"/>
  <c r="E10" i="22" s="1"/>
  <c r="H19" i="23"/>
  <c r="G17" i="23"/>
  <c r="G2" i="22" s="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G2" i="23" l="1"/>
  <c r="F3" i="22"/>
  <c r="I8" i="24"/>
  <c r="H17" i="24"/>
  <c r="H7" i="22" s="1"/>
  <c r="G14" i="24"/>
  <c r="G4" i="22" s="1"/>
  <c r="H5" i="24"/>
  <c r="F15" i="24"/>
  <c r="F5" i="22" s="1"/>
  <c r="G6" i="24"/>
  <c r="G11" i="24"/>
  <c r="F20" i="24"/>
  <c r="F10" i="22" s="1"/>
  <c r="G10" i="24"/>
  <c r="F19" i="24"/>
  <c r="F9" i="22" s="1"/>
  <c r="H7" i="24"/>
  <c r="G16" i="24"/>
  <c r="G6" i="22" s="1"/>
  <c r="I19" i="23"/>
  <c r="I17" i="23" s="1"/>
  <c r="I2" i="22" s="1"/>
  <c r="H17" i="23"/>
  <c r="H2" i="22" s="1"/>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H2" i="23" l="1"/>
  <c r="G3" i="22"/>
  <c r="G20" i="24"/>
  <c r="G10" i="22" s="1"/>
  <c r="H11" i="24"/>
  <c r="G15" i="24"/>
  <c r="G5" i="22" s="1"/>
  <c r="H6" i="24"/>
  <c r="H14" i="24"/>
  <c r="H4" i="22" s="1"/>
  <c r="I5" i="24"/>
  <c r="I7" i="24"/>
  <c r="H16" i="24"/>
  <c r="H6" i="22" s="1"/>
  <c r="H10" i="24"/>
  <c r="G19" i="24"/>
  <c r="G9" i="22" s="1"/>
  <c r="J8" i="24"/>
  <c r="I17" i="24"/>
  <c r="I7" i="22" s="1"/>
  <c r="B6" i="8"/>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I2" i="23" l="1"/>
  <c r="H3" i="22"/>
  <c r="I16" i="24"/>
  <c r="I6" i="22" s="1"/>
  <c r="J7" i="24"/>
  <c r="I14" i="24"/>
  <c r="I4" i="22" s="1"/>
  <c r="J5" i="24"/>
  <c r="H15" i="24"/>
  <c r="H5" i="22" s="1"/>
  <c r="I6" i="24"/>
  <c r="K8" i="24"/>
  <c r="J17" i="24"/>
  <c r="J7" i="22" s="1"/>
  <c r="H20" i="24"/>
  <c r="H10" i="22" s="1"/>
  <c r="I11" i="24"/>
  <c r="I10" i="24"/>
  <c r="H19" i="24"/>
  <c r="H9" i="22" s="1"/>
  <c r="B7" i="8"/>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J2" i="23" l="1"/>
  <c r="I3" i="22"/>
  <c r="L8" i="24"/>
  <c r="K17" i="24"/>
  <c r="K7" i="22" s="1"/>
  <c r="I15" i="24"/>
  <c r="I5" i="22" s="1"/>
  <c r="J6" i="24"/>
  <c r="J14" i="24"/>
  <c r="J4" i="22" s="1"/>
  <c r="K5" i="24"/>
  <c r="J10" i="24"/>
  <c r="I19" i="24"/>
  <c r="I9" i="22" s="1"/>
  <c r="I20" i="24"/>
  <c r="I10" i="22" s="1"/>
  <c r="J11" i="24"/>
  <c r="K7" i="24"/>
  <c r="J16" i="24"/>
  <c r="J6" i="22" s="1"/>
  <c r="Y14" i="6"/>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K2" i="23" l="1"/>
  <c r="J3" i="22"/>
  <c r="J19" i="24"/>
  <c r="J9" i="22" s="1"/>
  <c r="K10" i="24"/>
  <c r="L5" i="24"/>
  <c r="K14" i="24"/>
  <c r="K4" i="22" s="1"/>
  <c r="M8" i="24"/>
  <c r="L17" i="24"/>
  <c r="L7" i="22" s="1"/>
  <c r="J15" i="24"/>
  <c r="J5" i="22" s="1"/>
  <c r="K6" i="24"/>
  <c r="L7" i="24"/>
  <c r="K16" i="24"/>
  <c r="K6" i="22" s="1"/>
  <c r="K11" i="24"/>
  <c r="J20" i="24"/>
  <c r="J10" i="22" s="1"/>
  <c r="B29" i="8"/>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L2" i="23" l="1"/>
  <c r="K3" i="22"/>
  <c r="K19" i="24"/>
  <c r="K9" i="22" s="1"/>
  <c r="L10" i="24"/>
  <c r="K15" i="24"/>
  <c r="K5" i="22" s="1"/>
  <c r="L6" i="24"/>
  <c r="M7" i="24"/>
  <c r="L16" i="24"/>
  <c r="L6" i="22" s="1"/>
  <c r="N8" i="24"/>
  <c r="M17" i="24"/>
  <c r="M7" i="22" s="1"/>
  <c r="L11" i="24"/>
  <c r="K20" i="24"/>
  <c r="K10" i="22" s="1"/>
  <c r="L14" i="24"/>
  <c r="L4" i="22" s="1"/>
  <c r="M5" i="24"/>
  <c r="R26" i="2"/>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M2" i="23" l="1"/>
  <c r="L3" i="22"/>
  <c r="M11" i="24"/>
  <c r="L20" i="24"/>
  <c r="L10" i="22" s="1"/>
  <c r="N7" i="24"/>
  <c r="M16" i="24"/>
  <c r="M6" i="22" s="1"/>
  <c r="M14" i="24"/>
  <c r="M4" i="22" s="1"/>
  <c r="N5" i="24"/>
  <c r="L15" i="24"/>
  <c r="L5" i="22" s="1"/>
  <c r="M6" i="24"/>
  <c r="M10" i="24"/>
  <c r="L19" i="24"/>
  <c r="L9" i="22" s="1"/>
  <c r="N17" i="24"/>
  <c r="N7" i="22" s="1"/>
  <c r="O8" i="24"/>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N2" i="23" l="1"/>
  <c r="M3" i="22"/>
  <c r="N10" i="24"/>
  <c r="M19" i="24"/>
  <c r="M9" i="22" s="1"/>
  <c r="O5" i="24"/>
  <c r="N14" i="24"/>
  <c r="N4" i="22" s="1"/>
  <c r="N11" i="24"/>
  <c r="M20" i="24"/>
  <c r="M10" i="22" s="1"/>
  <c r="M15" i="24"/>
  <c r="M5" i="22" s="1"/>
  <c r="N6" i="24"/>
  <c r="O17" i="24"/>
  <c r="O7" i="22" s="1"/>
  <c r="P8" i="24"/>
  <c r="N16" i="24"/>
  <c r="N6" i="22" s="1"/>
  <c r="O7" i="24"/>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O2" i="23" l="1"/>
  <c r="N3" i="22"/>
  <c r="O11" i="24"/>
  <c r="N20" i="24"/>
  <c r="N10" i="22" s="1"/>
  <c r="O10" i="24"/>
  <c r="N19" i="24"/>
  <c r="N9" i="22" s="1"/>
  <c r="P7" i="24"/>
  <c r="O16" i="24"/>
  <c r="O6" i="22" s="1"/>
  <c r="N15" i="24"/>
  <c r="N5" i="22" s="1"/>
  <c r="O6" i="24"/>
  <c r="O14" i="24"/>
  <c r="O4" i="22" s="1"/>
  <c r="P5" i="24"/>
  <c r="Q8" i="24"/>
  <c r="P17" i="24"/>
  <c r="P7" i="22" s="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P2" i="23" l="1"/>
  <c r="O3" i="22"/>
  <c r="Q7" i="24"/>
  <c r="P16" i="24"/>
  <c r="P6" i="22" s="1"/>
  <c r="R8" i="24"/>
  <c r="Q17" i="24"/>
  <c r="Q7" i="22" s="1"/>
  <c r="P10" i="24"/>
  <c r="O19" i="24"/>
  <c r="O9" i="22" s="1"/>
  <c r="P14" i="24"/>
  <c r="P4" i="22" s="1"/>
  <c r="Q5" i="24"/>
  <c r="O15" i="24"/>
  <c r="O5" i="22" s="1"/>
  <c r="P6" i="24"/>
  <c r="O20" i="24"/>
  <c r="O10" i="22" s="1"/>
  <c r="P11" i="24"/>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Q2" i="23" l="1"/>
  <c r="P3" i="22"/>
  <c r="Q16" i="24"/>
  <c r="Q6" i="22" s="1"/>
  <c r="R7" i="24"/>
  <c r="Q14" i="24"/>
  <c r="Q4" i="22" s="1"/>
  <c r="R5" i="24"/>
  <c r="P20" i="24"/>
  <c r="P10" i="22" s="1"/>
  <c r="Q11" i="24"/>
  <c r="S8" i="24"/>
  <c r="R17" i="24"/>
  <c r="R7" i="22" s="1"/>
  <c r="Q10" i="24"/>
  <c r="P19" i="24"/>
  <c r="P9" i="22" s="1"/>
  <c r="P15" i="24"/>
  <c r="P5" i="22" s="1"/>
  <c r="Q6" i="24"/>
  <c r="B23" i="8"/>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R2" i="23" l="1"/>
  <c r="Q3" i="22"/>
  <c r="S17" i="24"/>
  <c r="S7" i="22" s="1"/>
  <c r="T8" i="24"/>
  <c r="Q20" i="24"/>
  <c r="Q10" i="22" s="1"/>
  <c r="R11" i="24"/>
  <c r="Q15" i="24"/>
  <c r="Q5" i="22" s="1"/>
  <c r="R6" i="24"/>
  <c r="R14" i="24"/>
  <c r="R4" i="22" s="1"/>
  <c r="S5" i="24"/>
  <c r="R10" i="24"/>
  <c r="Q19" i="24"/>
  <c r="Q9" i="22" s="1"/>
  <c r="S7" i="24"/>
  <c r="R16" i="24"/>
  <c r="R6" i="22" s="1"/>
  <c r="C21" i="8"/>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S2" i="23" l="1"/>
  <c r="R3" i="22"/>
  <c r="S14" i="24"/>
  <c r="S4" i="22" s="1"/>
  <c r="T5" i="24"/>
  <c r="R15" i="24"/>
  <c r="R5" i="22" s="1"/>
  <c r="S6" i="24"/>
  <c r="S11" i="24"/>
  <c r="R20" i="24"/>
  <c r="R10" i="22" s="1"/>
  <c r="T7" i="24"/>
  <c r="S16" i="24"/>
  <c r="S6" i="22" s="1"/>
  <c r="R19" i="24"/>
  <c r="R9" i="22" s="1"/>
  <c r="S10" i="24"/>
  <c r="U8" i="24"/>
  <c r="T17" i="24"/>
  <c r="T7" i="22" s="1"/>
  <c r="AN15" i="6"/>
  <c r="AO11" i="6"/>
  <c r="AO7" i="6"/>
  <c r="AP6" i="6"/>
  <c r="AN14" i="6"/>
  <c r="AO10" i="6"/>
  <c r="T2" i="23" l="1"/>
  <c r="S3" i="22"/>
  <c r="U7" i="24"/>
  <c r="T16" i="24"/>
  <c r="T6" i="22" s="1"/>
  <c r="S15" i="24"/>
  <c r="S5" i="22" s="1"/>
  <c r="T6" i="24"/>
  <c r="T11" i="24"/>
  <c r="S20" i="24"/>
  <c r="S10" i="22" s="1"/>
  <c r="V8" i="24"/>
  <c r="U17" i="24"/>
  <c r="U7" i="22" s="1"/>
  <c r="S19" i="24"/>
  <c r="S9" i="22" s="1"/>
  <c r="T10" i="24"/>
  <c r="T14" i="24"/>
  <c r="T4" i="22" s="1"/>
  <c r="U5" i="24"/>
  <c r="AP10" i="6"/>
  <c r="AO14" i="6"/>
  <c r="AQ6" i="6"/>
  <c r="AP7" i="6"/>
  <c r="AP11" i="6"/>
  <c r="AO15" i="6"/>
  <c r="U2" i="23" l="1"/>
  <c r="T3" i="22"/>
  <c r="V7" i="24"/>
  <c r="U16" i="24"/>
  <c r="U6" i="22" s="1"/>
  <c r="V17" i="24"/>
  <c r="V7" i="22" s="1"/>
  <c r="W8" i="24"/>
  <c r="U14" i="24"/>
  <c r="U4" i="22" s="1"/>
  <c r="V5" i="24"/>
  <c r="T15" i="24"/>
  <c r="T5" i="22" s="1"/>
  <c r="U6" i="24"/>
  <c r="U11" i="24"/>
  <c r="T20" i="24"/>
  <c r="T10" i="22" s="1"/>
  <c r="U10" i="24"/>
  <c r="T19" i="24"/>
  <c r="T9" i="22" s="1"/>
  <c r="AQ7" i="6"/>
  <c r="AP15" i="6"/>
  <c r="AQ11" i="6"/>
  <c r="AR6" i="6"/>
  <c r="AP14" i="6"/>
  <c r="AQ10" i="6"/>
  <c r="V2" i="23" l="1"/>
  <c r="U3" i="22"/>
  <c r="U15" i="24"/>
  <c r="U5" i="22" s="1"/>
  <c r="V6" i="24"/>
  <c r="W5" i="24"/>
  <c r="V14" i="24"/>
  <c r="V4" i="22" s="1"/>
  <c r="V11" i="24"/>
  <c r="U20" i="24"/>
  <c r="U10" i="22" s="1"/>
  <c r="W17" i="24"/>
  <c r="W7" i="22" s="1"/>
  <c r="X8" i="24"/>
  <c r="V10" i="24"/>
  <c r="U19" i="24"/>
  <c r="U9" i="22" s="1"/>
  <c r="W7" i="24"/>
  <c r="V16" i="24"/>
  <c r="V6" i="22" s="1"/>
  <c r="AS6" i="6"/>
  <c r="AQ15" i="6"/>
  <c r="AR11" i="6"/>
  <c r="AQ14" i="6"/>
  <c r="AR10" i="6"/>
  <c r="AR7" i="6"/>
  <c r="W2" i="23" l="1"/>
  <c r="V3" i="22"/>
  <c r="Y8" i="24"/>
  <c r="X17" i="24"/>
  <c r="X7" i="22" s="1"/>
  <c r="W10" i="24"/>
  <c r="V19" i="24"/>
  <c r="V9" i="22" s="1"/>
  <c r="X7" i="24"/>
  <c r="W16" i="24"/>
  <c r="W6" i="22" s="1"/>
  <c r="W14" i="24"/>
  <c r="W4" i="22" s="1"/>
  <c r="X5" i="24"/>
  <c r="W11" i="24"/>
  <c r="V20" i="24"/>
  <c r="V10" i="22" s="1"/>
  <c r="V15" i="24"/>
  <c r="V5" i="22" s="1"/>
  <c r="W6" i="24"/>
  <c r="AT6" i="6"/>
  <c r="AR14" i="6"/>
  <c r="AS10" i="6"/>
  <c r="AR15" i="6"/>
  <c r="AS11" i="6"/>
  <c r="AS7" i="6"/>
  <c r="X2" i="23" l="1"/>
  <c r="W3" i="22"/>
  <c r="X14" i="24"/>
  <c r="X4" i="22" s="1"/>
  <c r="Y5" i="24"/>
  <c r="W15" i="24"/>
  <c r="W5" i="22" s="1"/>
  <c r="X6" i="24"/>
  <c r="Z8" i="24"/>
  <c r="Y17" i="24"/>
  <c r="Y7" i="22" s="1"/>
  <c r="X10" i="24"/>
  <c r="W19" i="24"/>
  <c r="W9" i="22" s="1"/>
  <c r="W20" i="24"/>
  <c r="W10" i="22" s="1"/>
  <c r="X11" i="24"/>
  <c r="Y7" i="24"/>
  <c r="X16" i="24"/>
  <c r="X6" i="22" s="1"/>
  <c r="AU6" i="6"/>
  <c r="AT7" i="6"/>
  <c r="AS15" i="6"/>
  <c r="AT11" i="6"/>
  <c r="AS14" i="6"/>
  <c r="AT10" i="6"/>
  <c r="Y2" i="23" l="1"/>
  <c r="X3" i="22"/>
  <c r="Y10" i="24"/>
  <c r="X19" i="24"/>
  <c r="X9" i="22" s="1"/>
  <c r="AA8" i="24"/>
  <c r="Z17" i="24"/>
  <c r="Z7" i="22" s="1"/>
  <c r="X15" i="24"/>
  <c r="X5" i="22" s="1"/>
  <c r="Y6" i="24"/>
  <c r="Y16" i="24"/>
  <c r="Y6" i="22" s="1"/>
  <c r="Z7" i="24"/>
  <c r="X20" i="24"/>
  <c r="X10" i="22" s="1"/>
  <c r="Y11" i="24"/>
  <c r="Y14" i="24"/>
  <c r="Y4" i="22" s="1"/>
  <c r="Z5" i="24"/>
  <c r="AV6" i="6"/>
  <c r="AU7" i="6"/>
  <c r="AT14" i="6"/>
  <c r="AU10" i="6"/>
  <c r="AT15" i="6"/>
  <c r="AU11" i="6"/>
  <c r="Z2" i="23" l="1"/>
  <c r="Y3" i="22"/>
  <c r="Z6" i="24"/>
  <c r="Y15" i="24"/>
  <c r="Y5" i="22" s="1"/>
  <c r="Y20" i="24"/>
  <c r="Y10" i="22" s="1"/>
  <c r="Z11" i="24"/>
  <c r="Z10" i="24"/>
  <c r="Y19" i="24"/>
  <c r="Y9" i="22" s="1"/>
  <c r="AA7" i="24"/>
  <c r="Z16" i="24"/>
  <c r="Z6" i="22" s="1"/>
  <c r="Z14" i="24"/>
  <c r="Z4" i="22" s="1"/>
  <c r="AA5" i="24"/>
  <c r="AB8" i="24"/>
  <c r="AA17" i="24"/>
  <c r="AA7" i="22" s="1"/>
  <c r="AW6" i="6"/>
  <c r="AU15" i="6"/>
  <c r="AV11" i="6"/>
  <c r="AV10" i="6"/>
  <c r="AU14" i="6"/>
  <c r="AV7" i="6"/>
  <c r="AA2" i="23" l="1"/>
  <c r="Z3" i="22"/>
  <c r="AB7" i="24"/>
  <c r="AA16" i="24"/>
  <c r="AA6" i="22" s="1"/>
  <c r="AB5" i="24"/>
  <c r="AA14" i="24"/>
  <c r="AA4" i="22" s="1"/>
  <c r="Z19" i="24"/>
  <c r="Z9" i="22" s="1"/>
  <c r="AA10" i="24"/>
  <c r="Z15" i="24"/>
  <c r="Z5" i="22" s="1"/>
  <c r="AA6" i="24"/>
  <c r="AA11" i="24"/>
  <c r="Z20" i="24"/>
  <c r="Z10" i="22" s="1"/>
  <c r="AC8" i="24"/>
  <c r="AB17" i="24"/>
  <c r="AB7" i="22" s="1"/>
  <c r="AX6" i="6"/>
  <c r="AW7" i="6"/>
  <c r="AV14" i="6"/>
  <c r="AW10" i="6"/>
  <c r="AV15" i="6"/>
  <c r="AW11" i="6"/>
  <c r="AB2" i="23" l="1"/>
  <c r="AA3" i="22"/>
  <c r="AA15" i="24"/>
  <c r="AA5" i="22" s="1"/>
  <c r="AB6" i="24"/>
  <c r="AD8" i="24"/>
  <c r="AC17" i="24"/>
  <c r="AC7" i="22" s="1"/>
  <c r="AB14" i="24"/>
  <c r="AB4" i="22" s="1"/>
  <c r="AC5" i="24"/>
  <c r="AA19" i="24"/>
  <c r="AA9" i="22" s="1"/>
  <c r="AB10" i="24"/>
  <c r="AB11" i="24"/>
  <c r="AA20" i="24"/>
  <c r="AA10" i="22" s="1"/>
  <c r="AC7" i="24"/>
  <c r="AB16" i="24"/>
  <c r="AB6" i="22" s="1"/>
  <c r="AY6" i="6"/>
  <c r="AX11" i="6"/>
  <c r="AW15" i="6"/>
  <c r="AW14" i="6"/>
  <c r="AX10" i="6"/>
  <c r="AX7" i="6"/>
  <c r="AC2" i="23" l="1"/>
  <c r="AC3" i="22" s="1"/>
  <c r="AB3" i="22"/>
  <c r="AD7" i="24"/>
  <c r="AC16" i="24"/>
  <c r="AC6" i="22" s="1"/>
  <c r="AD17" i="24"/>
  <c r="AD7" i="22" s="1"/>
  <c r="AE8" i="24"/>
  <c r="AB15" i="24"/>
  <c r="AB5" i="22" s="1"/>
  <c r="AC6" i="24"/>
  <c r="AC10" i="24"/>
  <c r="AB19" i="24"/>
  <c r="AB9" i="22" s="1"/>
  <c r="AC14" i="24"/>
  <c r="AC4" i="22" s="1"/>
  <c r="AD5" i="24"/>
  <c r="AC11" i="24"/>
  <c r="AB20" i="24"/>
  <c r="AB10" i="22" s="1"/>
  <c r="AZ6" i="6"/>
  <c r="AY7" i="6"/>
  <c r="AX14" i="6"/>
  <c r="AY10" i="6"/>
  <c r="AX15" i="6"/>
  <c r="AY11" i="6"/>
  <c r="AD10" i="24" l="1"/>
  <c r="AC19" i="24"/>
  <c r="AC9" i="22" s="1"/>
  <c r="AE7" i="24"/>
  <c r="AD16" i="24"/>
  <c r="AD6" i="22" s="1"/>
  <c r="AC15" i="24"/>
  <c r="AC5" i="22" s="1"/>
  <c r="AD6" i="24"/>
  <c r="AE17" i="24"/>
  <c r="AE7" i="22" s="1"/>
  <c r="AF8" i="24"/>
  <c r="AD11" i="24"/>
  <c r="AC20" i="24"/>
  <c r="AC10" i="22" s="1"/>
  <c r="AE5" i="24"/>
  <c r="AD14" i="24"/>
  <c r="AD4" i="22" s="1"/>
  <c r="BA6" i="6"/>
  <c r="AY15" i="6"/>
  <c r="AZ11" i="6"/>
  <c r="AY14" i="6"/>
  <c r="AZ10" i="6"/>
  <c r="AZ7" i="6"/>
  <c r="AG8" i="24" l="1"/>
  <c r="AF17" i="24"/>
  <c r="AF7" i="22" s="1"/>
  <c r="AE11" i="24"/>
  <c r="AD20" i="24"/>
  <c r="AD10" i="22" s="1"/>
  <c r="AE10" i="24"/>
  <c r="AD19" i="24"/>
  <c r="AD9" i="22" s="1"/>
  <c r="AD15" i="24"/>
  <c r="AD5" i="22" s="1"/>
  <c r="AE6" i="24"/>
  <c r="AE14" i="24"/>
  <c r="AE4" i="22" s="1"/>
  <c r="AF5" i="24"/>
  <c r="AE16" i="24"/>
  <c r="AE6" i="22" s="1"/>
  <c r="AF7" i="24"/>
  <c r="BB6" i="6"/>
  <c r="BA7" i="6"/>
  <c r="AZ14" i="6"/>
  <c r="BA10" i="6"/>
  <c r="AZ15" i="6"/>
  <c r="BA11" i="6"/>
  <c r="AF10" i="24" l="1"/>
  <c r="AE19" i="24"/>
  <c r="AE9" i="22" s="1"/>
  <c r="AE20" i="24"/>
  <c r="AE10" i="22" s="1"/>
  <c r="AF11" i="24"/>
  <c r="AG7" i="24"/>
  <c r="AF16" i="24"/>
  <c r="AF6" i="22" s="1"/>
  <c r="AF14" i="24"/>
  <c r="AF4" i="22" s="1"/>
  <c r="AG5" i="24"/>
  <c r="AE15" i="24"/>
  <c r="AE5" i="22" s="1"/>
  <c r="AF6" i="24"/>
  <c r="AH8" i="24"/>
  <c r="AG17" i="24"/>
  <c r="AG7" i="22" s="1"/>
  <c r="BC6" i="6"/>
  <c r="BA15" i="6"/>
  <c r="BB11" i="6"/>
  <c r="BA14" i="6"/>
  <c r="BB10" i="6"/>
  <c r="BB7" i="6"/>
  <c r="AG14" i="24" l="1"/>
  <c r="AG4" i="22" s="1"/>
  <c r="AH5" i="24"/>
  <c r="AG16" i="24"/>
  <c r="AG6" i="22" s="1"/>
  <c r="AH7" i="24"/>
  <c r="AF20" i="24"/>
  <c r="AF10" i="22" s="1"/>
  <c r="AG11" i="24"/>
  <c r="AI8" i="24"/>
  <c r="AI17" i="24" s="1"/>
  <c r="AI7" i="22" s="1"/>
  <c r="AH17" i="24"/>
  <c r="AH7" i="22" s="1"/>
  <c r="AF15" i="24"/>
  <c r="AF5" i="22" s="1"/>
  <c r="AG6" i="24"/>
  <c r="AG10" i="24"/>
  <c r="AF19" i="24"/>
  <c r="AF9" i="22" s="1"/>
  <c r="BD6" i="6"/>
  <c r="BB14" i="6"/>
  <c r="BC10" i="6"/>
  <c r="BC7" i="6"/>
  <c r="BB15" i="6"/>
  <c r="BC11" i="6"/>
  <c r="AG20" i="24" l="1"/>
  <c r="AG10" i="22" s="1"/>
  <c r="AH11" i="24"/>
  <c r="AI7" i="24"/>
  <c r="AI16" i="24" s="1"/>
  <c r="AI6" i="22" s="1"/>
  <c r="AH16" i="24"/>
  <c r="AH6" i="22" s="1"/>
  <c r="AH10" i="24"/>
  <c r="AG19" i="24"/>
  <c r="AG9" i="22" s="1"/>
  <c r="AH6" i="24"/>
  <c r="AG15" i="24"/>
  <c r="AG5" i="22" s="1"/>
  <c r="AH14" i="24"/>
  <c r="AH4" i="22" s="1"/>
  <c r="AI5" i="24"/>
  <c r="AI14" i="24" s="1"/>
  <c r="AI4" i="22" s="1"/>
  <c r="BE6" i="6"/>
  <c r="BD7" i="6"/>
  <c r="BC15" i="6"/>
  <c r="BD11" i="6"/>
  <c r="BD10" i="6"/>
  <c r="BC14" i="6"/>
  <c r="AH19" i="24" l="1"/>
  <c r="AH9" i="22" s="1"/>
  <c r="AI10" i="24"/>
  <c r="AI19" i="24" s="1"/>
  <c r="AI9" i="22" s="1"/>
  <c r="AH15" i="24"/>
  <c r="AH5" i="22" s="1"/>
  <c r="AI6" i="24"/>
  <c r="AI15" i="24" s="1"/>
  <c r="AI5" i="22" s="1"/>
  <c r="AI11" i="24"/>
  <c r="AI20" i="24" s="1"/>
  <c r="AI10" i="22" s="1"/>
  <c r="AH20" i="24"/>
  <c r="AH10" i="22" s="1"/>
  <c r="BF6" i="6"/>
  <c r="BD15" i="6"/>
  <c r="BE11" i="6"/>
  <c r="BD14" i="6"/>
  <c r="BE10" i="6"/>
  <c r="BE7" i="6"/>
  <c r="BG6" i="6" l="1"/>
  <c r="BF7" i="6"/>
  <c r="BF11" i="6"/>
  <c r="BE15" i="6"/>
  <c r="BE14" i="6"/>
  <c r="BF10" i="6"/>
  <c r="BH6" i="6" l="1"/>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<sst xmlns="http://schemas.openxmlformats.org/spreadsheetml/2006/main" count="58739" uniqueCount="4957">
  <si>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</si>
  <si>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</si>
  <si>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</si>
  <si>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</si>
  <si>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</si>
  <si>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</si>
  <si>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</si>
  <si>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</si>
  <si>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</si>
  <si>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</si>
  <si>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</si>
  <si>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</si>
  <si>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</si>
  <si>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</si>
  <si>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</si>
  <si>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</si>
  <si>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</si>
  <si>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</si>
  <si>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</si>
  <si>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</si>
  <si>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</si>
  <si>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</si>
  <si>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</si>
  <si>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</si>
  <si>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</si>
  <si>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</si>
  <si>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</si>
  <si>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</si>
  <si>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</si>
  <si>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</si>
  <si>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</si>
  <si>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</si>
  <si>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</si>
  <si>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</si>
  <si>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</si>
  <si>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</si>
  <si>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</si>
  <si>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</si>
  <si>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</si>
  <si>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</si>
  <si>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</si>
  <si>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</si>
  <si>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</si>
  <si>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</si>
  <si>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</si>
  <si>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</si>
  <si>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</si>
  <si>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</si>
  <si>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</si>
  <si>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</si>
  <si>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</si>
  <si>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</si>
  <si>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</si>
  <si>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</si>
  <si>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</si>
  <si>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</si>
  <si>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</si>
  <si>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</si>
  <si>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</si>
  <si>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</si>
  <si>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</si>
  <si>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</si>
  <si>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</si>
  <si>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</si>
  <si>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</si>
  <si>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</si>
  <si>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</si>
  <si>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</si>
  <si>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</si>
  <si>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</si>
  <si>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</si>
  <si>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</si>
  <si>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</si>
  <si>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</si>
  <si>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</si>
  <si>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</si>
  <si>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</si>
  <si>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</si>
  <si>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</si>
  <si>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</si>
  <si>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</si>
  <si>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</si>
  <si>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</si>
  <si>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</si>
  <si>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</si>
  <si>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</si>
  <si>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</si>
  <si>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</si>
  <si>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</si>
  <si>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</si>
  <si>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</si>
  <si>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</si>
  <si>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</si>
  <si>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</si>
  <si>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</si>
  <si>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</si>
  <si>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</si>
  <si>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</si>
  <si>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</si>
  <si>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</si>
  <si>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</si>
  <si>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</si>
  <si>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</si>
  <si>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</si>
  <si>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</si>
  <si>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</si>
  <si>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</si>
  <si>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</si>
  <si>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</si>
  <si>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</si>
  <si>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</si>
  <si>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</si>
  <si>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</si>
  <si>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</si>
  <si>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</si>
  <si>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</si>
  <si>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</si>
  <si>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</si>
  <si>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</si>
  <si>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</si>
  <si>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</si>
  <si>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</si>
  <si>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</si>
  <si>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</si>
  <si>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</si>
  <si>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</si>
  <si>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</si>
  <si>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</si>
  <si>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</si>
  <si>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</si>
  <si>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</si>
  <si>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</si>
  <si>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</si>
  <si>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</si>
  <si>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</si>
  <si>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</si>
  <si>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</si>
  <si>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</si>
  <si>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</si>
  <si>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</si>
  <si>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</si>
  <si>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</si>
  <si>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</si>
  <si>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</si>
  <si>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</si>
  <si>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</si>
  <si>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</si>
  <si>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</si>
  <si>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</si>
  <si>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</si>
  <si>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</si>
  <si>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</si>
  <si>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</si>
  <si>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</si>
  <si>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</si>
  <si>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</si>
  <si>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</si>
  <si>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</si>
  <si>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</si>
  <si>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</si>
  <si>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</si>
  <si>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</si>
  <si>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</si>
  <si>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</si>
  <si>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</si>
  <si>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</si>
  <si>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</si>
  <si>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</si>
  <si>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</si>
  <si>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</si>
  <si>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</si>
  <si>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</si>
  <si>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</si>
  <si>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</si>
  <si>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</si>
  <si>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</si>
  <si>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</si>
  <si>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</si>
  <si>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</si>
  <si>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</si>
  <si>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</si>
  <si>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</si>
  <si>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</si>
  <si>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</si>
  <si>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</si>
  <si>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</si>
  <si>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</si>
  <si>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</si>
  <si>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</si>
  <si>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</si>
  <si>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</si>
  <si>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</si>
  <si>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</si>
  <si>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</si>
  <si>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</si>
  <si>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</si>
  <si>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</si>
  <si>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</si>
  <si>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</si>
  <si>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</si>
  <si>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</si>
  <si>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</si>
  <si>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</si>
  <si>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</si>
  <si>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</si>
  <si>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</si>
  <si>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</si>
  <si>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</si>
  <si>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</si>
  <si>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</si>
  <si>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</si>
  <si>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</si>
  <si>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</si>
  <si>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</si>
  <si>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</si>
  <si>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</si>
  <si>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</si>
  <si>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</si>
  <si>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</si>
  <si>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</si>
  <si>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</si>
  <si>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</si>
  <si>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</si>
  <si>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</si>
  <si>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</si>
  <si>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</si>
  <si>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</si>
  <si>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</si>
  <si>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</si>
  <si>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</si>
  <si>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</si>
  <si>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</si>
  <si>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</si>
  <si>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</si>
  <si>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</si>
  <si>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</si>
  <si>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</si>
  <si>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</si>
  <si>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</si>
  <si>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</si>
  <si>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</si>
  <si>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</si>
  <si>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</si>
  <si>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</si>
  <si>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</si>
  <si>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</si>
  <si>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</si>
  <si>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</si>
  <si>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</si>
  <si>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</si>
  <si>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</si>
  <si>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</si>
  <si>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</si>
  <si>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</si>
  <si>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</si>
  <si>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</si>
  <si>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</si>
  <si>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</si>
  <si>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</si>
  <si>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</si>
  <si>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</si>
  <si>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</si>
  <si>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</si>
  <si>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</si>
  <si>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</si>
  <si>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</si>
  <si>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</si>
  <si>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</si>
  <si>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</si>
  <si>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</si>
  <si>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</si>
  <si>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</si>
  <si>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</si>
  <si>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</si>
  <si>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</si>
  <si>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</si>
  <si>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</si>
  <si>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</si>
  <si>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</si>
  <si>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</si>
  <si>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</si>
  <si>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</si>
  <si>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</si>
  <si>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</si>
  <si>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</si>
  <si>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</si>
  <si>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</si>
  <si>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</si>
  <si>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</si>
  <si>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</si>
  <si>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</si>
  <si>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</si>
  <si>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</si>
  <si>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</si>
  <si>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</si>
  <si>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</si>
  <si>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</si>
  <si>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</si>
  <si>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</si>
  <si>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</si>
  <si>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</si>
  <si>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</si>
  <si>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</si>
  <si>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</si>
  <si>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</si>
  <si>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</si>
  <si>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</si>
  <si>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</si>
  <si>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</si>
  <si>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</si>
  <si>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</si>
  <si>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</si>
  <si>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</si>
  <si>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</si>
  <si>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</si>
  <si>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</si>
  <si>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</si>
  <si>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</si>
  <si>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</si>
  <si>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</si>
  <si>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</si>
  <si>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</si>
  <si>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</si>
  <si>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</si>
  <si>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</si>
  <si>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</si>
  <si>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</si>
  <si>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</si>
  <si>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</si>
  <si>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</si>
  <si>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</si>
  <si>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</si>
  <si>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</si>
  <si>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</si>
  <si>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</si>
  <si>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</si>
  <si>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</si>
  <si>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</si>
  <si>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</si>
  <si>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</si>
  <si>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</si>
  <si>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</si>
  <si>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</si>
  <si>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</si>
  <si>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</si>
  <si>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</si>
  <si>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</si>
  <si>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</si>
  <si>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</si>
  <si>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</si>
  <si>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</si>
  <si>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</si>
  <si>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</si>
  <si>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</si>
  <si>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</si>
  <si>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</si>
  <si>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</si>
  <si>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</si>
  <si>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</si>
  <si>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</si>
  <si>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</si>
  <si>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</si>
  <si>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</si>
  <si>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</si>
  <si>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</si>
  <si>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</si>
  <si>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</si>
  <si>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</si>
  <si>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</si>
  <si>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</si>
  <si>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</si>
  <si>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</si>
  <si>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</si>
  <si>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</si>
  <si>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</si>
  <si>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</si>
  <si>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</si>
  <si>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</si>
  <si>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</si>
  <si>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</si>
  <si>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</si>
  <si>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</si>
  <si>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</si>
  <si>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</si>
  <si>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</si>
  <si>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</si>
  <si>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</si>
  <si>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</si>
  <si>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</si>
  <si>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</si>
  <si>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</si>
  <si>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</si>
  <si>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</si>
  <si>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</si>
  <si>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</si>
  <si>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</si>
  <si>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</si>
  <si>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</si>
  <si>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</si>
  <si>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</si>
  <si>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</si>
  <si>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</si>
  <si>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</si>
  <si>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</si>
  <si>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</si>
  <si>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</si>
  <si>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</si>
  <si>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</si>
  <si>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</si>
  <si>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</si>
  <si>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</si>
  <si>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</si>
  <si>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</si>
  <si>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</si>
  <si>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</si>
  <si>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</si>
  <si>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</si>
  <si>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</si>
  <si>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</si>
  <si>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</si>
  <si>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</si>
  <si>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</si>
  <si>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</si>
  <si>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</si>
  <si>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</si>
  <si>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</si>
  <si>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</si>
  <si>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</si>
  <si>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</si>
  <si>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</si>
  <si>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</si>
  <si>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</si>
  <si>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</si>
  <si>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</si>
  <si>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</si>
  <si>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</si>
  <si>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</si>
  <si>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</si>
  <si>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</si>
  <si>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</si>
  <si>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</si>
  <si>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</si>
  <si>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</si>
  <si>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</si>
  <si>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</si>
  <si>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</si>
  <si>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</si>
  <si>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</si>
  <si>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</si>
  <si>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</si>
  <si>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</si>
  <si>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</si>
  <si>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</si>
  <si>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</si>
  <si>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</si>
  <si>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</si>
  <si>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</si>
  <si>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</si>
  <si>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</si>
  <si>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</si>
  <si>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</si>
  <si>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</si>
  <si>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</si>
  <si>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</si>
  <si>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</si>
  <si>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</si>
  <si>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</si>
  <si>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</si>
  <si>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</si>
  <si>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</si>
  <si>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</si>
  <si>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</si>
  <si>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</si>
  <si>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</si>
  <si>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</si>
  <si>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</si>
  <si>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</si>
  <si>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</si>
  <si>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</si>
  <si>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</si>
  <si>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</si>
  <si>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</si>
  <si>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</si>
  <si>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</si>
  <si>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</si>
  <si>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</si>
  <si>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</si>
  <si>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</si>
  <si>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</si>
  <si>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</si>
  <si>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</si>
  <si>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</si>
  <si>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</si>
  <si>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</si>
  <si>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</si>
  <si>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</si>
  <si>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</si>
  <si>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</si>
  <si>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</si>
  <si>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</si>
  <si>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</si>
  <si>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</si>
  <si>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</si>
  <si>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</si>
  <si>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</si>
  <si>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</si>
  <si>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</si>
  <si>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</si>
  <si>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</si>
  <si>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</si>
  <si>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</si>
  <si>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</si>
  <si>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</si>
  <si>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</si>
  <si>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</si>
  <si>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</si>
  <si>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</si>
  <si>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</si>
  <si>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</si>
  <si>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</si>
  <si>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</si>
  <si>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</si>
  <si>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</si>
  <si>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</si>
  <si>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</si>
  <si>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</si>
  <si>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</si>
  <si>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</si>
  <si>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</si>
  <si>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</si>
  <si>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</si>
  <si>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</si>
  <si>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</si>
  <si>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</si>
  <si>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</si>
  <si>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</si>
  <si>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</si>
  <si>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</si>
  <si>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</si>
  <si>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</si>
  <si>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</si>
  <si>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</si>
  <si>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</si>
  <si>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</si>
  <si>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</si>
  <si>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</si>
  <si>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</si>
  <si>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</si>
  <si>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</si>
  <si>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</si>
  <si>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</si>
  <si>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</si>
  <si>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</si>
  <si>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</si>
  <si>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</si>
  <si>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</si>
  <si>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</si>
  <si>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</si>
  <si>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</si>
  <si>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</si>
  <si>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</si>
  <si>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</si>
  <si>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</si>
  <si>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</si>
  <si>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</si>
  <si>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</si>
  <si>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</si>
  <si>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</si>
  <si>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</si>
  <si>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</si>
  <si>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</si>
  <si>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</si>
  <si>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</si>
  <si>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</si>
  <si>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</si>
  <si>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</si>
  <si>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</si>
  <si>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</si>
  <si>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</si>
  <si>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</si>
  <si>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</si>
  <si>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</si>
  <si>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</si>
  <si>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</si>
  <si>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</si>
  <si>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</si>
  <si>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</si>
  <si>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</si>
  <si>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</si>
  <si>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</si>
  <si>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</si>
  <si>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</si>
  <si>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</si>
  <si>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</si>
  <si>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</si>
  <si>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</si>
  <si>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</si>
  <si>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</si>
  <si>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</si>
  <si>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</si>
  <si>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</si>
  <si>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</si>
  <si>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</si>
  <si>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</si>
  <si>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</si>
  <si>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</si>
  <si>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</si>
  <si>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</si>
  <si>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</si>
  <si>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</si>
  <si>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</si>
  <si>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</si>
  <si>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</si>
  <si>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</si>
  <si>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</si>
  <si>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</si>
  <si>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</si>
  <si>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</si>
  <si>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</si>
  <si>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</si>
  <si>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</si>
  <si>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</si>
  <si>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</si>
  <si>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</si>
  <si>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</si>
  <si>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</si>
  <si>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</si>
  <si>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</si>
  <si>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</si>
  <si>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</si>
  <si>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</si>
  <si>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</si>
  <si>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</si>
  <si>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</si>
  <si>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</si>
  <si>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</si>
  <si>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</si>
  <si>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</si>
  <si>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</si>
  <si>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</si>
  <si>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</si>
  <si>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</si>
  <si>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</si>
  <si>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</si>
  <si>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</si>
  <si>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</si>
  <si>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</si>
  <si>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</si>
  <si>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</si>
  <si>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</si>
  <si>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</si>
  <si>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</si>
  <si>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</si>
  <si>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</si>
  <si>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</si>
  <si>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</si>
  <si>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</si>
  <si>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</si>
  <si>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</si>
  <si>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</si>
  <si>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</si>
  <si>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</si>
  <si>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</si>
  <si>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</si>
  <si>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</si>
  <si>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</si>
  <si>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</si>
  <si>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</si>
  <si>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</si>
  <si>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</si>
  <si>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</si>
  <si>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</si>
  <si>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</si>
  <si>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</si>
  <si>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</si>
  <si>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</si>
  <si>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</si>
  <si>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</si>
  <si>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</si>
  <si>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</si>
  <si>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</si>
  <si>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</si>
  <si>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</si>
  <si>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</si>
  <si>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</si>
  <si>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</si>
  <si>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</si>
  <si>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</si>
  <si>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</si>
  <si>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</si>
  <si>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</si>
  <si>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</si>
  <si>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</si>
  <si>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</si>
  <si>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</si>
  <si>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</si>
  <si>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</si>
  <si>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</si>
  <si>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</si>
  <si>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</si>
  <si>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</si>
  <si>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</si>
  <si>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</si>
  <si>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</si>
  <si>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</si>
  <si>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</si>
  <si>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</si>
  <si>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</si>
  <si>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</si>
  <si>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</si>
  <si>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</si>
  <si>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</si>
  <si>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</si>
  <si>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</si>
  <si>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</si>
  <si>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</si>
  <si>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</si>
  <si>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</si>
  <si>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</si>
  <si>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</si>
  <si>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</si>
  <si>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</si>
  <si>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</si>
  <si>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</si>
  <si>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</si>
  <si>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</si>
  <si>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</si>
  <si>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</si>
  <si>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</si>
  <si>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</si>
  <si>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</si>
  <si>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</si>
  <si>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</si>
  <si>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</si>
  <si>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</si>
  <si>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</si>
  <si>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</si>
  <si>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</si>
  <si>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</si>
  <si>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</si>
  <si>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</si>
  <si>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</si>
  <si>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</si>
  <si>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</si>
  <si>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</si>
  <si>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</si>
  <si>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</si>
  <si>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</si>
  <si>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</si>
  <si>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</si>
  <si>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</si>
  <si>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</si>
  <si>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</si>
  <si>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</si>
  <si>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</si>
  <si>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</si>
  <si>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</si>
  <si>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</si>
  <si>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</si>
  <si>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</si>
  <si>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</si>
  <si>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</si>
  <si>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</si>
  <si>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</si>
  <si>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</si>
  <si>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</si>
  <si>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</si>
  <si>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</si>
  <si>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</si>
  <si>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</si>
  <si>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</si>
  <si>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</si>
  <si>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</si>
  <si>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</si>
  <si>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</si>
  <si>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</si>
  <si>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</si>
  <si>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</si>
  <si>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</si>
  <si>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</si>
  <si>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</si>
  <si>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</si>
  <si>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</si>
  <si>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</si>
  <si>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</si>
  <si>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</si>
  <si>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</si>
  <si>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</si>
  <si>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</si>
  <si>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</si>
  <si>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</si>
  <si>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</si>
  <si>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</si>
  <si>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</si>
  <si>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</si>
  <si>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</si>
  <si>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</si>
  <si>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</si>
  <si>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</si>
  <si>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</si>
  <si>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</si>
  <si>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</si>
  <si>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</si>
  <si>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</si>
  <si>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</si>
  <si>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</si>
  <si>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</si>
  <si>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</si>
  <si>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</si>
  <si>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</si>
  <si>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</si>
  <si>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</si>
  <si>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</si>
  <si>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</si>
  <si>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</si>
  <si>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</si>
  <si>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</si>
  <si>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</si>
  <si>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</si>
  <si>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</si>
  <si>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</si>
  <si>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</si>
  <si>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</si>
  <si>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</si>
  <si>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</si>
  <si>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</si>
  <si>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</si>
  <si>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</si>
  <si>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</si>
  <si>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</si>
  <si>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</si>
  <si>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</si>
  <si>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</si>
  <si>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</si>
  <si>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</si>
  <si>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</si>
  <si>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</si>
  <si>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</si>
  <si>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</si>
  <si>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</si>
  <si>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</si>
  <si>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</si>
  <si>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</si>
  <si>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</si>
  <si>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</si>
  <si>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</si>
  <si>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</si>
  <si>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</si>
  <si>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</si>
  <si>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</si>
  <si>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</si>
  <si>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</si>
  <si>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</si>
  <si>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</si>
  <si>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</si>
  <si>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</si>
  <si>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</si>
  <si>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</si>
  <si>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</si>
  <si>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</si>
  <si>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</si>
  <si>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</si>
  <si>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</si>
  <si>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</si>
  <si>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</si>
  <si>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</si>
  <si>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</si>
  <si>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</si>
  <si>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</si>
  <si>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</si>
  <si>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</si>
  <si>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</si>
  <si>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</si>
  <si>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</si>
  <si>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</si>
  <si>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</si>
  <si>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</si>
  <si>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</si>
  <si>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</si>
  <si>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</si>
  <si>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</si>
  <si>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</si>
  <si>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</si>
  <si>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</si>
  <si>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</si>
  <si>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</si>
  <si>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</si>
  <si>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</si>
  <si>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</si>
  <si>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</si>
  <si>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</si>
  <si>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</si>
  <si>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</si>
  <si>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</si>
  <si>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</si>
  <si>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</si>
  <si>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</si>
  <si>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</si>
  <si>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</si>
  <si>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</si>
  <si>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</si>
  <si>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</si>
  <si>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</si>
  <si>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</si>
  <si>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</si>
  <si>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</si>
  <si>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</si>
  <si>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</si>
  <si>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</si>
  <si>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</si>
  <si>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</si>
  <si>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</si>
  <si>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</si>
  <si>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</si>
  <si>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</si>
  <si>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</si>
  <si>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</si>
  <si>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</si>
  <si>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</si>
  <si>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</si>
  <si>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</si>
  <si>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</si>
  <si>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</si>
  <si>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</si>
  <si>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</si>
  <si>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</si>
  <si>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</si>
  <si>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</si>
  <si>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</si>
  <si>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</si>
  <si>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</si>
  <si>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</si>
  <si>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</si>
  <si>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</si>
  <si>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</si>
  <si>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</si>
  <si>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</si>
  <si>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</si>
  <si>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</si>
  <si>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</si>
  <si>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</si>
  <si>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</si>
  <si>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</si>
  <si>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</si>
  <si>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</si>
  <si>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</si>
  <si>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</si>
  <si>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</si>
  <si>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</si>
  <si>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</si>
  <si>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</si>
  <si>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</si>
  <si>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</si>
  <si>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</si>
  <si>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</si>
  <si>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</si>
  <si>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</si>
  <si>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</si>
  <si>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</si>
  <si>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</si>
  <si>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</si>
  <si>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</si>
  <si>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</si>
  <si>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</si>
  <si>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</si>
  <si>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</si>
  <si>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</si>
  <si>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</si>
  <si>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</si>
  <si>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</si>
  <si>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</si>
  <si>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</si>
  <si>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</si>
  <si>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</si>
  <si>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</si>
  <si>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</si>
  <si>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</si>
  <si>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</si>
  <si>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</si>
  <si>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</si>
  <si>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</si>
  <si>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</si>
  <si>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</si>
  <si>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</si>
  <si>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</si>
  <si>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</si>
  <si>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</si>
  <si>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</si>
  <si>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</si>
  <si>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</si>
  <si>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</si>
  <si>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</si>
  <si>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</si>
  <si>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</si>
  <si>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</si>
  <si>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</si>
  <si>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</si>
  <si>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</si>
  <si>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</si>
  <si>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</si>
  <si>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</si>
  <si>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</si>
  <si>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</si>
  <si>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</si>
  <si>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</si>
  <si>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</si>
  <si>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</si>
  <si>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</si>
  <si>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</si>
  <si>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</si>
  <si>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</si>
  <si>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</si>
  <si>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</si>
  <si>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</si>
  <si>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</si>
  <si>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</si>
  <si>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</si>
  <si>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</si>
  <si>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</si>
  <si>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</si>
  <si>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</si>
  <si>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</si>
  <si>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</si>
  <si>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</si>
  <si>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</si>
  <si>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</si>
  <si>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</si>
  <si>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</si>
  <si>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</si>
  <si>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</si>
  <si>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</si>
  <si>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</si>
  <si>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</si>
  <si>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</si>
  <si>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</si>
  <si>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</si>
  <si>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</si>
  <si>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</si>
  <si>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</si>
  <si>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</si>
  <si>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</si>
  <si>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</si>
  <si>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</si>
  <si>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</si>
  <si>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</si>
  <si>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</si>
  <si>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</si>
  <si>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</si>
  <si>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</si>
  <si>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</si>
  <si>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</si>
  <si>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</si>
  <si>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</si>
  <si>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</si>
  <si>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</si>
  <si>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</si>
  <si>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</si>
  <si>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</si>
  <si>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</si>
  <si>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</si>
  <si>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</si>
  <si>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</si>
  <si>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</si>
  <si>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</si>
  <si>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</si>
  <si>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</si>
  <si>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</si>
  <si>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</si>
  <si>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</si>
  <si>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</si>
  <si>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</si>
  <si>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</si>
  <si>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</si>
  <si>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</si>
  <si>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</si>
  <si>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</si>
  <si>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</si>
  <si>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</si>
  <si>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</si>
  <si>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</si>
  <si>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</si>
  <si>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</si>
  <si>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</si>
  <si>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</si>
  <si>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</si>
  <si>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</si>
  <si>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</si>
  <si>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</si>
  <si>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</si>
  <si>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</si>
  <si>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</si>
  <si>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</si>
  <si>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</si>
  <si>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</si>
  <si>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</si>
  <si>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</si>
  <si>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</si>
  <si>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</si>
  <si>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</si>
  <si>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</si>
  <si>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</si>
  <si>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</si>
  <si>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</si>
  <si>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</si>
  <si>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</si>
  <si>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</si>
  <si>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</si>
  <si>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</si>
  <si>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</si>
  <si>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</si>
  <si>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</si>
  <si>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</si>
  <si>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</si>
  <si>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</si>
  <si>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</si>
  <si>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</si>
  <si>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</si>
  <si>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</si>
  <si>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</si>
  <si>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</si>
  <si>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</si>
  <si>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</si>
  <si>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</si>
  <si>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</si>
  <si>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</si>
  <si>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</si>
  <si>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</si>
  <si>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</si>
  <si>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</si>
  <si>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</si>
  <si>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</si>
  <si>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</si>
  <si>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</si>
  <si>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</si>
  <si>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</si>
  <si>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</si>
  <si>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</si>
  <si>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</si>
  <si>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</si>
  <si>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</si>
  <si>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</si>
  <si>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</si>
  <si>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</si>
  <si>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</si>
  <si>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</si>
  <si>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</si>
  <si>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</si>
  <si>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</si>
  <si>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</si>
  <si>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</si>
  <si>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</si>
  <si>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</si>
  <si>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</si>
  <si>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</si>
  <si>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</si>
  <si>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</si>
  <si>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</si>
  <si>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</si>
  <si>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</si>
  <si>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</si>
  <si>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</si>
  <si>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</si>
  <si>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</si>
  <si>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</si>
  <si>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</si>
  <si>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</si>
  <si>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</si>
  <si>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</si>
  <si>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</si>
  <si>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</si>
  <si>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</si>
  <si>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</si>
  <si>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</si>
  <si>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</si>
  <si>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</si>
  <si>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</si>
  <si>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</si>
  <si>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</si>
  <si>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</si>
  <si>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</si>
  <si>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</si>
  <si>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</si>
  <si>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</si>
  <si>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</si>
  <si>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</si>
  <si>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</si>
  <si>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</si>
  <si>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</si>
  <si>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</si>
  <si>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</si>
  <si>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</si>
  <si>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</si>
  <si>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</si>
  <si>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</si>
  <si>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</si>
  <si>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</si>
  <si>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</si>
  <si>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</si>
  <si>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</si>
  <si>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</si>
  <si>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</si>
  <si>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</si>
  <si>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</si>
  <si>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</si>
  <si>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</si>
  <si>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</si>
  <si>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</si>
  <si>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</si>
  <si>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</si>
  <si>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</si>
  <si>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</si>
  <si>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</si>
  <si>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</si>
  <si>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</si>
  <si>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</si>
  <si>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</si>
  <si>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</si>
  <si>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</si>
  <si>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</si>
  <si>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</si>
  <si>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</si>
  <si>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</si>
  <si>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</si>
  <si>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</si>
  <si>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</si>
  <si>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</si>
  <si>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</si>
  <si>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</si>
  <si>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</si>
  <si>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</si>
  <si>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</si>
  <si>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</si>
  <si>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</si>
  <si>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</si>
  <si>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</si>
  <si>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</si>
  <si>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</si>
  <si>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</si>
  <si>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</si>
  <si>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</si>
  <si>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</si>
  <si>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</si>
  <si>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</si>
  <si>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</si>
  <si>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</si>
  <si>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</si>
  <si>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</si>
  <si>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</si>
  <si>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</si>
  <si>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</si>
  <si>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</si>
  <si>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</si>
  <si>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</si>
  <si>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</si>
  <si>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</si>
  <si>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</si>
  <si>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</si>
  <si>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</si>
  <si>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</si>
  <si>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</si>
  <si>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</si>
  <si>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</si>
  <si>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</si>
  <si>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</si>
  <si>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</si>
  <si>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</si>
  <si>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</si>
  <si>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</si>
  <si>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</si>
  <si>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</si>
  <si>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</si>
  <si>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</si>
  <si>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</si>
  <si>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</si>
  <si>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</si>
  <si>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</si>
  <si>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</si>
  <si>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</si>
  <si>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</si>
  <si>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</si>
  <si>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</si>
  <si>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</si>
  <si>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</si>
  <si>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</si>
  <si>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</si>
  <si>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</si>
  <si>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</si>
  <si>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</si>
  <si>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</si>
  <si>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</si>
  <si>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</si>
  <si>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</si>
  <si>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</si>
  <si>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</si>
  <si>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</si>
  <si>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</si>
  <si>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</si>
  <si>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</si>
  <si>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</si>
  <si>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</si>
  <si>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</si>
  <si>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</si>
  <si>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</si>
  <si>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</si>
  <si>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</si>
  <si>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</si>
  <si>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</si>
  <si>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</si>
  <si>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</si>
  <si>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</si>
  <si>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</si>
  <si>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</si>
  <si>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</si>
  <si>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</si>
  <si>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</si>
  <si>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</si>
  <si>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</si>
  <si>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</si>
  <si>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</si>
  <si>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</si>
  <si>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</si>
  <si>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</si>
  <si>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</si>
  <si>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</si>
  <si>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</si>
  <si>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</si>
  <si>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</si>
  <si>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</si>
  <si>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</si>
  <si>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</si>
  <si>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</si>
  <si>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</si>
  <si>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</si>
  <si>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</si>
  <si>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</si>
  <si>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</si>
  <si>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</si>
  <si>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</si>
  <si>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</si>
  <si>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</si>
  <si>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</si>
  <si>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</si>
  <si>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</si>
  <si>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</si>
  <si>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</si>
  <si>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</si>
  <si>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</si>
  <si>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</si>
  <si>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</si>
  <si>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</si>
  <si>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</si>
  <si>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</si>
  <si>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</si>
  <si>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</si>
  <si>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</si>
  <si>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</si>
  <si>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</si>
  <si>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</si>
  <si>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</si>
  <si>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</si>
  <si>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</si>
  <si>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</si>
  <si>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</si>
  <si>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</si>
  <si>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</si>
  <si>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</si>
  <si>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</si>
  <si>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</si>
  <si>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</si>
  <si>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</si>
  <si>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</si>
  <si>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</si>
  <si>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</si>
  <si>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</si>
  <si>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</si>
  <si>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</si>
  <si>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</si>
  <si>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</si>
  <si>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</si>
  <si>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</si>
  <si>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</si>
  <si>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</si>
  <si>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</si>
  <si>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</si>
  <si>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</si>
  <si>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</si>
  <si>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</si>
  <si>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</si>
  <si>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</si>
  <si>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</si>
  <si>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</si>
  <si>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</si>
  <si>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</si>
  <si>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</si>
  <si>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</si>
  <si>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</si>
  <si>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</si>
  <si>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</si>
  <si>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</si>
  <si>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</si>
  <si>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</si>
  <si>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</si>
  <si>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</si>
  <si>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</si>
  <si>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</si>
  <si>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</si>
  <si>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</si>
  <si>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</si>
  <si>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</si>
  <si>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</si>
  <si>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</si>
  <si>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</si>
  <si>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</si>
  <si>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</si>
  <si>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</si>
  <si>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</si>
  <si>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</si>
  <si>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</si>
  <si>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</si>
  <si>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</si>
  <si>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</si>
  <si>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</si>
  <si>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</si>
  <si>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</si>
  <si>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</si>
  <si>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</si>
  <si>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</si>
  <si>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</si>
  <si>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</si>
  <si>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</si>
  <si>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</si>
  <si>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</si>
  <si>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</si>
  <si>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</si>
  <si>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</si>
  <si>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</si>
  <si>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</si>
  <si>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</si>
  <si>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</si>
  <si>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</si>
  <si>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</si>
  <si>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</si>
  <si>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</si>
  <si>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</si>
  <si>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</si>
  <si>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</si>
  <si>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</si>
  <si>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</si>
  <si>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</si>
  <si>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</si>
  <si>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</si>
  <si>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</si>
  <si>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</si>
  <si>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</si>
  <si>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</si>
  <si>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</si>
  <si>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</si>
  <si>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</si>
  <si>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</si>
  <si>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</si>
  <si>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</si>
  <si>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</si>
  <si>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</si>
  <si>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</si>
  <si>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</si>
  <si>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</si>
  <si>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</si>
  <si>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</si>
  <si>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</si>
  <si>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</si>
  <si>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</si>
  <si>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</si>
  <si>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</si>
  <si>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</si>
  <si>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</si>
  <si>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</si>
  <si>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</si>
  <si>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</si>
  <si>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</si>
  <si>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</si>
  <si>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</si>
  <si>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</si>
  <si>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</si>
  <si>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</si>
  <si>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</si>
  <si>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</si>
  <si>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</si>
  <si>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</si>
  <si>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</si>
  <si>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</si>
  <si>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</si>
  <si>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</si>
  <si>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</si>
  <si>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</si>
  <si>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</si>
  <si>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</si>
  <si>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</si>
  <si>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</si>
  <si>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</si>
  <si>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</si>
  <si>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</si>
  <si>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</si>
  <si>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</si>
  <si>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</si>
  <si>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</si>
  <si>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</si>
  <si>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</si>
  <si>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</si>
  <si>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</si>
  <si>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</si>
  <si>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</si>
  <si>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</si>
  <si>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</si>
  <si>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</si>
  <si>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</si>
  <si>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</si>
  <si>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</si>
  <si>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</si>
  <si>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</si>
  <si>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</si>
  <si>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</si>
  <si>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</si>
  <si>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</si>
  <si>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</si>
  <si>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</si>
  <si>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</si>
  <si>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</si>
  <si>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</si>
  <si>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</si>
  <si>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</si>
  <si>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</si>
  <si>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</si>
  <si>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</si>
  <si>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</si>
  <si>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</si>
  <si>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</si>
  <si>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</si>
  <si>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</si>
  <si>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</si>
  <si>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</si>
  <si>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</si>
  <si>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</si>
  <si>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</si>
  <si>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</si>
  <si>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</si>
  <si>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</si>
  <si>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</si>
  <si>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</si>
  <si>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</si>
  <si>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</si>
  <si>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</si>
  <si>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</si>
  <si>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</si>
  <si>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</si>
  <si>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</si>
  <si>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</si>
  <si>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</si>
  <si>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</si>
  <si>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</si>
  <si>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</si>
  <si>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</si>
  <si>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</si>
  <si>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</si>
  <si>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</si>
  <si>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</si>
  <si>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</si>
  <si>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</si>
  <si>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</si>
  <si>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</si>
  <si>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</si>
  <si>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</si>
  <si>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</si>
  <si>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</si>
  <si>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</si>
  <si>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</si>
  <si>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</si>
  <si>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</si>
  <si>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</si>
  <si>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</si>
  <si>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</si>
  <si>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</si>
  <si>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</si>
  <si>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</si>
  <si>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</si>
  <si>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</si>
  <si>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</si>
  <si>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</si>
  <si>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</si>
  <si>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</si>
  <si>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</si>
  <si>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</si>
  <si>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</si>
  <si>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</si>
  <si>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</si>
  <si>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</si>
  <si>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</si>
  <si>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</si>
  <si>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</si>
  <si>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</si>
  <si>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</si>
  <si>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</si>
  <si>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</si>
  <si>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</si>
  <si>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</si>
  <si>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</si>
  <si>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</si>
  <si>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</si>
  <si>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</si>
  <si>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</si>
  <si>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</si>
  <si>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</si>
  <si>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</si>
  <si>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</si>
  <si>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</si>
  <si>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</si>
  <si>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</si>
  <si>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</si>
  <si>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</si>
  <si>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</si>
  <si>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</si>
  <si>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</si>
  <si>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</si>
  <si>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</si>
  <si>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</si>
  <si>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</si>
  <si>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</si>
  <si>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</si>
  <si>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</si>
  <si>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</si>
  <si>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</si>
  <si>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</si>
  <si>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</si>
  <si>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</si>
  <si>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</si>
  <si>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</si>
  <si>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</si>
  <si>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</si>
  <si>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</si>
  <si>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</si>
  <si>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</si>
  <si>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</si>
  <si>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</si>
  <si>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</si>
  <si>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</si>
  <si>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</si>
  <si>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</si>
  <si>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</si>
  <si>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</si>
  <si>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</si>
  <si>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</si>
  <si>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</si>
  <si>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</si>
  <si>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</si>
  <si>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</si>
  <si>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</si>
  <si>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</si>
  <si>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</si>
  <si>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</si>
  <si>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</si>
  <si>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</si>
  <si>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</si>
  <si>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</si>
  <si>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</si>
  <si>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</si>
  <si>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</si>
  <si>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</si>
  <si>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</si>
  <si>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</si>
  <si>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</si>
  <si>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</si>
  <si>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</si>
  <si>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</si>
  <si>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</si>
  <si>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</si>
  <si>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</si>
  <si>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</si>
  <si>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</si>
  <si>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</si>
  <si>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</si>
  <si>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</si>
  <si>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</si>
  <si>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</si>
  <si>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</si>
  <si>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</si>
  <si>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</si>
  <si>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</si>
  <si>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</si>
  <si>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</si>
  <si>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</si>
  <si>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</si>
  <si>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</si>
  <si>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</si>
  <si>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</si>
  <si>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</si>
  <si>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</si>
  <si>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</si>
  <si>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</si>
  <si>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</si>
  <si>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</si>
  <si>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</si>
  <si>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</si>
  <si>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</si>
  <si>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</si>
  <si>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</si>
  <si>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</si>
  <si>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</si>
  <si>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</si>
  <si>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</si>
  <si>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</si>
  <si>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</si>
  <si>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</si>
  <si>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</si>
  <si>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</si>
  <si>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</si>
  <si>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</si>
  <si>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</si>
  <si>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</si>
  <si>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</si>
  <si>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</si>
  <si>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</si>
  <si>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</si>
  <si>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</si>
  <si>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</si>
  <si>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</si>
  <si>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</si>
  <si>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</si>
  <si>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</si>
  <si>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</si>
  <si>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</si>
  <si>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</si>
  <si>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</si>
  <si>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</si>
  <si>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</si>
  <si>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</si>
  <si>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</si>
  <si>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</si>
  <si>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</si>
  <si>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</si>
  <si>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</si>
  <si>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</si>
  <si>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</si>
  <si>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</si>
  <si>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</si>
  <si>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</si>
  <si>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</si>
  <si>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</si>
  <si>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</si>
  <si>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</si>
  <si>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</si>
  <si>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</si>
  <si>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</si>
  <si>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</si>
  <si>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</si>
  <si>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</si>
  <si>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</si>
  <si>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</si>
  <si>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</si>
  <si>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</si>
  <si>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</si>
  <si>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</si>
  <si>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</si>
  <si>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</si>
  <si>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</si>
  <si>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</si>
  <si>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</si>
  <si>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</si>
  <si>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</si>
  <si>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</si>
  <si>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</si>
  <si>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</si>
  <si>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</si>
  <si>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</si>
  <si>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</si>
  <si>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</si>
  <si>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</si>
  <si>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</si>
  <si>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</si>
  <si>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</si>
  <si>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</si>
  <si>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</si>
  <si>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</si>
  <si>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</si>
  <si>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</si>
  <si>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</si>
  <si>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</si>
  <si>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</si>
  <si>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</si>
  <si>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</si>
  <si>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</si>
  <si>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</si>
  <si>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</si>
  <si>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</si>
  <si>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</si>
  <si>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</si>
  <si>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</si>
  <si>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</si>
  <si>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</si>
  <si>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</si>
  <si>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</si>
  <si>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</si>
  <si>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</si>
  <si>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</si>
  <si>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</si>
  <si>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</si>
  <si>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</si>
  <si>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</si>
  <si>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</si>
  <si>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</si>
  <si>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</si>
  <si>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</si>
  <si>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</si>
  <si>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</si>
  <si>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</si>
  <si>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</si>
  <si>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</si>
  <si>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</si>
  <si>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</si>
  <si>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</si>
  <si>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</si>
  <si>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</si>
  <si>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</si>
  <si>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</si>
  <si>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</si>
  <si>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</si>
  <si>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</si>
  <si>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</si>
  <si>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</si>
  <si>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</si>
  <si>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</si>
  <si>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</si>
  <si>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</si>
  <si>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</si>
  <si>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</si>
  <si>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</si>
  <si>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</si>
  <si>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</si>
  <si>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</si>
  <si>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</si>
  <si>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</si>
  <si>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</si>
  <si>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</si>
  <si>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</si>
  <si>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</si>
  <si>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</si>
  <si>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</si>
  <si>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</si>
  <si>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</si>
  <si>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</si>
  <si>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</si>
  <si>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</si>
  <si>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</si>
  <si>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</si>
  <si>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</si>
  <si>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</si>
  <si>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</si>
  <si>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</si>
  <si>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</si>
  <si>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</si>
  <si>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</si>
  <si>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</si>
  <si>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</si>
  <si>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</si>
  <si>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</si>
  <si>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</si>
  <si>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</si>
  <si>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</si>
  <si>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</si>
  <si>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</si>
  <si>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</si>
  <si>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</si>
  <si>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</si>
  <si>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</si>
  <si>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</si>
  <si>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</si>
  <si>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</si>
  <si>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</si>
  <si>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</si>
  <si>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</si>
  <si>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</si>
  <si>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</si>
  <si>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</si>
  <si>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</si>
  <si>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</si>
  <si>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</si>
  <si>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</si>
  <si>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</si>
  <si>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</si>
  <si>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</si>
  <si>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</si>
  <si>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</si>
  <si>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</si>
  <si>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</si>
  <si>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</si>
  <si>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</si>
  <si>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</si>
  <si>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</si>
  <si>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</si>
  <si>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</si>
  <si>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</si>
  <si>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</si>
  <si>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</si>
  <si>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</si>
  <si>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</si>
  <si>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</si>
  <si>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</si>
  <si>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</si>
  <si>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</si>
  <si>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</si>
  <si>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</si>
  <si>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</si>
  <si>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</si>
  <si>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</si>
  <si>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</si>
  <si>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</si>
  <si>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</si>
  <si>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</si>
  <si>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</si>
  <si>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</si>
  <si>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</si>
  <si>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</si>
  <si>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</si>
  <si>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</si>
  <si>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</si>
  <si>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</si>
  <si>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</si>
  <si>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</si>
  <si>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</si>
  <si>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</si>
  <si>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</si>
  <si>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</si>
  <si>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</si>
  <si>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</si>
  <si>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</si>
  <si>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</si>
  <si>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</si>
  <si>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</si>
  <si>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</si>
  <si>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</si>
  <si>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</si>
  <si>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</si>
  <si>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</si>
  <si>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</si>
  <si>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</si>
  <si>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</si>
  <si>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</si>
  <si>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</si>
  <si>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</si>
  <si>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</si>
  <si>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</si>
  <si>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</si>
  <si>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</si>
  <si>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</si>
  <si>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</si>
  <si>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</si>
  <si>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</si>
  <si>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</si>
  <si>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</si>
  <si>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</si>
  <si>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</si>
  <si>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</si>
  <si>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</si>
  <si>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</si>
  <si>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</si>
  <si>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</si>
  <si>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</si>
  <si>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</si>
  <si>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</si>
  <si>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</si>
  <si>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</si>
  <si>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</si>
  <si>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</si>
  <si>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</si>
  <si>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</si>
  <si>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</si>
  <si>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</si>
  <si>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</si>
  <si>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</si>
  <si>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</si>
  <si>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</si>
  <si>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</si>
  <si>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</si>
  <si>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</si>
  <si>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</si>
  <si>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</si>
  <si>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</si>
  <si>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</si>
  <si>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</si>
  <si>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</si>
  <si>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</si>
  <si>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</si>
  <si>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</si>
  <si>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</si>
  <si>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</si>
  <si>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</si>
  <si>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</si>
  <si>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</si>
  <si>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</si>
  <si>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</si>
  <si>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</si>
  <si>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</si>
  <si>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</si>
  <si>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</si>
  <si>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</si>
  <si>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</si>
  <si>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</si>
  <si>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</si>
  <si>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</si>
  <si>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</si>
  <si>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</si>
  <si>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</si>
  <si>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</si>
  <si>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</si>
  <si>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</si>
  <si>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</si>
  <si>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</si>
  <si>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</si>
  <si>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</si>
  <si>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</si>
  <si>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</si>
  <si>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</si>
  <si>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</si>
  <si>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</si>
  <si>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</si>
  <si>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</si>
  <si>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</si>
  <si>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</si>
  <si>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</si>
  <si>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</si>
  <si>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</si>
  <si>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</si>
  <si>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</si>
  <si>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</si>
  <si>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</si>
  <si>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</si>
  <si>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</si>
  <si>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</si>
  <si>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</si>
  <si>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</si>
  <si>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</si>
  <si>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</si>
  <si>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</si>
  <si>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</si>
  <si>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</si>
  <si>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</si>
  <si>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</si>
  <si>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</si>
  <si>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</si>
  <si>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</si>
  <si>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</si>
  <si>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</si>
  <si>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</si>
  <si>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</si>
  <si>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</si>
  <si>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</si>
  <si>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</si>
  <si>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</si>
  <si>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</si>
  <si>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</si>
  <si>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</si>
  <si>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</si>
  <si>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</si>
  <si>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</si>
  <si>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</si>
  <si>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</si>
  <si>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</si>
  <si>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</si>
  <si>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</si>
  <si>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</si>
  <si>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</si>
  <si>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</si>
  <si>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</si>
  <si>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</si>
  <si>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</si>
  <si>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</si>
  <si>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</si>
  <si>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</si>
  <si>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</si>
  <si>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</si>
  <si>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</si>
  <si>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</si>
  <si>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</si>
  <si>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</si>
  <si>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</si>
  <si>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</si>
  <si>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</si>
  <si>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</si>
  <si>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</si>
  <si>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</si>
  <si>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</si>
  <si>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</si>
  <si>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</si>
  <si>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</si>
  <si>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</si>
  <si>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</si>
  <si>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</si>
  <si>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</si>
  <si>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</si>
  <si>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</si>
  <si>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</si>
  <si>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</si>
  <si>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</si>
  <si>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</si>
  <si>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</si>
  <si>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</si>
  <si>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</si>
  <si>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</si>
  <si>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</si>
  <si>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</si>
  <si>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</si>
  <si>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</si>
  <si>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</si>
  <si>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</si>
  <si>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</si>
  <si>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</si>
  <si>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</si>
  <si>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</si>
  <si>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</si>
  <si>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</si>
  <si>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</si>
  <si>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</si>
  <si>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</si>
  <si>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</si>
  <si>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</si>
  <si>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</si>
  <si>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</si>
  <si>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</si>
  <si>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</si>
  <si>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</si>
  <si>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</si>
  <si>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</si>
  <si>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</si>
  <si>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</si>
  <si>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</si>
  <si>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</si>
  <si>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</si>
  <si>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</si>
  <si>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</si>
  <si>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</si>
  <si>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</si>
  <si>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</si>
  <si>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</si>
  <si>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</si>
  <si>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</si>
  <si>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</si>
  <si>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</si>
  <si>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</si>
  <si>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</si>
  <si>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</si>
  <si>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</si>
  <si>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</si>
  <si>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</si>
  <si>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</si>
  <si>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</si>
  <si>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</si>
  <si>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</si>
  <si>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</si>
  <si>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</si>
  <si>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</si>
  <si>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</si>
  <si>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</si>
  <si>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</si>
  <si>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</si>
  <si>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</si>
  <si>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</si>
  <si>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</si>
  <si>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</si>
  <si>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</si>
  <si>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</si>
  <si>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</si>
  <si>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</si>
  <si>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</si>
  <si>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</si>
  <si>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</si>
  <si>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</si>
  <si>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</si>
  <si>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</si>
  <si>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</si>
  <si>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</si>
  <si>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</si>
  <si>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</si>
  <si>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</si>
  <si>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</si>
  <si>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</si>
  <si>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</si>
  <si>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</si>
  <si>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</si>
  <si>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</si>
  <si>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</si>
  <si>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</si>
  <si>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</si>
  <si>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</si>
  <si>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</si>
  <si>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</si>
  <si>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</si>
  <si>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</si>
  <si>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</si>
  <si>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</si>
  <si>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</si>
  <si>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</si>
  <si>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</si>
  <si>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</si>
  <si>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</si>
  <si>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</si>
  <si>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</si>
  <si>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</si>
  <si>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</si>
  <si>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</si>
  <si>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</si>
  <si>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</si>
  <si>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</si>
  <si>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</si>
  <si>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</si>
  <si>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</si>
  <si>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</si>
  <si>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</si>
  <si>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</si>
  <si>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</si>
  <si>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</si>
  <si>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</si>
  <si>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</si>
  <si>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</si>
  <si>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</si>
  <si>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</si>
  <si>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</si>
  <si>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</si>
  <si>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</si>
  <si>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</si>
  <si>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</si>
  <si>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</si>
  <si>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</si>
  <si>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</si>
  <si>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</si>
  <si>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</si>
  <si>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</si>
  <si>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</si>
  <si>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</si>
  <si>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</si>
  <si>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</si>
  <si>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</si>
  <si>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</si>
  <si>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</si>
  <si>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</si>
  <si>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</si>
  <si>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</si>
  <si>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</si>
  <si>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</si>
  <si>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</si>
  <si>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</si>
  <si>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</si>
  <si>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</si>
  <si>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</si>
  <si>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</si>
  <si>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</si>
  <si>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</si>
  <si>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</si>
  <si>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</si>
  <si>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</si>
  <si>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</si>
  <si>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</si>
  <si>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</si>
  <si>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</si>
  <si>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</si>
  <si>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</si>
  <si>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</si>
  <si>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</si>
  <si>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</si>
  <si>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</si>
  <si>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</si>
  <si>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</si>
  <si>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</si>
  <si>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</si>
  <si>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</si>
  <si>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</si>
  <si>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</si>
  <si>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</si>
  <si>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</si>
  <si>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</si>
  <si>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</si>
  <si>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</si>
  <si>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</si>
  <si>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</si>
  <si>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</si>
  <si>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</si>
  <si>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</si>
  <si>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</si>
  <si>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</si>
  <si>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</si>
  <si>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</si>
  <si>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</si>
  <si>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</si>
  <si>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</si>
  <si>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</si>
  <si>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</si>
  <si>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</si>
  <si>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</si>
  <si>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</si>
  <si>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</si>
  <si>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</si>
  <si>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</si>
  <si>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</si>
  <si>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</si>
  <si>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</si>
  <si>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</si>
  <si>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</si>
  <si>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</si>
  <si>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</si>
  <si>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</si>
  <si>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</si>
  <si>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</si>
  <si>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</si>
  <si>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</si>
  <si>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</si>
  <si>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</si>
  <si>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</si>
  <si>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</si>
  <si>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</si>
  <si>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</si>
  <si>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</si>
  <si>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</si>
  <si>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</si>
  <si>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</si>
  <si>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</si>
  <si>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</si>
  <si>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</si>
  <si>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</si>
  <si>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</si>
  <si>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</si>
  <si>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</si>
  <si>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</si>
  <si>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</si>
  <si>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</si>
  <si>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</si>
  <si>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</si>
  <si>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</si>
  <si>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</si>
  <si>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</si>
  <si>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</si>
  <si>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</si>
  <si>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</si>
  <si>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</si>
  <si>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</si>
  <si>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</si>
  <si>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</si>
  <si>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</si>
  <si>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</si>
  <si>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</si>
  <si>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</si>
  <si>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</si>
  <si>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</si>
  <si>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</si>
  <si>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</si>
  <si>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</si>
  <si>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</si>
  <si>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</si>
  <si>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</si>
  <si>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</si>
  <si>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</si>
  <si>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</si>
  <si>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</si>
  <si>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</si>
  <si>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</si>
  <si>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</si>
  <si>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</si>
  <si>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</si>
  <si>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</si>
  <si>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</si>
  <si>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</si>
  <si>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</si>
  <si>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</si>
  <si>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</si>
  <si>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</si>
  <si>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</si>
  <si>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</si>
  <si>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</si>
  <si>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</si>
  <si>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</si>
  <si>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</si>
  <si>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</si>
  <si>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</si>
  <si>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</si>
  <si>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</si>
  <si>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</si>
  <si>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</si>
  <si>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</si>
  <si>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</si>
  <si>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</si>
  <si>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</si>
  <si>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</si>
  <si>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</si>
  <si>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</si>
  <si>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</si>
  <si>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</si>
  <si>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</si>
  <si>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</si>
  <si>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</si>
  <si>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</si>
  <si>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</si>
  <si>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</si>
  <si>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</si>
  <si>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</si>
  <si>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</si>
  <si>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</si>
  <si>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</si>
  <si>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</si>
  <si>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</si>
  <si>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</si>
  <si>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</si>
  <si>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</si>
  <si>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</si>
  <si>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</si>
  <si>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</si>
  <si>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</si>
  <si>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</si>
  <si>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</si>
  <si>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</si>
  <si>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</si>
  <si>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</si>
  <si>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</si>
  <si>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</si>
  <si>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</si>
  <si>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</si>
  <si>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</si>
  <si>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</si>
  <si>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</si>
  <si>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</si>
  <si>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</si>
  <si>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</si>
  <si>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</si>
  <si>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</si>
  <si>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</si>
  <si>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</si>
  <si>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</si>
  <si>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</si>
  <si>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</si>
  <si>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</si>
  <si>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</si>
  <si>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</si>
  <si>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</si>
  <si>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</si>
  <si>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</si>
  <si>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</si>
  <si>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</si>
  <si>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</si>
  <si>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</si>
  <si>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</si>
  <si>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</si>
  <si>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</si>
  <si>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</si>
  <si>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</si>
  <si>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</si>
  <si>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</si>
  <si>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</si>
  <si>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</si>
  <si>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</si>
  <si>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</si>
  <si>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</si>
  <si>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</si>
  <si>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</si>
  <si>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</si>
  <si>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</si>
  <si>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</si>
  <si>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</si>
  <si>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</si>
  <si>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</si>
  <si>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</si>
  <si>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</si>
  <si>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</si>
  <si>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</si>
  <si>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</si>
  <si>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</si>
  <si>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</si>
  <si>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</si>
  <si>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</si>
  <si>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</si>
  <si>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</si>
  <si>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</si>
  <si>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</si>
  <si>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</si>
  <si>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</si>
  <si>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</si>
  <si>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</si>
  <si>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</si>
  <si>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</si>
  <si>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</si>
  <si>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</si>
  <si>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</si>
  <si>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</si>
  <si>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</si>
  <si>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</si>
  <si>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</si>
  <si>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</si>
  <si>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</si>
  <si>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</si>
  <si>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</si>
  <si>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</si>
  <si>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</si>
  <si>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</si>
  <si>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</si>
  <si>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</si>
  <si>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</si>
  <si>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</si>
  <si>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</si>
  <si>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</si>
  <si>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</si>
  <si>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</si>
  <si>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</si>
  <si>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</si>
  <si>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</si>
  <si>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</si>
  <si>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</si>
  <si>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</si>
  <si>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</si>
  <si>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</si>
  <si>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</si>
  <si>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</si>
  <si>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</si>
  <si>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</si>
  <si>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</si>
  <si>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</si>
  <si>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</si>
  <si>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</si>
  <si>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</si>
  <si>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</si>
  <si>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</si>
  <si>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</si>
  <si>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</si>
  <si>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</si>
  <si>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</si>
  <si>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</si>
  <si>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</si>
  <si>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</si>
  <si>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</si>
  <si>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</si>
  <si>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</si>
  <si>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</si>
  <si>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</si>
  <si>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</si>
  <si>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</si>
  <si>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</si>
  <si>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</si>
  <si>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</si>
  <si>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</si>
  <si>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</si>
  <si>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</si>
  <si>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</si>
  <si>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</si>
  <si>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</si>
  <si>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</si>
  <si>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</si>
  <si>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</si>
  <si>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</si>
  <si>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</si>
  <si>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</si>
  <si>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</si>
  <si>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</si>
  <si>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</si>
  <si>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</si>
  <si>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</si>
  <si>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</si>
  <si>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</si>
  <si>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</si>
  <si>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</si>
  <si>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</si>
  <si>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</si>
  <si>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</si>
  <si>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</si>
  <si>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</si>
  <si>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</si>
  <si>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</si>
  <si>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</si>
  <si>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</si>
  <si>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</si>
  <si>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</si>
  <si>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</si>
  <si>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</si>
  <si>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</si>
  <si>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</si>
  <si>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</si>
  <si>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</si>
  <si>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</si>
  <si>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</si>
  <si>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</si>
  <si>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</si>
  <si>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</si>
  <si>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</si>
  <si>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</si>
  <si>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</si>
  <si>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</si>
  <si>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</si>
  <si>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</si>
  <si>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</si>
  <si>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</si>
  <si>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</si>
  <si>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</si>
  <si>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</si>
  <si>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</si>
  <si>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</si>
  <si>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</si>
  <si>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</si>
  <si>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</si>
  <si>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</si>
  <si>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</si>
  <si>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</si>
  <si>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</si>
  <si>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</si>
  <si>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</si>
  <si>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</si>
  <si>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</si>
  <si>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</si>
  <si>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</si>
  <si>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</si>
  <si>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</si>
  <si>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</si>
  <si>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</si>
  <si>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</si>
  <si>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</si>
  <si>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</si>
  <si>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</si>
  <si>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</si>
  <si>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</si>
  <si>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</si>
  <si>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</si>
  <si>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</si>
  <si>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</si>
  <si>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</si>
  <si>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</si>
  <si>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</si>
  <si>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</si>
  <si>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</si>
  <si>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</si>
  <si>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</si>
  <si>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</si>
  <si>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</si>
  <si>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</si>
  <si>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</si>
  <si>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</si>
  <si>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</si>
  <si>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</si>
  <si>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</si>
  <si>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</si>
  <si>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</si>
  <si>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</si>
  <si>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</si>
  <si>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</si>
  <si>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</si>
  <si>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</si>
  <si>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</si>
  <si>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</si>
  <si>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</si>
  <si>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</si>
  <si>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</si>
  <si>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</si>
  <si>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</si>
  <si>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</si>
  <si>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</si>
  <si>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</si>
  <si>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</si>
  <si>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</si>
  <si>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</si>
  <si>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</si>
  <si>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</si>
  <si>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</si>
  <si>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</si>
  <si>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</si>
  <si>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</si>
  <si>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</si>
  <si>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</si>
  <si>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</si>
  <si>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</si>
  <si>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</si>
  <si>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</si>
  <si>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</si>
  <si>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</si>
  <si>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</si>
  <si>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</si>
  <si>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</si>
  <si>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</si>
  <si>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</si>
  <si>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</si>
  <si>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</si>
  <si>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</si>
  <si>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</si>
  <si>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</si>
  <si>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</si>
  <si>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</si>
  <si>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</si>
  <si>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</si>
  <si>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</si>
  <si>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</si>
  <si>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</si>
  <si>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</si>
  <si>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</si>
  <si>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</si>
  <si>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</si>
  <si>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</si>
  <si>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</si>
  <si>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</si>
  <si>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</si>
  <si>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</si>
  <si>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</si>
  <si>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</si>
  <si>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</si>
  <si>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</si>
  <si>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</si>
  <si>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</si>
  <si>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</si>
  <si>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</si>
  <si>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</si>
  <si>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</si>
  <si>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</si>
  <si>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</si>
  <si>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</si>
  <si>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</si>
  <si>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</si>
  <si>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</si>
  <si>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</si>
  <si>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</si>
  <si>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</si>
  <si>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</si>
  <si>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</si>
  <si>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</si>
  <si>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</si>
  <si>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</si>
  <si>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</si>
  <si>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</si>
  <si>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</si>
  <si>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</si>
  <si>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</si>
  <si>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</si>
  <si>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</si>
  <si>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</si>
  <si>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</si>
  <si>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</si>
  <si>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</si>
  <si>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</si>
  <si>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</si>
  <si>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</si>
  <si>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</si>
  <si>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</si>
  <si>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</si>
  <si>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</si>
  <si>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</si>
  <si>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</si>
  <si>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</si>
  <si>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</si>
  <si>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</si>
  <si>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</si>
  <si>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</si>
  <si>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</si>
  <si>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</si>
  <si>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</si>
  <si>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</si>
  <si>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</si>
  <si>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</si>
  <si>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</si>
  <si>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</si>
  <si>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</si>
  <si>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</si>
  <si>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</si>
  <si>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</si>
  <si>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</si>
  <si>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</si>
  <si>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</si>
  <si>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</si>
  <si>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</si>
  <si>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</si>
  <si>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</si>
  <si>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</si>
  <si>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</si>
  <si>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</si>
  <si>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</si>
  <si>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</si>
  <si>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</si>
  <si>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</si>
  <si>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</si>
  <si>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</si>
  <si>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</si>
  <si>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</si>
  <si>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</si>
  <si>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</si>
  <si>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</si>
  <si>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</si>
  <si>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</si>
  <si>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</si>
  <si>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</si>
  <si>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</si>
  <si>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</si>
  <si>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</si>
  <si>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</si>
  <si>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</si>
  <si>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</si>
  <si>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</si>
  <si>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</si>
  <si>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</si>
  <si>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</si>
  <si>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</si>
  <si>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</si>
  <si>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</si>
  <si>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</si>
  <si>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</si>
  <si>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</si>
  <si>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</si>
  <si>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</si>
  <si>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</si>
  <si>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</si>
  <si>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</si>
  <si>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</si>
  <si>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</si>
  <si>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</si>
  <si>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</si>
  <si>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</si>
  <si>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</si>
  <si>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</si>
  <si>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</si>
  <si>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</si>
  <si>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</si>
  <si>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</si>
  <si>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</si>
  <si>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</si>
  <si>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</si>
  <si>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</si>
  <si>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</si>
  <si>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</si>
  <si>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</si>
  <si>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</si>
  <si>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</si>
  <si>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</si>
  <si>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</si>
  <si>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</si>
  <si>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</si>
  <si>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</si>
  <si>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</si>
  <si>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</si>
  <si>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</si>
  <si>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</si>
  <si>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</si>
  <si>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</si>
  <si>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</si>
  <si>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</si>
  <si>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</si>
  <si>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</si>
  <si>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</si>
  <si>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</si>
  <si>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</si>
  <si>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</si>
  <si>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</si>
  <si>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</si>
  <si>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</si>
  <si>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</si>
  <si>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</si>
  <si>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</si>
  <si>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</si>
  <si>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</si>
  <si>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</si>
  <si>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</si>
  <si>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</si>
  <si>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</si>
  <si>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</si>
  <si>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</si>
  <si>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</si>
  <si>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</si>
  <si>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</si>
  <si>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</si>
  <si>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</si>
  <si>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</si>
  <si>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</si>
  <si>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</si>
  <si>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</si>
  <si>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</si>
  <si>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</si>
  <si>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</si>
  <si>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</si>
  <si>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</si>
  <si>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</si>
  <si>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</si>
  <si>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</si>
  <si>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</si>
  <si>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</si>
  <si>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</si>
  <si>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</si>
  <si>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</si>
  <si>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</si>
  <si>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</si>
  <si>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</si>
  <si>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</si>
  <si>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</si>
  <si>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</si>
  <si>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</si>
  <si>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</si>
  <si>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</si>
  <si>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</si>
  <si>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</si>
  <si>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</si>
  <si>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</si>
  <si>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</si>
  <si>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</si>
  <si>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</si>
  <si>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</si>
  <si>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</si>
  <si>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</si>
  <si>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</si>
  <si>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</si>
  <si>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</si>
  <si>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</si>
  <si>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</si>
  <si>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</si>
  <si>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</si>
  <si>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</si>
  <si>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</si>
  <si>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</si>
  <si>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</si>
  <si>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</si>
  <si>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</si>
  <si>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</si>
  <si>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</si>
  <si>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</si>
  <si>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</si>
  <si>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</si>
  <si>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</si>
  <si>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</si>
  <si>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</si>
  <si>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</si>
  <si>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</si>
  <si>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</si>
  <si>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</si>
  <si>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</si>
  <si>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</si>
  <si>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</si>
  <si>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</si>
  <si>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</si>
  <si>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</si>
  <si>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</si>
  <si>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</si>
  <si>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</si>
  <si>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</si>
  <si>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</si>
  <si>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</si>
  <si>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</si>
  <si>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</si>
  <si>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</si>
  <si>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</si>
  <si>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</si>
  <si>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</si>
  <si>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</si>
  <si>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</si>
  <si>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</si>
  <si>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</si>
  <si>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</si>
  <si>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</si>
  <si>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</si>
  <si>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</si>
  <si>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</si>
  <si>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</si>
  <si>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</si>
  <si>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</si>
  <si>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</si>
  <si>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</si>
  <si>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</si>
  <si>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</si>
  <si>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</si>
  <si>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</si>
  <si>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</si>
  <si>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</si>
  <si>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</si>
  <si>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</si>
  <si>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</si>
  <si>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</si>
  <si>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</si>
  <si>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</si>
  <si>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</si>
  <si>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</si>
  <si>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</si>
  <si>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</si>
  <si>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</si>
  <si>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</si>
  <si>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</si>
  <si>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</si>
  <si>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</si>
  <si>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</si>
  <si>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</si>
  <si>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</si>
  <si>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</si>
  <si>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</si>
  <si>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</si>
  <si>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</si>
  <si>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</si>
  <si>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</si>
  <si>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</si>
  <si>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</si>
  <si>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</si>
  <si>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</si>
  <si>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</si>
  <si>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</si>
  <si>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</si>
  <si>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</si>
  <si>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</si>
  <si>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</si>
  <si>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</si>
  <si>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</si>
  <si>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</si>
  <si>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</si>
  <si>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</si>
  <si>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</si>
  <si>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</si>
  <si>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</si>
  <si>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</si>
  <si>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</si>
  <si>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</si>
  <si>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</si>
  <si>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</si>
  <si>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</si>
  <si>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</si>
  <si>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</si>
  <si>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</si>
  <si>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</si>
  <si>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</si>
  <si>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</si>
  <si>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</si>
  <si>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</si>
  <si>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</si>
  <si>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</si>
  <si>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</si>
  <si>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</si>
  <si>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</si>
  <si>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</si>
  <si>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</si>
  <si>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</si>
  <si>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</si>
  <si>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</si>
  <si>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</si>
  <si>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</si>
  <si>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</si>
  <si>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</si>
  <si>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</si>
  <si>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</si>
  <si>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</si>
  <si>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</si>
  <si>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</si>
  <si>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</si>
  <si>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</si>
  <si>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</si>
  <si>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</si>
  <si>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</si>
  <si>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</si>
  <si>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</si>
  <si>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</si>
  <si>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</si>
  <si>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</si>
  <si>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</si>
  <si>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</si>
  <si>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</si>
  <si>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</si>
  <si>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</si>
  <si>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</si>
  <si>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</si>
  <si>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</si>
  <si>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</si>
  <si>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</si>
  <si>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</si>
  <si>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</si>
  <si>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</si>
  <si>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</si>
  <si>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</si>
  <si>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</si>
  <si>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</si>
  <si>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</si>
  <si>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</si>
  <si>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</si>
  <si>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</si>
  <si>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</si>
  <si>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</si>
  <si>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</si>
  <si>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</si>
  <si>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</si>
  <si>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</si>
  <si>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</si>
  <si>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</si>
  <si>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</si>
  <si>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</si>
  <si>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</si>
  <si>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</si>
  <si>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</si>
  <si>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</si>
  <si>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</si>
  <si>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</si>
  <si>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</si>
  <si>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</si>
  <si>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</si>
  <si>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</si>
  <si>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</si>
  <si>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</si>
  <si>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</si>
  <si>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</si>
  <si>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</si>
  <si>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</si>
  <si>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</si>
  <si>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</si>
  <si>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</si>
  <si>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</si>
  <si>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</si>
  <si>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</si>
  <si>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</si>
  <si>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</si>
  <si>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</si>
  <si>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</si>
  <si>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</si>
  <si>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</si>
  <si>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</si>
  <si>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</si>
  <si>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</si>
  <si>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</si>
  <si>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</si>
  <si>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</si>
  <si>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</si>
  <si>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</si>
  <si>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</si>
  <si>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</si>
  <si>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</si>
  <si>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</si>
  <si>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</si>
  <si>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</si>
  <si>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</si>
  <si>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</si>
  <si>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</si>
  <si>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</si>
  <si>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</si>
  <si>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</si>
  <si>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</si>
  <si>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</si>
  <si>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</si>
  <si>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</si>
  <si>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</si>
  <si>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</si>
  <si>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</si>
  <si>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</si>
  <si>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</si>
  <si>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</si>
  <si>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</si>
  <si>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</si>
  <si>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</si>
  <si>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</si>
  <si>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</si>
  <si>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</si>
  <si>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</si>
  <si>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</si>
  <si>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</si>
  <si>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</si>
  <si>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</si>
  <si>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</si>
  <si>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</si>
  <si>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</si>
  <si>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</si>
  <si>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</si>
  <si>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</si>
  <si>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</si>
  <si>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</si>
  <si>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</si>
  <si>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</si>
  <si>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</si>
  <si>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</si>
  <si>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</si>
  <si>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</si>
  <si>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</si>
  <si>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</si>
  <si>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</si>
  <si>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</si>
  <si>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</si>
  <si>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</si>
  <si>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</si>
  <si>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</si>
  <si>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</si>
  <si>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</si>
  <si>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</si>
  <si>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</si>
  <si>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</si>
  <si>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</si>
  <si>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</si>
  <si>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</si>
  <si>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</si>
  <si>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</si>
  <si>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</si>
  <si>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</si>
  <si>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</si>
  <si>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</si>
  <si>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</si>
  <si>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</si>
  <si>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</si>
  <si>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</si>
  <si>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</si>
  <si>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</si>
  <si>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</si>
  <si>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</si>
  <si>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</si>
  <si>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</si>
  <si>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</si>
  <si>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</si>
  <si>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</si>
  <si>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</si>
  <si>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</si>
  <si>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</si>
  <si>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</si>
  <si>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</si>
  <si>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</si>
  <si>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</si>
  <si>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</si>
  <si>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</si>
  <si>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</si>
  <si>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</si>
  <si>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</si>
  <si>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</si>
  <si>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</si>
  <si>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</si>
  <si>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</si>
  <si>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</si>
  <si>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</si>
  <si>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</si>
  <si>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</si>
  <si>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</si>
  <si>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</si>
  <si>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</si>
  <si>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</si>
  <si>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</si>
  <si>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</si>
  <si>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</si>
  <si>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</si>
  <si>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</si>
  <si>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</si>
  <si>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</si>
  <si>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</si>
  <si>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</si>
  <si>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</si>
  <si>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</si>
  <si>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</si>
  <si>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</si>
  <si>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</si>
  <si>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</si>
  <si>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</si>
  <si>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</si>
  <si>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</si>
  <si>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</si>
  <si>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</si>
  <si>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</si>
  <si>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</si>
  <si>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</si>
  <si>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</si>
  <si>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</si>
  <si>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</si>
  <si>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</si>
  <si>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</si>
  <si>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</si>
  <si>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</si>
  <si>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</si>
  <si>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</si>
  <si>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</si>
  <si>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</si>
  <si>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</si>
  <si>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</si>
  <si>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</si>
  <si>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</si>
  <si>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</si>
  <si>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</si>
  <si>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</si>
  <si>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</si>
  <si>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</si>
  <si>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</si>
  <si>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</si>
  <si>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</si>
  <si>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</si>
  <si>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</si>
  <si>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</si>
  <si>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</si>
  <si>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</si>
  <si>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</si>
  <si>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</si>
  <si>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</si>
  <si>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</si>
  <si>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</si>
  <si>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</si>
  <si>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</si>
  <si>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</si>
  <si>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</si>
  <si>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</si>
  <si>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</si>
  <si>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</si>
  <si>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</si>
  <si>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</si>
  <si>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</si>
  <si>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</si>
  <si>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</si>
  <si>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</si>
  <si>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</si>
  <si>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</si>
  <si>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</si>
  <si>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</si>
  <si>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</si>
  <si>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</si>
  <si>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</si>
  <si>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</si>
  <si>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</si>
  <si>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</si>
  <si>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</si>
  <si>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</si>
  <si>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</si>
  <si>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</si>
  <si>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</si>
  <si>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</si>
  <si>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</si>
  <si>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</si>
  <si>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</si>
  <si>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</si>
  <si>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</si>
  <si>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</si>
  <si>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</si>
  <si>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</si>
  <si>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</si>
  <si>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</si>
  <si>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</si>
  <si>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</si>
  <si>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</si>
  <si>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</si>
  <si>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</si>
  <si>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</si>
  <si>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</si>
  <si>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</si>
  <si>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</si>
  <si>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</si>
  <si>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</si>
  <si>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</si>
  <si>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</si>
  <si>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</si>
  <si>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</si>
  <si>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</si>
  <si>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</si>
  <si>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</si>
  <si>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</si>
  <si>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</si>
  <si>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</si>
  <si>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</si>
  <si>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</si>
  <si>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</si>
  <si>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</si>
  <si>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</si>
  <si>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</si>
  <si>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</si>
  <si>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</si>
  <si>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</si>
  <si>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</si>
  <si>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</si>
  <si>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</si>
  <si>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</si>
  <si>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</si>
  <si>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</si>
  <si>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</si>
  <si>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</si>
  <si>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</si>
  <si>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</si>
  <si>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</si>
  <si>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</si>
  <si>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</si>
  <si>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</si>
  <si>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</si>
  <si>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</si>
  <si>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</si>
  <si>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</si>
  <si>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</si>
  <si>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</si>
  <si>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</si>
  <si>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</si>
  <si>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</si>
  <si>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</si>
  <si>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</si>
  <si>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</si>
  <si>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</si>
  <si>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</si>
  <si>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</si>
  <si>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</si>
  <si>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</si>
  <si>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</si>
  <si>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</si>
  <si>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</si>
  <si>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</si>
  <si>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</si>
  <si>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</si>
  <si>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</si>
  <si>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</si>
  <si>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</si>
  <si>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</si>
  <si>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</si>
  <si>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</si>
  <si>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</si>
  <si>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</si>
  <si>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</si>
  <si>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</si>
  <si>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</si>
  <si>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</si>
  <si>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</si>
  <si>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</si>
  <si>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</si>
  <si>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</si>
  <si>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</si>
  <si>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</si>
  <si>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</si>
  <si>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</si>
  <si>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</si>
  <si>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</si>
  <si>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</si>
  <si>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</si>
  <si>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</si>
  <si>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</si>
  <si>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</si>
  <si>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</si>
  <si>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</si>
  <si>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</si>
  <si>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</si>
  <si>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</si>
  <si>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</si>
  <si>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</si>
  <si>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</si>
  <si>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</si>
  <si>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</si>
  <si>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</si>
  <si>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</si>
  <si>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</si>
  <si>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</si>
  <si>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</si>
  <si>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</si>
  <si>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</si>
  <si>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</si>
  <si>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</si>
  <si>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</si>
  <si>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</si>
  <si>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</si>
  <si>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</si>
  <si>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</si>
  <si>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</si>
  <si>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</si>
  <si>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</si>
  <si>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</si>
  <si>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</si>
  <si>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</si>
  <si>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</si>
  <si>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</si>
  <si>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</si>
  <si>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</si>
  <si>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</si>
  <si>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</si>
  <si>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</si>
  <si>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</si>
  <si>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</si>
  <si>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</si>
  <si>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</si>
  <si>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</si>
  <si>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</si>
  <si>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</si>
  <si>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</si>
  <si>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</si>
  <si>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</si>
  <si>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</si>
  <si>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</si>
  <si>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</si>
  <si>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</si>
  <si>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</si>
  <si>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</si>
  <si>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</si>
  <si>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</si>
  <si>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</si>
  <si>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</si>
  <si>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</si>
  <si>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</si>
  <si>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</si>
  <si>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</si>
  <si>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</si>
  <si>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</si>
  <si>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</si>
  <si>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</si>
  <si>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</si>
  <si>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</si>
  <si>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</si>
  <si>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</si>
  <si>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</si>
  <si>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</si>
  <si>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</si>
  <si>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</si>
  <si>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</si>
  <si>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</si>
  <si>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</si>
  <si>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</si>
  <si>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</si>
  <si>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</si>
  <si>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</si>
  <si>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</si>
  <si>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</si>
  <si>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</si>
  <si>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</si>
  <si>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</si>
  <si>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</si>
  <si>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</si>
  <si>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</si>
  <si>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</si>
  <si>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</si>
  <si>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</si>
  <si>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</si>
  <si>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</si>
  <si>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</si>
  <si>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</si>
  <si>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</si>
  <si>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</si>
  <si>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</si>
  <si>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</si>
  <si>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</si>
  <si>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</si>
  <si>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</si>
  <si>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</si>
  <si>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</si>
  <si>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</si>
  <si>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</si>
  <si>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</si>
  <si>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</si>
  <si>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</si>
  <si>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</si>
  <si>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</si>
  <si>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</si>
  <si>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</si>
  <si>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</si>
  <si>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</si>
  <si>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</si>
  <si>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</si>
  <si>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</si>
  <si>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</si>
  <si>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</si>
  <si>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</si>
  <si>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</si>
  <si>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</si>
  <si>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</si>
  <si>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</si>
  <si>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</si>
  <si>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</si>
  <si>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</si>
  <si>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</si>
  <si>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</si>
  <si>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</si>
  <si>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</si>
  <si>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</si>
  <si>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</si>
  <si>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</si>
  <si>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</si>
  <si>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</si>
  <si>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</si>
  <si>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</si>
  <si>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</si>
  <si>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</si>
  <si>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</si>
  <si>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</si>
  <si>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</si>
  <si>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</si>
  <si>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</si>
  <si>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</si>
  <si>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</si>
  <si>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</si>
  <si>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</si>
  <si>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</si>
  <si>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</si>
  <si>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</si>
  <si>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</si>
  <si>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</si>
  <si>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</si>
  <si>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</si>
  <si>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</si>
  <si>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</si>
  <si>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</si>
  <si>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</si>
  <si>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</si>
  <si>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</si>
  <si>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</si>
  <si>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</si>
  <si>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</si>
  <si>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</si>
  <si>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</si>
  <si>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</si>
  <si>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</si>
  <si>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</si>
  <si>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</si>
  <si>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</si>
  <si>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</si>
  <si>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</si>
  <si>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</si>
  <si>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</si>
  <si>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</si>
  <si>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</si>
  <si>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</si>
  <si>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</si>
  <si>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</si>
  <si>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</si>
  <si>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</si>
  <si>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</si>
  <si>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</si>
  <si>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</si>
  <si>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</si>
  <si>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</si>
  <si>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</si>
  <si>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</si>
  <si>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</si>
  <si>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</si>
  <si>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</si>
  <si>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</si>
  <si>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</si>
  <si>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</si>
  <si>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</si>
  <si>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</si>
  <si>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</si>
  <si>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</si>
  <si>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</si>
  <si>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</si>
  <si>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</si>
  <si>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</si>
  <si>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</si>
  <si>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</si>
  <si>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</si>
  <si>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</si>
  <si>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</si>
  <si>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</si>
  <si>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</si>
  <si>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</si>
  <si>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</si>
  <si>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</si>
  <si>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</si>
  <si>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</si>
  <si>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</si>
  <si>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</si>
  <si>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</si>
  <si>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</si>
  <si>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</si>
  <si>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</si>
  <si>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</si>
  <si>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</si>
  <si>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</si>
  <si>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</si>
  <si>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</si>
  <si>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</si>
  <si>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</si>
  <si>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</si>
  <si>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</si>
  <si>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</si>
  <si>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</si>
  <si>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</si>
  <si>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</si>
  <si>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</si>
  <si>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</si>
  <si>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</si>
  <si>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</si>
  <si>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</si>
  <si>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</si>
  <si>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</si>
  <si>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</si>
  <si>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</si>
  <si>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</si>
  <si>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</si>
  <si>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</si>
  <si>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</si>
  <si>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</si>
  <si>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</si>
  <si>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</si>
  <si>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</si>
  <si>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</si>
  <si>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</si>
  <si>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</si>
  <si>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</si>
  <si>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</si>
  <si>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</si>
  <si>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</si>
  <si>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</si>
  <si>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</si>
  <si>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</si>
  <si>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</si>
  <si>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</si>
  <si>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</si>
  <si>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</si>
  <si>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</si>
  <si>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</si>
  <si>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</si>
  <si>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</si>
  <si>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</si>
  <si>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</si>
  <si>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</si>
  <si>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</si>
  <si>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</si>
  <si>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</si>
  <si>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</si>
  <si>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</si>
  <si>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</si>
  <si>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</si>
  <si>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</si>
  <si>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</si>
  <si>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</si>
  <si>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</si>
  <si>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</si>
  <si>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</si>
  <si>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</si>
  <si>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</si>
  <si>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</si>
  <si>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</si>
  <si>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</si>
  <si>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</si>
  <si>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</si>
  <si>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</si>
  <si>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</si>
  <si>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</si>
  <si>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</si>
  <si>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</si>
  <si>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</si>
  <si>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</si>
  <si>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</si>
  <si>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</si>
  <si>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</si>
  <si>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</si>
  <si>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</si>
  <si>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</si>
  <si>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</si>
  <si>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</si>
  <si>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</si>
  <si>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</si>
  <si>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</si>
  <si>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</si>
  <si>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</si>
  <si>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</si>
  <si>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</si>
  <si>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</si>
  <si>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</si>
  <si>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</si>
  <si>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</si>
  <si>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</si>
  <si>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</si>
  <si>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</si>
  <si>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</si>
  <si>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</si>
  <si>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</si>
  <si>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</si>
  <si>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</si>
  <si>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</si>
  <si>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</si>
  <si>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</si>
  <si>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</si>
  <si>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</si>
  <si>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</si>
  <si>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</si>
  <si>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</si>
  <si>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</si>
  <si>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</si>
  <si>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</si>
  <si>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</si>
  <si>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</si>
  <si>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</si>
  <si>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</si>
  <si>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</si>
  <si>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</si>
  <si>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</si>
  <si>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</si>
  <si>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</si>
  <si>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</si>
  <si>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</si>
  <si>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</si>
  <si>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</si>
  <si>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</si>
  <si>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</si>
  <si>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</si>
  <si>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</si>
  <si>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</si>
  <si>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</si>
  <si>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</si>
  <si>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</si>
  <si>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</si>
  <si>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</si>
  <si>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</si>
  <si>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</si>
  <si>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</si>
  <si>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</si>
  <si>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</si>
  <si>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</si>
  <si>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</si>
  <si>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</si>
  <si>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</si>
  <si>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</si>
  <si>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</si>
  <si>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</si>
  <si>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</si>
  <si>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</si>
  <si>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</si>
  <si>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</si>
  <si>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</si>
  <si>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</si>
  <si>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</si>
  <si>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</si>
  <si>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</si>
  <si>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</si>
  <si>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</si>
  <si>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</si>
  <si>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</si>
  <si>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</si>
  <si>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</si>
  <si>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</si>
  <si>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</si>
  <si>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</si>
  <si>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</si>
  <si>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</si>
  <si>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</si>
  <si>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</si>
  <si>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</si>
  <si>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</si>
  <si>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</si>
  <si>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</si>
  <si>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</si>
  <si>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</si>
  <si>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</si>
  <si>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</si>
  <si>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</si>
  <si>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</si>
  <si>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</si>
  <si>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</si>
  <si>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</si>
  <si>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</si>
  <si>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</si>
  <si>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</si>
  <si>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</si>
  <si>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</si>
  <si>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</si>
  <si>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</si>
  <si>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</si>
  <si>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</si>
  <si>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</si>
  <si>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</si>
  <si>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</si>
  <si>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</si>
  <si>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</si>
  <si>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</si>
  <si>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</si>
  <si>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</si>
  <si>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</si>
  <si>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</si>
  <si>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</si>
  <si>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</si>
  <si>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</si>
  <si>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</si>
  <si>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</si>
  <si>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</si>
  <si>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</si>
  <si>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</si>
  <si>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</si>
  <si>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</si>
  <si>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</si>
  <si>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</si>
  <si>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</si>
  <si>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</si>
  <si>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</si>
  <si>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</si>
  <si>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</si>
  <si>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</si>
  <si>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</si>
  <si>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</si>
  <si>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</si>
  <si>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</si>
  <si>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</si>
  <si>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</si>
  <si>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</si>
  <si>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</si>
  <si>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</si>
  <si>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</si>
  <si>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</si>
  <si>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</si>
  <si>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</si>
  <si>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</si>
  <si>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</si>
  <si>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</si>
  <si>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</si>
  <si>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</si>
  <si>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</si>
  <si>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</si>
  <si>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</si>
  <si>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</si>
  <si>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</si>
  <si>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</si>
  <si>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</si>
  <si>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</si>
  <si>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</si>
  <si>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</si>
  <si>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</si>
  <si>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</si>
  <si>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</si>
  <si>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</si>
  <si>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</si>
  <si>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</si>
  <si>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</si>
  <si>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</si>
  <si>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</si>
  <si>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</si>
  <si>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</si>
  <si>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</si>
  <si>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</si>
  <si>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</si>
  <si>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</si>
  <si>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</si>
  <si>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</si>
  <si>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</si>
  <si>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</si>
  <si>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</si>
  <si>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</si>
  <si>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</si>
  <si>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</si>
  <si>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</si>
  <si>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</si>
  <si>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</si>
  <si>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</si>
  <si>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</si>
  <si>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</si>
  <si>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</si>
  <si>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</si>
  <si>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</si>
  <si>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</si>
  <si>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</si>
  <si>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</si>
  <si>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</si>
  <si>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</si>
  <si>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</si>
  <si>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</si>
  <si>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</si>
  <si>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</si>
  <si>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</si>
  <si>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</si>
  <si>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</si>
  <si>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</si>
  <si>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</si>
  <si>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</si>
  <si>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</si>
  <si>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</si>
  <si>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</si>
  <si>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</si>
  <si>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</si>
  <si>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</si>
  <si>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</si>
  <si>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</si>
  <si>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</si>
  <si>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</si>
  <si>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</si>
  <si>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</si>
  <si>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</si>
  <si>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</si>
  <si>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</si>
  <si>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</si>
  <si>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</si>
  <si>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</si>
  <si>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</si>
  <si>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</si>
  <si>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</si>
  <si>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</si>
  <si>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</si>
  <si>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</si>
  <si>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</si>
  <si>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</si>
  <si>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</si>
  <si>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</si>
  <si>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</si>
  <si>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</si>
  <si>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</si>
  <si>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</si>
  <si>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</si>
  <si>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</si>
  <si>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</si>
  <si>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</si>
  <si>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</si>
  <si>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</si>
  <si>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</si>
  <si>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</si>
  <si>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</si>
  <si>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</si>
  <si>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</si>
  <si>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</si>
  <si>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</si>
  <si>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</si>
  <si>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</si>
  <si>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</si>
  <si>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</si>
  <si>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</si>
  <si>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</si>
  <si>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</si>
  <si>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</si>
  <si>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</si>
  <si>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</si>
  <si>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</si>
  <si>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</si>
  <si>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</si>
  <si>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</si>
  <si>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</si>
  <si>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</si>
  <si>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</si>
  <si>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</si>
  <si>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</si>
  <si>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</si>
  <si>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</si>
  <si>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</si>
  <si>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</si>
  <si>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</si>
  <si>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</si>
  <si>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</si>
  <si>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</si>
  <si>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</si>
  <si>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</si>
  <si>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</si>
  <si>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</si>
  <si>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</si>
  <si>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</si>
  <si>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</si>
  <si>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</si>
  <si>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</si>
  <si>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</si>
  <si>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</si>
  <si>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</si>
  <si>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</si>
  <si>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</si>
  <si>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</si>
  <si>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</si>
  <si>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</si>
  <si>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</si>
  <si>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</si>
  <si>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</si>
  <si>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</si>
  <si>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</si>
  <si>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</si>
  <si>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</si>
  <si>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</si>
  <si>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</si>
  <si>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</si>
  <si>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</si>
  <si>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</si>
  <si>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</si>
  <si>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</si>
  <si>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</si>
  <si>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</si>
  <si>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</si>
  <si>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</si>
  <si>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</si>
  <si>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</si>
  <si>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</si>
  <si>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</si>
  <si>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</si>
  <si>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</si>
  <si>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</si>
  <si>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</si>
  <si>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</si>
  <si>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</si>
  <si>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</si>
  <si>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</si>
  <si>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</si>
  <si>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</si>
  <si>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</si>
  <si>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</si>
  <si>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</si>
  <si>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</si>
  <si>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</si>
  <si>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</si>
  <si>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</si>
  <si>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</si>
  <si>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</si>
  <si>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</si>
  <si>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</si>
  <si>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</si>
  <si>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</si>
  <si>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</si>
  <si>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</si>
  <si>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</si>
  <si>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</si>
  <si>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</si>
  <si>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</si>
  <si>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</si>
  <si>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</si>
  <si>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</si>
  <si>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</si>
  <si>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</si>
  <si>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</si>
  <si>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</si>
  <si>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</si>
  <si>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</si>
  <si>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</si>
  <si>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</si>
  <si>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</si>
  <si>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</si>
  <si>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</si>
  <si>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</si>
  <si>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</si>
  <si>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</si>
  <si>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</si>
  <si>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</si>
  <si>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</si>
  <si>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</si>
  <si>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</si>
  <si>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</si>
  <si>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</si>
  <si>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</si>
  <si>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</si>
  <si>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</si>
  <si>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</si>
  <si>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</si>
  <si>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</si>
  <si>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</si>
  <si>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</si>
  <si>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</si>
  <si>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</si>
  <si>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</si>
  <si>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</si>
  <si>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</si>
  <si>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</si>
  <si>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</si>
  <si>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</si>
  <si>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</si>
  <si>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</si>
  <si>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</si>
  <si>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</si>
  <si>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</si>
  <si>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</si>
  <si>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</si>
  <si>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</si>
  <si>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</si>
  <si>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</si>
  <si>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</si>
  <si>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</si>
  <si>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</si>
  <si>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</si>
  <si>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</si>
  <si>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</si>
  <si>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</si>
  <si>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</si>
  <si>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</si>
  <si>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</si>
  <si>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</si>
  <si>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</si>
  <si>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</si>
  <si>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</si>
  <si>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</si>
  <si>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</si>
  <si>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</si>
  <si>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</si>
  <si>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</si>
  <si>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</si>
  <si>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</si>
  <si>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</si>
  <si>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</si>
  <si>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</si>
  <si>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</si>
  <si>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</si>
  <si>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</si>
  <si>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</si>
  <si>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</si>
  <si>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</si>
  <si>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</si>
  <si>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</si>
  <si>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</si>
  <si>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</si>
  <si>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</si>
  <si>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</si>
  <si>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</si>
  <si>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</si>
  <si>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</si>
  <si>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</si>
  <si>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</si>
  <si>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</si>
  <si>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</si>
  <si>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</si>
  <si>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</si>
  <si>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</si>
  <si>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</si>
  <si>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</si>
  <si>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</si>
  <si>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</si>
  <si>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</si>
  <si>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</si>
  <si>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</si>
  <si>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</si>
  <si>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</si>
  <si>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</si>
  <si>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</si>
  <si>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</si>
  <si>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</si>
  <si>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</si>
  <si>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</si>
  <si>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</si>
  <si>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</si>
  <si>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</si>
  <si>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</si>
  <si>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</si>
  <si>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</si>
  <si>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</si>
  <si>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</si>
  <si>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</si>
  <si>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</si>
  <si>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</si>
  <si>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</si>
  <si>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</si>
  <si>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</si>
  <si>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</si>
  <si>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</si>
  <si>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</si>
  <si>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</si>
  <si>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</si>
  <si>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</si>
  <si>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</si>
  <si>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</si>
  <si>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</si>
  <si>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</si>
  <si>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</si>
  <si>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</si>
  <si>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</si>
  <si>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</si>
  <si>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</si>
  <si>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</si>
  <si>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</si>
  <si>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</si>
  <si>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</si>
  <si>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</si>
  <si>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</si>
  <si>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</si>
  <si>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</si>
  <si>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</si>
  <si>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</si>
  <si>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</si>
  <si>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</si>
  <si>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</si>
  <si>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</si>
  <si>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</si>
  <si>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</si>
  <si>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</si>
  <si>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</si>
  <si>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</si>
  <si>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</si>
  <si>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</si>
  <si>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</si>
  <si>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</si>
  <si>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</si>
  <si>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</si>
  <si>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</si>
  <si>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</si>
  <si>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</si>
  <si>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</si>
  <si>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</si>
  <si>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</si>
  <si>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</si>
  <si>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</si>
  <si>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</si>
  <si>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</si>
  <si>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</si>
  <si>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</si>
  <si>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</si>
  <si>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</si>
  <si>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</si>
  <si>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</si>
  <si>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</si>
  <si>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</si>
  <si>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</si>
  <si>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</si>
  <si>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</si>
  <si>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</si>
  <si>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</si>
  <si>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</si>
  <si>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</si>
  <si>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</si>
  <si>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</si>
  <si>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</si>
  <si>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</si>
  <si>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</si>
  <si>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</si>
  <si>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</si>
  <si>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</si>
  <si>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</si>
  <si>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</si>
  <si>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</si>
  <si>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</si>
  <si>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</si>
  <si>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</si>
  <si>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</si>
  <si>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</si>
  <si>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</si>
  <si>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</si>
  <si>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</si>
  <si>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</si>
  <si>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</si>
  <si>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</si>
  <si>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</si>
  <si>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</si>
  <si>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</si>
  <si>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</si>
  <si>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</si>
  <si>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</si>
  <si>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</si>
  <si>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</si>
  <si>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</si>
  <si>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</si>
  <si>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</si>
  <si>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</si>
  <si>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</si>
  <si>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</si>
  <si>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</si>
  <si>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</si>
  <si>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</si>
  <si>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</si>
  <si>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</si>
  <si>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</si>
  <si>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</si>
  <si>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</si>
  <si>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</si>
  <si>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</si>
  <si>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</si>
  <si>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</si>
  <si>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</si>
  <si>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</si>
  <si>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</si>
  <si>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</si>
  <si>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</si>
  <si>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</si>
  <si>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</si>
  <si>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</si>
  <si>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</si>
  <si>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</si>
  <si>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</si>
  <si>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</si>
  <si>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</si>
  <si>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</si>
  <si>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</si>
  <si>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</si>
  <si>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</si>
  <si>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</si>
  <si>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</si>
  <si>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</si>
  <si>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</si>
  <si>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</si>
  <si>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</si>
  <si>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</si>
  <si>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</si>
  <si>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</si>
  <si>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</si>
  <si>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</si>
  <si>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</si>
  <si>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</si>
  <si>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</si>
  <si>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</si>
  <si>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</si>
  <si>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</si>
  <si>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</si>
  <si>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</si>
  <si>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</si>
  <si>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</si>
  <si>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</si>
  <si>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</si>
  <si>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</si>
  <si>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</si>
  <si>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</si>
  <si>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</si>
  <si>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</si>
  <si>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</si>
  <si>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</si>
  <si>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</si>
  <si>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</si>
  <si>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</si>
  <si>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</si>
  <si>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</si>
  <si>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</si>
  <si>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</si>
  <si>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</si>
  <si>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</si>
  <si>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</si>
  <si>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</si>
  <si>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</si>
  <si>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</si>
  <si>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</si>
  <si>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</si>
  <si>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</si>
  <si>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</si>
  <si>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</si>
  <si>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</si>
  <si>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</si>
  <si>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</si>
  <si>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</si>
  <si>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</si>
  <si>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</si>
  <si>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</si>
  <si>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</si>
  <si>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</si>
  <si>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</si>
  <si>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</si>
  <si>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</si>
  <si>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</si>
  <si>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</si>
  <si>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</si>
  <si>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</si>
  <si>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</si>
  <si>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</si>
  <si>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</si>
  <si>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</si>
  <si>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</si>
  <si>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</si>
  <si>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</si>
  <si>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</si>
  <si>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</si>
  <si>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</si>
  <si>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</si>
  <si>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</si>
  <si>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</si>
  <si>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</si>
  <si>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</si>
  <si>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</si>
  <si>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</si>
  <si>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</si>
  <si>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</si>
  <si>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</si>
  <si>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</si>
  <si>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</si>
  <si>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</si>
  <si>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</si>
  <si>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</si>
  <si>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</si>
  <si>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</si>
  <si>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</si>
  <si>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</si>
  <si>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</si>
  <si>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</si>
  <si>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</si>
  <si>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</si>
  <si>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</si>
  <si>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</si>
  <si>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</si>
  <si>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</si>
  <si>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</si>
  <si>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</si>
  <si>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</si>
  <si>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</si>
  <si>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</si>
  <si>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</si>
  <si>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</si>
  <si>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</si>
  <si>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</si>
  <si>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</si>
  <si>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</si>
  <si>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</si>
  <si>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</si>
  <si>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</si>
  <si>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</si>
  <si>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</si>
  <si>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</si>
  <si>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</si>
  <si>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</si>
  <si>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</si>
  <si>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</si>
  <si>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</si>
  <si>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</si>
  <si>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</si>
  <si>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</si>
  <si>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</si>
  <si>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</si>
  <si>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</si>
  <si>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</si>
  <si>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</si>
  <si>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</si>
  <si>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</si>
  <si>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</si>
  <si>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</si>
  <si>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</si>
  <si>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</si>
  <si>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</si>
  <si>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</si>
  <si>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</si>
  <si>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</si>
  <si>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</si>
  <si>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</si>
  <si>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</si>
  <si>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</si>
  <si>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</si>
  <si>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</si>
  <si>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</si>
  <si>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</si>
  <si>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</si>
  <si>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</si>
  <si>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</si>
  <si>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</si>
  <si>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</si>
  <si>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</si>
  <si>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</si>
  <si>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</si>
  <si>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</si>
  <si>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</si>
  <si>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</si>
  <si>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</si>
  <si>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</si>
  <si>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</si>
  <si>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</si>
  <si>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</si>
  <si>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</si>
  <si>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</si>
  <si>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</si>
  <si>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</si>
  <si>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</si>
  <si>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</si>
  <si>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</si>
  <si>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</si>
  <si>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</si>
  <si>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</si>
  <si>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</si>
  <si>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</si>
  <si>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</si>
  <si>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</si>
  <si>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</si>
  <si>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</si>
  <si>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</si>
  <si>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</si>
  <si>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</si>
  <si>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</si>
  <si>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</si>
  <si>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</si>
  <si>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</si>
  <si>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</si>
  <si>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</si>
  <si>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</si>
  <si>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</si>
  <si>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</si>
  <si>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</si>
  <si>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</si>
  <si>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</si>
  <si>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</si>
  <si>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</si>
  <si>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</si>
  <si>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</si>
  <si>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</si>
  <si>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</si>
  <si>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</si>
  <si>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</si>
  <si>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</si>
  <si>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</si>
  <si>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</si>
  <si>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</si>
  <si>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</si>
  <si>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</si>
  <si>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</si>
  <si>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</si>
  <si>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</si>
  <si>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</si>
  <si>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</si>
  <si>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</si>
  <si>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</si>
  <si>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</si>
  <si>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</si>
  <si>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</si>
  <si>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</si>
  <si>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</si>
  <si>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</si>
  <si>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</si>
  <si>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</si>
  <si>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</si>
  <si>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</si>
  <si>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</si>
  <si>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</si>
  <si>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</si>
  <si>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</si>
  <si>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</si>
  <si>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</si>
  <si>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</si>
  <si>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</si>
  <si>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</si>
  <si>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</si>
  <si>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</si>
  <si>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</si>
  <si>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</si>
  <si>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</si>
  <si>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</si>
  <si>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</si>
  <si>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</si>
  <si>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</si>
  <si>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</si>
  <si>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</si>
  <si>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</si>
  <si>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</si>
  <si>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</si>
  <si>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</si>
  <si>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</si>
  <si>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</si>
  <si>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</si>
  <si>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</si>
  <si>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</si>
  <si>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</si>
  <si>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</si>
  <si>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</si>
  <si>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</si>
  <si>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</si>
  <si>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</si>
  <si>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</si>
  <si>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</si>
  <si>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</si>
  <si>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</si>
  <si>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</si>
  <si>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</si>
  <si>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</si>
  <si>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</si>
  <si>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</si>
  <si>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</si>
  <si>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</si>
  <si>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</si>
  <si>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</si>
  <si>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</si>
  <si>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</si>
  <si>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</si>
  <si>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</si>
  <si>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Energy Categories</t>
  </si>
  <si>
    <t>Total Energy Exports</t>
  </si>
  <si>
    <t>Total Northwest Exports</t>
  </si>
  <si>
    <t>Total Southwest Exports</t>
  </si>
  <si>
    <t>Total Energy Imports</t>
  </si>
  <si>
    <t>Total Northwest Imports</t>
  </si>
  <si>
    <t>Total Southwest Imports</t>
  </si>
  <si>
    <t>Total Net Energy Imports</t>
  </si>
  <si>
    <t>Total Net Energy Northwest Imports</t>
  </si>
  <si>
    <t>Total Net Energy Southwest Imports</t>
  </si>
  <si>
    <t>Coal is ramped down on a similar schedule as in the E3 California Pathways data.</t>
  </si>
  <si>
    <t xml:space="preserve">We smooth the rate of change but the value reaches zero in the same year as the E3 California Pathways data. </t>
  </si>
  <si>
    <t>E3 data show natural increasing in the later part of the 2020s.</t>
  </si>
  <si>
    <t>We note the five year trend showing a declining trend, broadly speaking.</t>
  </si>
  <si>
    <t xml:space="preserve">EPS input data hold natural gas imports constant through 2030, then decline to the year 2045, when the state aims for carbon neutrality. </t>
  </si>
  <si>
    <t>Aggregated time series for coal</t>
  </si>
  <si>
    <t>E3 data</t>
  </si>
  <si>
    <t>Smoothed portion</t>
  </si>
  <si>
    <t>Use five year averages</t>
  </si>
  <si>
    <t>Except for wind, use 2018 value for all years</t>
  </si>
  <si>
    <t>Convert from GWh to MWh</t>
  </si>
  <si>
    <t>Empirical</t>
  </si>
  <si>
    <t>Trend in Imports and Exports</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</si>
  <si>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</si>
  <si>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</si>
  <si>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</si>
  <si>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</si>
  <si>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</si>
  <si>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</si>
  <si>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Actual Historical Imports</t>
  </si>
  <si>
    <t>California Energy Commission</t>
  </si>
  <si>
    <t>Historical Emissions from Imports</t>
  </si>
  <si>
    <t>California Air Resources Board</t>
  </si>
  <si>
    <t>California Greenhouse Gas Emission Inventory - 2018 Edition</t>
  </si>
  <si>
    <t>https://www.arb.ca.gov/cc/inventory/data/data.htm</t>
  </si>
  <si>
    <t>IPCC Categorization</t>
  </si>
  <si>
    <t>CA E3 summary</t>
  </si>
  <si>
    <t xml:space="preserve"> </t>
  </si>
  <si>
    <t>CHP</t>
  </si>
  <si>
    <t>Subsector-Driven CHP</t>
  </si>
  <si>
    <t>Coal Large Recent</t>
  </si>
  <si>
    <t>Coal Small Recent</t>
  </si>
  <si>
    <t>Steam Small Recent</t>
  </si>
  <si>
    <t>Steam Large Recent</t>
  </si>
  <si>
    <t>Steam Small Old</t>
  </si>
  <si>
    <t>Other Steam</t>
  </si>
  <si>
    <t>CC Old</t>
  </si>
  <si>
    <t>CC Frame F</t>
  </si>
  <si>
    <t>CCGT with CCS</t>
  </si>
  <si>
    <t>CC G + H</t>
  </si>
  <si>
    <t>CT 1</t>
  </si>
  <si>
    <t>CT 2</t>
  </si>
  <si>
    <t>CT 3</t>
  </si>
  <si>
    <t>CT 4</t>
  </si>
  <si>
    <t>CT 5</t>
  </si>
  <si>
    <t>Conventional Hydro</t>
  </si>
  <si>
    <t>Biogas</t>
  </si>
  <si>
    <t>Solar Thermal</t>
  </si>
  <si>
    <t>Solar PV</t>
  </si>
  <si>
    <t>Distributed PV</t>
  </si>
  <si>
    <t>CSP with Storage</t>
  </si>
  <si>
    <t>Specified Coal</t>
  </si>
  <si>
    <t>Specified BPA</t>
  </si>
  <si>
    <t>Specified Gas</t>
  </si>
  <si>
    <t>Unspecified Non-emitting</t>
  </si>
  <si>
    <t>Sum of imports</t>
  </si>
  <si>
    <t xml:space="preserve">  Biomass</t>
  </si>
  <si>
    <t xml:space="preserve">  Geothermal</t>
  </si>
  <si>
    <t xml:space="preserve">  Small Hydro</t>
  </si>
  <si>
    <t xml:space="preserve">  Solar</t>
  </si>
  <si>
    <t xml:space="preserve">  Wind</t>
  </si>
  <si>
    <t xml:space="preserve">Nuclear </t>
  </si>
  <si>
    <t xml:space="preserve">Hydro - large and small </t>
  </si>
  <si>
    <t>2018 Total System Electric Generation in Gigawatt Hours</t>
  </si>
  <si>
    <t>Percent of California</t>
  </si>
  <si>
    <t>California Energy Mix (GWh)</t>
  </si>
  <si>
    <t>California Power Mix</t>
  </si>
  <si>
    <t>Total Out of State Generation</t>
  </si>
  <si>
    <t>In-State Generation (GWh)</t>
  </si>
  <si>
    <t>In-State Generation</t>
  </si>
  <si>
    <t>Other (Petroleum Coke/Waste Heat)</t>
  </si>
  <si>
    <t>Renewables</t>
  </si>
  <si>
    <t>Unspecified Sources of Power</t>
  </si>
  <si>
    <t>N/A</t>
  </si>
  <si>
    <t>2017 Total System Electric Generation in Gigawatt Hours</t>
  </si>
  <si>
    <t>2016 Total System Electric Generation in Gigawatt Hours</t>
  </si>
  <si>
    <t>2015 Total System Electric Generation in Gigawatt Hours</t>
  </si>
  <si>
    <t>California Energy Mix</t>
  </si>
  <si>
    <t>Unspecified Sources of Energy</t>
  </si>
  <si>
    <t>2014 Total System Power in Gigawatt Hours</t>
  </si>
  <si>
    <t>California Power Mix (GWh)</t>
  </si>
  <si>
    <t>Percent California Power Mix</t>
  </si>
  <si>
    <t>Forecasted Electricity Demand (wipB, 6/22/2018)</t>
  </si>
  <si>
    <t>E3 generation totals net of exports in 60% RPS scenario</t>
  </si>
  <si>
    <t>Elec Demand Including TnD Losses</t>
  </si>
  <si>
    <t>COAL is zero in 2025 and natural gas is zero in 2045</t>
  </si>
  <si>
    <t>CA Notes</t>
  </si>
  <si>
    <t>For coal, we take 2020 start year coal imports and reduce to zero by 2025. For natural gas we take start year 2020 imports and reduce to zero by 2045.</t>
  </si>
  <si>
    <t xml:space="preserve"> for all other fuel sources we hold constant 2020 values. For exports, we hold values constant. Unspecified sources were split using start year data.</t>
  </si>
  <si>
    <t>Sum of selected categories:</t>
  </si>
  <si>
    <t>Type of emission</t>
  </si>
  <si>
    <t>IPCC Code</t>
  </si>
  <si>
    <t>Sector Level 1</t>
  </si>
  <si>
    <t>Sector Level 2</t>
  </si>
  <si>
    <t>Sector Level 3</t>
  </si>
  <si>
    <t>Sector Level 4</t>
  </si>
  <si>
    <t>Activity Level 1</t>
  </si>
  <si>
    <t>Activity Level 2</t>
  </si>
  <si>
    <t>Included Emissions</t>
  </si>
  <si>
    <t>None</t>
  </si>
  <si>
    <t>Natural gas</t>
  </si>
  <si>
    <t>Not Specified</t>
  </si>
  <si>
    <t>Distillate</t>
  </si>
  <si>
    <t>1A1ai</t>
  </si>
  <si>
    <t>Transmission and Distribution</t>
  </si>
  <si>
    <t>(Thirteenth Edition: 2000 to 2019 - Last updated on 7/28/2021)</t>
  </si>
  <si>
    <t>million tonnes (Tg) of CO2 equivalent - based on IPCC 4th Assessment 100-yr GWPs</t>
  </si>
  <si>
    <t>GWP (100-yr AR4)</t>
  </si>
  <si>
    <t>SectorActivity_code</t>
  </si>
  <si>
    <t>1a1ai</t>
  </si>
  <si>
    <t>Electricity Generation (Imports)</t>
  </si>
  <si>
    <t>Specified Imports</t>
  </si>
  <si>
    <t>Aligned Microgrid (AZ)</t>
  </si>
  <si>
    <t>Electricity generation</t>
  </si>
  <si>
    <t>15-35-80-G1-03-033</t>
  </si>
  <si>
    <t>Apache Station (AZ)</t>
  </si>
  <si>
    <t>Primary fuel: Coal</t>
  </si>
  <si>
    <t>15-35-80-73-03-008</t>
  </si>
  <si>
    <t>Arlington Valley Energy Facility (AZ)</t>
  </si>
  <si>
    <t>Primary fuel: Natural Gas</t>
  </si>
  <si>
    <t>15-35-80-81-03-009</t>
  </si>
  <si>
    <t>Canyon State Electric (AZ)</t>
  </si>
  <si>
    <t>Primary fuel: Biomass</t>
  </si>
  <si>
    <t>15-35-80-C2-03-007</t>
  </si>
  <si>
    <t>Cholla Power Station (AZ)</t>
  </si>
  <si>
    <t>15-35-80-G3-03-001</t>
  </si>
  <si>
    <t>Gila River Power Station (AZ)</t>
  </si>
  <si>
    <t>15-35-80-96-03-009</t>
  </si>
  <si>
    <t>Griffith Energy (AZ)</t>
  </si>
  <si>
    <t>15-35-80-80-03-009</t>
  </si>
  <si>
    <t>Harquahala Generating Project (AZ)</t>
  </si>
  <si>
    <t>15-35-80-82-03-009</t>
  </si>
  <si>
    <t>MCAS Yuma Microgrid MCGX02 (AZ)</t>
  </si>
  <si>
    <t>15-35-80-F6-03-033</t>
  </si>
  <si>
    <t>Mesquite Generating Station (AZ)</t>
  </si>
  <si>
    <t>15-35-80-84-03-009</t>
  </si>
  <si>
    <t>Navajo (AZ)</t>
  </si>
  <si>
    <t>15-35-80-21-03-008</t>
  </si>
  <si>
    <t>Ocotillo (AZ)</t>
  </si>
  <si>
    <t>15-35-80-H1-03-020</t>
  </si>
  <si>
    <t>Red Hawk (AZ)</t>
  </si>
  <si>
    <t>15-35-80-83-03-009</t>
  </si>
  <si>
    <t>Saguaro (AZ)</t>
  </si>
  <si>
    <t>15-35-80-H3-03-020</t>
  </si>
  <si>
    <t>Southpoint Energy Center (AZ)</t>
  </si>
  <si>
    <t>15-35-80-56-03-009</t>
  </si>
  <si>
    <t>Springerville (AZ)</t>
  </si>
  <si>
    <t>15-35-80-A5-03-008</t>
  </si>
  <si>
    <t>Stotz Southern Generation (AZ)</t>
  </si>
  <si>
    <t>15-35-80-C3-03-007</t>
  </si>
  <si>
    <t>Sundance (AZ)</t>
  </si>
  <si>
    <t>15-35-80-H5-03-020</t>
  </si>
  <si>
    <t>West Phoenix (AZ)</t>
  </si>
  <si>
    <t>15-35-80-H6-03-020</t>
  </si>
  <si>
    <t>Yucca/Yuma Axis (AZ)</t>
  </si>
  <si>
    <t>15-35-80-34-03-009</t>
  </si>
  <si>
    <t>Yuma Cogeneration Associates (AZ)</t>
  </si>
  <si>
    <t>15-35-80-77-03-009</t>
  </si>
  <si>
    <t>California Tribal</t>
  </si>
  <si>
    <t>Desert View Power (CA Tribal)</t>
  </si>
  <si>
    <t>15-35-89-23-03-007</t>
  </si>
  <si>
    <t>Armstrong Woodwaste Cogeneration (CAN)</t>
  </si>
  <si>
    <t>15-35-81-88-03-007</t>
  </si>
  <si>
    <t>Prince George Pulp &amp; Paper (CAN)</t>
  </si>
  <si>
    <t>15-35-81-93-03-007</t>
  </si>
  <si>
    <t>15-35-90-A1-03-008</t>
  </si>
  <si>
    <t>Rawhide (CO)</t>
  </si>
  <si>
    <t>15-35-90-A3-03-009</t>
  </si>
  <si>
    <t>Bennett Mountain Power (ID)</t>
  </si>
  <si>
    <t>15-35-A1-G2-03-020</t>
  </si>
  <si>
    <t>Clearwater Paper Corp. - Lewiston (ID)</t>
  </si>
  <si>
    <t>15-35-A1-V8-03-074</t>
  </si>
  <si>
    <t>Evander Andrews Power Complex (ID)</t>
  </si>
  <si>
    <t>15-35-A1-G5-03-020</t>
  </si>
  <si>
    <t>Langley Gulch Power Plant (ID)</t>
  </si>
  <si>
    <t>15-35-A1-G9-03-020</t>
  </si>
  <si>
    <t>Mexico</t>
  </si>
  <si>
    <t>La Rosita (MEX)</t>
  </si>
  <si>
    <t>15-35-82-71-03-009</t>
  </si>
  <si>
    <t>Termoelectrica de Mexicali (MEX)</t>
  </si>
  <si>
    <t>15-35-82-72-03-009</t>
  </si>
  <si>
    <t>Colstrip (MT)</t>
  </si>
  <si>
    <t>15-35-83-35-03-008</t>
  </si>
  <si>
    <t>Hardin Generating Project (MT)</t>
  </si>
  <si>
    <t>15-35-83-54-03-008</t>
  </si>
  <si>
    <t>Whelan Energy Center (NE)</t>
  </si>
  <si>
    <t>15-35-91-A6-03-008</t>
  </si>
  <si>
    <t>Apex Generating Station (NV)</t>
  </si>
  <si>
    <t>15-35-85-85-03-009</t>
  </si>
  <si>
    <t>1B3</t>
  </si>
  <si>
    <t>Caithness Dixie Valley (NV)</t>
  </si>
  <si>
    <t>Primarily Geothermal</t>
  </si>
  <si>
    <t>15-35-85-70-03-002</t>
  </si>
  <si>
    <t>Chuck Lenzie Station (NV)</t>
  </si>
  <si>
    <t>15-35-85-C7-03-009</t>
  </si>
  <si>
    <t>Higgins Generating Station (NV)</t>
  </si>
  <si>
    <t>15-35-85-F7-03-009</t>
  </si>
  <si>
    <t>Clark Station (NV)</t>
  </si>
  <si>
    <t>15-35-85-C4-03-009</t>
  </si>
  <si>
    <t>El Dorado Energy (NV)</t>
  </si>
  <si>
    <t>15-35-85-78-03-009</t>
  </si>
  <si>
    <t>Fort Churchill Station (NV)</t>
  </si>
  <si>
    <t>15-35-85-G7-03-020</t>
  </si>
  <si>
    <t>Frank Tracy Station (NV)</t>
  </si>
  <si>
    <t>15-35-85-C8-03-009</t>
  </si>
  <si>
    <t>Harry Allen Station (NV)</t>
  </si>
  <si>
    <t>15-35-85-C5-03-009</t>
  </si>
  <si>
    <t>Las Vegas Generating Station (NV)</t>
  </si>
  <si>
    <t>15-35-85-W5-03-020</t>
  </si>
  <si>
    <t>Mohave (NV)</t>
  </si>
  <si>
    <t>15-35-85-20-03-008</t>
  </si>
  <si>
    <t>Reid Gardner (NV)</t>
  </si>
  <si>
    <t>15-35-85-27-03-008</t>
  </si>
  <si>
    <t>Silverhawk Station (NV)</t>
  </si>
  <si>
    <t>15-35-85-F5-03-009</t>
  </si>
  <si>
    <t>Steamboat Hills Geothermal (NV)</t>
  </si>
  <si>
    <t>15-35-85-N4-03-002</t>
  </si>
  <si>
    <t>TS Power Plant (NV)</t>
  </si>
  <si>
    <t>15-35-85-X3-03-008</t>
  </si>
  <si>
    <t>Four Corners (NM)</t>
  </si>
  <si>
    <t>15-35-84-09-03-008</t>
  </si>
  <si>
    <t>San Juan (NM)</t>
  </si>
  <si>
    <t>15-35-84-28-03-008</t>
  </si>
  <si>
    <t>Beaver (OR)</t>
  </si>
  <si>
    <t>15-35-86-V6-03-020</t>
  </si>
  <si>
    <t>Boardman (OR)</t>
  </si>
  <si>
    <t>15-35-86-02-03-008</t>
  </si>
  <si>
    <t>Carty Generating Station (OR)</t>
  </si>
  <si>
    <t>15-35-86-F2-03-009</t>
  </si>
  <si>
    <t>Coyote Springs I (OR)</t>
  </si>
  <si>
    <t>15-35-86-F3-03-009</t>
  </si>
  <si>
    <t>Hermiston Power (OR)</t>
  </si>
  <si>
    <t>15-35-86-55-03-009</t>
  </si>
  <si>
    <t>Klamath Falls Cogen (OR)</t>
  </si>
  <si>
    <t>15-35-86-79-03-009</t>
  </si>
  <si>
    <t>Klamath Peaking (OR)</t>
  </si>
  <si>
    <t>15-35-86-92-03-009</t>
  </si>
  <si>
    <t>Port Westward 2 (OR)</t>
  </si>
  <si>
    <t>15-35-86-H2-03-020</t>
  </si>
  <si>
    <t>Port Westward I (OR)</t>
  </si>
  <si>
    <t>15-35-86-F4-03-009</t>
  </si>
  <si>
    <t>Seneca Sustainable Energy (OR)</t>
  </si>
  <si>
    <t>15-35-86-A4-03-007</t>
  </si>
  <si>
    <t>Pacific Northwest</t>
  </si>
  <si>
    <t>Bonneville Power Administration (PNW)</t>
  </si>
  <si>
    <t>Hydropower</t>
  </si>
  <si>
    <t>15-35-45-95-03-205</t>
  </si>
  <si>
    <t>PacifiCorp (PNW)</t>
  </si>
  <si>
    <t>15-35-45-A8-03-008</t>
  </si>
  <si>
    <t>Powerex (PNW)</t>
  </si>
  <si>
    <t>15-35-45-A2-03-205</t>
  </si>
  <si>
    <t>Tacoma Power (PNW)</t>
  </si>
  <si>
    <t>15-35-45-C6-03-205</t>
  </si>
  <si>
    <t>Blundell (UT)</t>
  </si>
  <si>
    <t>15-35-87-74-03-002</t>
  </si>
  <si>
    <t>Bonanza (UT)</t>
  </si>
  <si>
    <t>15-35-87-36-03-008</t>
  </si>
  <si>
    <t>Currant Creek (UT)</t>
  </si>
  <si>
    <t>15-35-87-B1-03-009</t>
  </si>
  <si>
    <t>Gadsby (UT)</t>
  </si>
  <si>
    <t>15-35-87-B3-03-009</t>
  </si>
  <si>
    <t>Hunter (UT)</t>
  </si>
  <si>
    <t>15-35-87-42-03-008</t>
  </si>
  <si>
    <t>Huntington (UT)</t>
  </si>
  <si>
    <t>15-35-87-B4-03-008</t>
  </si>
  <si>
    <t>Intermountain (UT)</t>
  </si>
  <si>
    <t>15-35-87-16-03-008</t>
  </si>
  <si>
    <t>Lake Side (UT)</t>
  </si>
  <si>
    <t>15-35-87-B6-03-009</t>
  </si>
  <si>
    <t>Nebo Power Station (UT)</t>
  </si>
  <si>
    <t>15-35-87-86-03-009</t>
  </si>
  <si>
    <t>Trans-Jordan Generating Station (UT)</t>
  </si>
  <si>
    <t>15-35-87-57-03-007</t>
  </si>
  <si>
    <t>West Valley (UT)</t>
  </si>
  <si>
    <t>15-35-87-C1-03-009</t>
  </si>
  <si>
    <t>Chehalis (WA)</t>
  </si>
  <si>
    <t>15-35-88-A9-03-009</t>
  </si>
  <si>
    <t>Encogen Generation Station (WA)</t>
  </si>
  <si>
    <t>15-35-88-G4-03-020</t>
  </si>
  <si>
    <t>Ferndale Generating Station (WA)</t>
  </si>
  <si>
    <t>15-35-88-G6-03-020</t>
  </si>
  <si>
    <t>Frederickson PSE (WA)</t>
  </si>
  <si>
    <t>15-35-88-V9-03-020</t>
  </si>
  <si>
    <t>Fredonia Generating Station (WA)</t>
  </si>
  <si>
    <t>15-35-88-G8-03-020</t>
  </si>
  <si>
    <t>Goldendale Generating Station (WA)</t>
  </si>
  <si>
    <t>15-35-88-C9-03-009</t>
  </si>
  <si>
    <t>Grays Harbor Energy Facility (WA)</t>
  </si>
  <si>
    <t>15-35-88-53-03-009</t>
  </si>
  <si>
    <t>Kettle Falls (WA)</t>
  </si>
  <si>
    <t>15-35-88-91-03-007</t>
  </si>
  <si>
    <t>Longview Washington Pulp and Paper Mill (WA)</t>
  </si>
  <si>
    <t>Primary fuels: Biomass, Coal and Natural Gas</t>
  </si>
  <si>
    <t>15-35-88-U7-03-012</t>
  </si>
  <si>
    <t>Mint Farm Generating Station (WA)</t>
  </si>
  <si>
    <t>15-35-88-F1-03-009</t>
  </si>
  <si>
    <t>Nippon Paper Cogen (WA)</t>
  </si>
  <si>
    <t>15-35-88-58-03-007</t>
  </si>
  <si>
    <t>River Road (WA)</t>
  </si>
  <si>
    <t>15-35-88-B9-03-009</t>
  </si>
  <si>
    <t>Roosevelt Biogas (WA)</t>
  </si>
  <si>
    <t>15-35-88-24-03-007</t>
  </si>
  <si>
    <t>Sierra Pacific Burlington (WA)</t>
  </si>
  <si>
    <t>15-35-88-94-03-007</t>
  </si>
  <si>
    <t>Simpson (WA)</t>
  </si>
  <si>
    <t>15-35-88-87-03-007</t>
  </si>
  <si>
    <t>Sumas Power Plant (WA)</t>
  </si>
  <si>
    <t>15-35-88-H4-03-020</t>
  </si>
  <si>
    <t>Transalta Centralia Generation (WA)</t>
  </si>
  <si>
    <t>15-35-88-75-03-008</t>
  </si>
  <si>
    <t>Weyerhaeuser Long View (WA)</t>
  </si>
  <si>
    <t>15-35-88-76-03-012</t>
  </si>
  <si>
    <t>Dave Johnston (WY)</t>
  </si>
  <si>
    <t>15-35-92-B2-03-008</t>
  </si>
  <si>
    <t>Jim Bridger (WY)</t>
  </si>
  <si>
    <t>15-35-92-B5-03-008</t>
  </si>
  <si>
    <t>Laramie River (WY)</t>
  </si>
  <si>
    <t>15-35-92-B7-03-008</t>
  </si>
  <si>
    <t>Naughton (WY)</t>
  </si>
  <si>
    <t>15-35-92-B8-03-008</t>
  </si>
  <si>
    <t>Wyodak (WY)</t>
  </si>
  <si>
    <t>15-35-92-A7-03-008</t>
  </si>
  <si>
    <t>2G1b</t>
  </si>
  <si>
    <t>Electricity transmitted</t>
  </si>
  <si>
    <t>15-41-99-99-28-000</t>
  </si>
  <si>
    <t>Unspecified Imports</t>
  </si>
  <si>
    <t>CAISO</t>
  </si>
  <si>
    <t>Unspecified sources</t>
  </si>
  <si>
    <t>15-37-93-99-03-003</t>
  </si>
  <si>
    <t>15-37-A2-99-03-003</t>
  </si>
  <si>
    <t>Sector Level 5</t>
  </si>
  <si>
    <t>EPS</t>
  </si>
  <si>
    <t>Biomass,Coalandnatural gas</t>
  </si>
  <si>
    <t>MWHs</t>
  </si>
  <si>
    <t>Calculate total MWHs</t>
  </si>
  <si>
    <t>split unspecified by weighted average</t>
  </si>
  <si>
    <t>Percent Imports</t>
  </si>
  <si>
    <t>total</t>
  </si>
  <si>
    <t>Total Imports:</t>
  </si>
  <si>
    <t>Weighted unspecified</t>
  </si>
  <si>
    <t>Weighted unspecified MWH</t>
  </si>
  <si>
    <t>imports by type mwh (exclude unspecified)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</si>
</sst>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6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
      <sz val="14"/>
      <color rgb="FF000000"/>
      <name val="Source Sans Pro"/>
      <family val="2"/>
    </font>
    <font>
      <sz val="14"/>
      <color rgb="FFFFFFFF"/>
      <name val="Source Sans Pro"/>
      <family val="2"/>
    </font>
    <font>
      <sz val="14"/>
      <color rgb="FF000000"/>
      <name val="Source Sans Pro"/>
      <family val="2"/>
    </font>
    <font>
      <i/>
      <sz val="14"/>
      <color rgb="FF000000"/>
      <name val="Source Sans Pro"/>
      <family val="2"/>
    </font>
    <font>
      <u/>
      <sz val="11"/>
      <color theme="10"/>
      <name val="Arial"/>
      <family val="2"/>
    </font>
    <font>
      <sz val="9"/>
      <color indexed="8"/>
      <name val="Calibri"/>
      <family val="2"/>
    </font>
    <font>
      <b/>
      <sz val="12.1"/>
      <color rgb="FFFFFFFF"/>
      <name val="Arial"/>
      <family val="2"/>
    </font>
    <font>
      <sz val="9"/>
      <color rgb="FF000000"/>
      <name val="Arial"/>
      <family val="2"/>
    </font>
    <font>
      <i/>
      <sz val="9"/>
      <color rgb="FF000000"/>
      <name val="Arial"/>
      <family val="2"/>
    </font>
    <font>
      <b/>
      <sz val="10"/>
      <color theme="1" tint="4.9989318521683403E-2"/>
      <name val="Arial"/>
      <family val="2"/>
    </font>
    <font>
      <i/>
      <sz val="10"/>
      <color indexed="8"/>
      <name val="Arial"/>
      <family val="2"/>
    </font>
    <font>
      <b/>
      <sz val="10"/>
      <color rgb="FFC00000"/>
      <name val="Arial"/>
      <family val="2"/>
    </font>
    <font>
      <sz val="8"/>
      <name val="Arial"/>
      <family val="2"/>
    </font>
  </fonts>
  <fills count="40">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rgb="FFCECEC7"/>
        <bgColor indexed="64"/>
      </patternFill>
    </fill>
    <fill>
      <patternFill patternType="solid">
        <fgColor rgb="FF406080"/>
        <bgColor indexed="64"/>
      </patternFill>
    </fill>
    <fill>
      <patternFill patternType="solid">
        <fgColor rgb="FFFFFFCC"/>
        <bgColor indexed="64"/>
      </patternFill>
    </fill>
    <fill>
      <patternFill patternType="solid">
        <fgColor indexed="45"/>
        <bgColor indexed="0"/>
      </patternFill>
    </fill>
    <fill>
      <patternFill patternType="solid">
        <fgColor indexed="41"/>
        <bgColor indexed="0"/>
      </patternFill>
    </fill>
    <fill>
      <patternFill patternType="solid">
        <fgColor indexed="42"/>
        <bgColor indexed="0"/>
      </patternFill>
    </fill>
    <fill>
      <patternFill patternType="solid">
        <fgColor indexed="47"/>
        <bgColor indexed="0"/>
      </patternFill>
    </fill>
    <fill>
      <patternFill patternType="solid">
        <fgColor indexed="44"/>
        <bgColor indexed="0"/>
      </patternFill>
    </fill>
    <fill>
      <patternFill patternType="solid">
        <fgColor indexed="43"/>
        <bgColor indexed="0"/>
      </patternFill>
    </fill>
    <fill>
      <patternFill patternType="solid">
        <fgColor theme="8" tint="0.39997558519241921"/>
        <bgColor indexed="64"/>
      </patternFill>
    </fill>
  </fills>
  <borders count="38">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
      <left/>
      <right/>
      <top/>
      <bottom style="dashed">
        <color rgb="FFBFBFBF"/>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s>
  <cellStyleXfs count="14">
    <xf numFmtId="0" fontId="0" fillId="0" borderId="7"/>
    <xf numFmtId="0" fontId="36" fillId="0" borderId="7"/>
    <xf numFmtId="0" fontId="6" fillId="0" borderId="7"/>
    <xf numFmtId="43" fontId="39" fillId="0" borderId="0" applyFont="0" applyFill="0" applyBorder="0" applyAlignment="0" applyProtection="0"/>
    <xf numFmtId="9" fontId="39" fillId="0" borderId="0" applyFont="0" applyFill="0" applyBorder="0" applyAlignment="0" applyProtection="0"/>
    <xf numFmtId="0" fontId="5" fillId="0" borderId="7"/>
    <xf numFmtId="43" fontId="5" fillId="0" borderId="7" applyFont="0" applyFill="0" applyBorder="0" applyAlignment="0" applyProtection="0"/>
    <xf numFmtId="0" fontId="44" fillId="0" borderId="7"/>
    <xf numFmtId="0" fontId="4" fillId="0" borderId="7"/>
    <xf numFmtId="0" fontId="60" fillId="0" borderId="7" applyNumberFormat="0" applyFill="0" applyBorder="0" applyAlignment="0" applyProtection="0"/>
    <xf numFmtId="0" fontId="2" fillId="0" borderId="7"/>
    <xf numFmtId="0" fontId="61" fillId="0" borderId="33" applyNumberFormat="0" applyFont="0" applyProtection="0">
      <alignment wrapText="1"/>
    </xf>
    <xf numFmtId="0" fontId="43" fillId="0" borderId="7"/>
    <xf numFmtId="0" fontId="43" fillId="0" borderId="7"/>
  </cellStyleXfs>
  <cellXfs count="294">
    <xf numFmtId="0" fontId="0" fillId="0" borderId="0" xfId="0" applyBorder="1"/>
    <xf numFmtId="0" fontId="8" fillId="0" borderId="0" xfId="0" applyFont="1" applyBorder="1"/>
    <xf numFmtId="0" fontId="7" fillId="2" borderId="1" xfId="0" applyFont="1" applyFill="1" applyBorder="1"/>
    <xf numFmtId="0" fontId="8" fillId="2" borderId="1" xfId="0" applyFont="1" applyFill="1" applyBorder="1"/>
    <xf numFmtId="0" fontId="8" fillId="0" borderId="0" xfId="0" applyFont="1" applyBorder="1" applyAlignment="1">
      <alignment horizontal="left"/>
    </xf>
    <xf numFmtId="0" fontId="12" fillId="0" borderId="0" xfId="0" applyFont="1" applyBorder="1"/>
    <xf numFmtId="11" fontId="8" fillId="0" borderId="0" xfId="0" applyNumberFormat="1" applyFont="1" applyBorder="1"/>
    <xf numFmtId="164" fontId="8" fillId="0" borderId="0" xfId="0" applyNumberFormat="1" applyFont="1" applyBorder="1"/>
    <xf numFmtId="0" fontId="13" fillId="0" borderId="2" xfId="0" applyFont="1" applyBorder="1"/>
    <xf numFmtId="0" fontId="13" fillId="3" borderId="2" xfId="0" applyFont="1" applyFill="1" applyBorder="1"/>
    <xf numFmtId="0" fontId="14" fillId="0" borderId="0" xfId="0" applyFont="1" applyBorder="1"/>
    <xf numFmtId="0" fontId="13" fillId="0" borderId="2" xfId="0" applyFont="1" applyBorder="1" applyAlignment="1">
      <alignment horizontal="right"/>
    </xf>
    <xf numFmtId="0" fontId="15" fillId="0" borderId="2" xfId="0" applyFont="1" applyBorder="1"/>
    <xf numFmtId="0" fontId="15" fillId="0" borderId="0" xfId="0" applyFont="1" applyBorder="1"/>
    <xf numFmtId="0" fontId="8" fillId="0" borderId="0" xfId="0" applyFont="1" applyBorder="1" applyAlignment="1">
      <alignment wrapText="1"/>
    </xf>
    <xf numFmtId="0" fontId="16" fillId="0" borderId="0" xfId="0" applyFont="1" applyBorder="1"/>
    <xf numFmtId="0" fontId="17" fillId="0" borderId="3" xfId="0" applyFont="1" applyBorder="1" applyAlignment="1">
      <alignment wrapText="1"/>
    </xf>
    <xf numFmtId="0" fontId="18" fillId="0" borderId="0" xfId="0" applyFont="1" applyBorder="1"/>
    <xf numFmtId="0" fontId="19" fillId="0" borderId="0" xfId="0" applyFont="1" applyBorder="1"/>
    <xf numFmtId="0" fontId="20" fillId="0" borderId="0" xfId="0" applyFont="1" applyBorder="1" applyAlignment="1">
      <alignment horizontal="left"/>
    </xf>
    <xf numFmtId="0" fontId="17" fillId="0" borderId="4" xfId="0" applyFont="1" applyBorder="1" applyAlignment="1">
      <alignment wrapText="1"/>
    </xf>
    <xf numFmtId="0" fontId="8" fillId="0" borderId="5" xfId="0" applyFont="1" applyBorder="1" applyAlignment="1">
      <alignment wrapText="1"/>
    </xf>
    <xf numFmtId="4" fontId="8" fillId="0" borderId="5" xfId="0" applyNumberFormat="1" applyFont="1" applyBorder="1" applyAlignment="1">
      <alignment horizontal="right" wrapText="1"/>
    </xf>
    <xf numFmtId="165" fontId="8" fillId="0" borderId="5" xfId="0" applyNumberFormat="1" applyFont="1" applyBorder="1" applyAlignment="1">
      <alignment horizontal="right" wrapText="1"/>
    </xf>
    <xf numFmtId="3" fontId="8" fillId="0" borderId="5" xfId="0" applyNumberFormat="1" applyFont="1" applyBorder="1" applyAlignment="1">
      <alignment horizontal="right" wrapText="1"/>
    </xf>
    <xf numFmtId="3" fontId="17" fillId="0" borderId="4" xfId="0" applyNumberFormat="1" applyFont="1" applyBorder="1" applyAlignment="1">
      <alignment horizontal="right" wrapText="1"/>
    </xf>
    <xf numFmtId="165" fontId="17" fillId="0" borderId="4" xfId="0" applyNumberFormat="1" applyFont="1" applyBorder="1" applyAlignment="1">
      <alignment horizontal="right" wrapText="1"/>
    </xf>
    <xf numFmtId="0" fontId="21" fillId="0" borderId="0" xfId="0" applyFont="1" applyBorder="1"/>
    <xf numFmtId="0" fontId="7" fillId="0" borderId="0" xfId="0" applyFont="1" applyBorder="1" applyAlignment="1">
      <alignment horizontal="left"/>
    </xf>
    <xf numFmtId="0" fontId="10" fillId="0" borderId="0" xfId="0" applyFont="1" applyBorder="1"/>
    <xf numFmtId="0" fontId="22" fillId="0" borderId="0" xfId="0" applyFont="1" applyBorder="1"/>
    <xf numFmtId="0" fontId="23" fillId="0" borderId="0" xfId="0" applyFont="1" applyBorder="1"/>
    <xf numFmtId="0" fontId="24" fillId="4" borderId="0" xfId="0" applyFont="1" applyFill="1" applyBorder="1"/>
    <xf numFmtId="164" fontId="9" fillId="0" borderId="0" xfId="0" applyNumberFormat="1" applyFont="1" applyBorder="1" applyAlignment="1">
      <alignment horizontal="right"/>
    </xf>
    <xf numFmtId="0" fontId="9" fillId="0" borderId="0" xfId="0" applyFont="1" applyBorder="1" applyAlignment="1">
      <alignment horizontal="right"/>
    </xf>
    <xf numFmtId="0" fontId="10" fillId="3" borderId="0" xfId="0" applyFont="1" applyFill="1" applyBorder="1"/>
    <xf numFmtId="164" fontId="11" fillId="0" borderId="0" xfId="0" applyNumberFormat="1" applyFont="1" applyBorder="1"/>
    <xf numFmtId="0" fontId="11" fillId="3" borderId="0" xfId="0" applyFont="1" applyFill="1" applyBorder="1"/>
    <xf numFmtId="0" fontId="10" fillId="5" borderId="0" xfId="0" applyFont="1" applyFill="1" applyBorder="1"/>
    <xf numFmtId="0" fontId="25" fillId="0" borderId="0" xfId="0" applyFont="1" applyBorder="1"/>
    <xf numFmtId="0" fontId="11" fillId="5" borderId="0" xfId="0" applyFont="1" applyFill="1" applyBorder="1"/>
    <xf numFmtId="0" fontId="11" fillId="0" borderId="0" xfId="0" applyFont="1" applyBorder="1"/>
    <xf numFmtId="0" fontId="26" fillId="6" borderId="1" xfId="0" applyFont="1" applyFill="1" applyBorder="1"/>
    <xf numFmtId="0" fontId="9" fillId="6" borderId="1" xfId="0" applyFont="1" applyFill="1" applyBorder="1"/>
    <xf numFmtId="0" fontId="9" fillId="0" borderId="0" xfId="0" applyFont="1" applyBorder="1"/>
    <xf numFmtId="0" fontId="26" fillId="0" borderId="0" xfId="0" applyFont="1" applyBorder="1"/>
    <xf numFmtId="0" fontId="27" fillId="0" borderId="0" xfId="0" applyFont="1" applyBorder="1"/>
    <xf numFmtId="0" fontId="26" fillId="7" borderId="1" xfId="0" applyFont="1" applyFill="1" applyBorder="1"/>
    <xf numFmtId="0" fontId="8" fillId="3" borderId="1" xfId="0" applyFont="1" applyFill="1" applyBorder="1"/>
    <xf numFmtId="0" fontId="28" fillId="8" borderId="0" xfId="0" applyFont="1" applyFill="1" applyBorder="1"/>
    <xf numFmtId="0" fontId="29" fillId="0" borderId="0" xfId="0" applyFont="1" applyBorder="1"/>
    <xf numFmtId="0" fontId="30" fillId="0" borderId="0" xfId="0" applyFont="1" applyBorder="1"/>
    <xf numFmtId="0" fontId="29" fillId="0" borderId="0" xfId="0" applyFont="1" applyBorder="1" applyAlignment="1">
      <alignment horizontal="right"/>
    </xf>
    <xf numFmtId="0" fontId="30" fillId="0" borderId="0" xfId="0" applyFont="1" applyBorder="1" applyAlignment="1">
      <alignment horizontal="right"/>
    </xf>
    <xf numFmtId="0" fontId="20" fillId="8" borderId="1" xfId="0" applyFont="1" applyFill="1" applyBorder="1" applyAlignment="1">
      <alignment horizontal="left"/>
    </xf>
    <xf numFmtId="0" fontId="26" fillId="9" borderId="8" xfId="0" applyFont="1" applyFill="1" applyBorder="1" applyAlignment="1">
      <alignment horizontal="center"/>
    </xf>
    <xf numFmtId="0" fontId="26" fillId="9" borderId="9" xfId="0" applyFont="1" applyFill="1" applyBorder="1" applyAlignment="1">
      <alignment horizontal="center"/>
    </xf>
    <xf numFmtId="0" fontId="9" fillId="10" borderId="10" xfId="0" applyFont="1" applyFill="1" applyBorder="1" applyAlignment="1">
      <alignment horizontal="left"/>
    </xf>
    <xf numFmtId="0" fontId="9" fillId="10" borderId="11" xfId="0" applyFont="1" applyFill="1" applyBorder="1" applyAlignment="1">
      <alignment horizontal="left"/>
    </xf>
    <xf numFmtId="0" fontId="9" fillId="11" borderId="11" xfId="0" applyFont="1" applyFill="1" applyBorder="1" applyAlignment="1">
      <alignment horizontal="right"/>
    </xf>
    <xf numFmtId="0" fontId="26" fillId="0" borderId="0" xfId="0" applyFont="1" applyBorder="1" applyAlignment="1">
      <alignment horizontal="right"/>
    </xf>
    <xf numFmtId="0" fontId="9" fillId="0" borderId="0" xfId="0" applyFont="1" applyBorder="1" applyAlignment="1">
      <alignment horizontal="left"/>
    </xf>
    <xf numFmtId="0" fontId="7" fillId="0" borderId="0" xfId="0" applyFont="1" applyBorder="1" applyAlignment="1">
      <alignment horizontal="left" wrapText="1"/>
    </xf>
    <xf numFmtId="0" fontId="7" fillId="0" borderId="0" xfId="0" applyFont="1" applyBorder="1" applyAlignment="1">
      <alignment wrapText="1"/>
    </xf>
    <xf numFmtId="0" fontId="8" fillId="3" borderId="0" xfId="0" applyFont="1" applyFill="1" applyBorder="1"/>
    <xf numFmtId="166" fontId="8" fillId="0" borderId="0" xfId="0" applyNumberFormat="1" applyFont="1" applyBorder="1"/>
    <xf numFmtId="2" fontId="8" fillId="0" borderId="0" xfId="0" applyNumberFormat="1" applyFont="1" applyBorder="1"/>
    <xf numFmtId="43" fontId="8" fillId="0" borderId="0" xfId="0" applyNumberFormat="1" applyFont="1" applyBorder="1"/>
    <xf numFmtId="11" fontId="0" fillId="0" borderId="0" xfId="0" applyNumberFormat="1" applyBorder="1"/>
    <xf numFmtId="0" fontId="7" fillId="0" borderId="0" xfId="0" applyFont="1" applyBorder="1"/>
    <xf numFmtId="0" fontId="7" fillId="3" borderId="0" xfId="0" applyFont="1" applyFill="1" applyBorder="1"/>
    <xf numFmtId="0" fontId="31" fillId="0" borderId="0" xfId="0" applyFont="1" applyBorder="1"/>
    <xf numFmtId="0" fontId="32" fillId="0" borderId="0" xfId="0" applyFont="1" applyBorder="1"/>
    <xf numFmtId="0" fontId="34" fillId="0" borderId="0" xfId="0" applyFont="1" applyBorder="1"/>
    <xf numFmtId="0" fontId="33" fillId="0" borderId="0" xfId="0" applyFont="1" applyBorder="1"/>
    <xf numFmtId="0" fontId="0" fillId="12" borderId="0" xfId="0" applyFill="1" applyBorder="1"/>
    <xf numFmtId="0" fontId="35" fillId="12" borderId="0" xfId="0" applyFont="1" applyFill="1" applyBorder="1"/>
    <xf numFmtId="0" fontId="34" fillId="0" borderId="12" xfId="0" applyFont="1" applyBorder="1"/>
    <xf numFmtId="0" fontId="0" fillId="14" borderId="7" xfId="0" applyFill="1"/>
    <xf numFmtId="0" fontId="33" fillId="0" borderId="16" xfId="0" applyFont="1" applyBorder="1"/>
    <xf numFmtId="0" fontId="33" fillId="0" borderId="18" xfId="0" applyFont="1" applyBorder="1"/>
    <xf numFmtId="0" fontId="0" fillId="0" borderId="18" xfId="0" applyBorder="1"/>
    <xf numFmtId="0" fontId="34" fillId="14" borderId="19" xfId="0" applyFont="1" applyFill="1" applyBorder="1"/>
    <xf numFmtId="0" fontId="33" fillId="0" borderId="7" xfId="0" applyFont="1"/>
    <xf numFmtId="0" fontId="0" fillId="14" borderId="16" xfId="0" applyFill="1" applyBorder="1"/>
    <xf numFmtId="0" fontId="34" fillId="14" borderId="13" xfId="0" applyFont="1" applyFill="1" applyBorder="1"/>
    <xf numFmtId="0" fontId="33" fillId="14" borderId="14" xfId="0" applyFont="1" applyFill="1" applyBorder="1"/>
    <xf numFmtId="0" fontId="33" fillId="14" borderId="21" xfId="0" applyFont="1" applyFill="1" applyBorder="1"/>
    <xf numFmtId="0" fontId="0" fillId="14" borderId="22" xfId="0" applyFill="1" applyBorder="1"/>
    <xf numFmtId="0" fontId="34" fillId="14" borderId="7" xfId="0" applyFont="1" applyFill="1"/>
    <xf numFmtId="0" fontId="34" fillId="14" borderId="23" xfId="0" applyFont="1" applyFill="1" applyBorder="1"/>
    <xf numFmtId="0" fontId="8" fillId="14" borderId="22" xfId="0" applyFont="1" applyFill="1" applyBorder="1" applyAlignment="1">
      <alignment horizontal="left"/>
    </xf>
    <xf numFmtId="11" fontId="8" fillId="14" borderId="7" xfId="0" applyNumberFormat="1" applyFont="1" applyFill="1"/>
    <xf numFmtId="11" fontId="0" fillId="14" borderId="23" xfId="0" applyNumberFormat="1" applyFill="1" applyBorder="1"/>
    <xf numFmtId="0" fontId="34" fillId="15" borderId="13" xfId="0" applyFont="1" applyFill="1" applyBorder="1"/>
    <xf numFmtId="0" fontId="0" fillId="15" borderId="14" xfId="0" applyFill="1" applyBorder="1"/>
    <xf numFmtId="0" fontId="0" fillId="15" borderId="21" xfId="0" applyFill="1" applyBorder="1"/>
    <xf numFmtId="0" fontId="34"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8"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7" fillId="14" borderId="15" xfId="0" applyFont="1" applyFill="1" applyBorder="1" applyAlignment="1">
      <alignment horizontal="left"/>
    </xf>
    <xf numFmtId="14" fontId="8" fillId="0" borderId="0" xfId="0" applyNumberFormat="1" applyFont="1" applyBorder="1"/>
    <xf numFmtId="0" fontId="0" fillId="0" borderId="7" xfId="0"/>
    <xf numFmtId="2" fontId="0" fillId="0" borderId="0" xfId="0" applyNumberFormat="1" applyBorder="1"/>
    <xf numFmtId="0" fontId="0" fillId="0" borderId="19" xfId="0" applyBorder="1"/>
    <xf numFmtId="0" fontId="8" fillId="0" borderId="7" xfId="0" applyFont="1"/>
    <xf numFmtId="11" fontId="8" fillId="0" borderId="7" xfId="0" applyNumberFormat="1" applyFont="1"/>
    <xf numFmtId="0" fontId="34" fillId="15" borderId="0" xfId="0" applyFont="1" applyFill="1" applyBorder="1"/>
    <xf numFmtId="2" fontId="34"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41" fillId="17" borderId="7" xfId="5" applyFont="1" applyFill="1" applyAlignment="1">
      <alignment horizontal="left"/>
    </xf>
    <xf numFmtId="0" fontId="5" fillId="0" borderId="7" xfId="5"/>
    <xf numFmtId="0" fontId="5" fillId="18" borderId="7" xfId="5" applyFill="1"/>
    <xf numFmtId="167" fontId="0" fillId="18" borderId="7" xfId="6" applyNumberFormat="1" applyFont="1" applyFill="1"/>
    <xf numFmtId="0" fontId="42" fillId="20" borderId="15" xfId="5" applyFont="1" applyFill="1" applyBorder="1" applyAlignment="1">
      <alignment wrapText="1"/>
    </xf>
    <xf numFmtId="0" fontId="42" fillId="20" borderId="20" xfId="5" applyFont="1" applyFill="1" applyBorder="1" applyAlignment="1">
      <alignment wrapText="1"/>
    </xf>
    <xf numFmtId="0" fontId="42" fillId="20" borderId="16" xfId="5" applyFont="1" applyFill="1" applyBorder="1" applyAlignment="1">
      <alignment wrapText="1"/>
    </xf>
    <xf numFmtId="0" fontId="42" fillId="20" borderId="12" xfId="5" applyFont="1" applyFill="1" applyBorder="1" applyAlignment="1">
      <alignment horizontal="center" wrapText="1"/>
    </xf>
    <xf numFmtId="0" fontId="42" fillId="21" borderId="12" xfId="5" applyFont="1" applyFill="1" applyBorder="1" applyAlignment="1">
      <alignment horizontal="center" wrapText="1"/>
    </xf>
    <xf numFmtId="3" fontId="42" fillId="21" borderId="12" xfId="5" applyNumberFormat="1" applyFont="1" applyFill="1" applyBorder="1" applyAlignment="1">
      <alignment horizontal="center" wrapText="1"/>
    </xf>
    <xf numFmtId="0" fontId="40" fillId="22" borderId="7" xfId="5" applyFont="1" applyFill="1" applyAlignment="1">
      <alignment wrapText="1"/>
    </xf>
    <xf numFmtId="0" fontId="43" fillId="0" borderId="12" xfId="5" applyFont="1" applyBorder="1" applyAlignment="1">
      <alignment horizontal="right" wrapText="1"/>
    </xf>
    <xf numFmtId="0" fontId="43" fillId="0" borderId="12" xfId="5" applyFont="1" applyBorder="1" applyAlignment="1">
      <alignment horizontal="left" wrapText="1"/>
    </xf>
    <xf numFmtId="3" fontId="43" fillId="0" borderId="12" xfId="5" applyNumberFormat="1" applyFont="1" applyBorder="1" applyAlignment="1">
      <alignment horizontal="right" wrapText="1"/>
    </xf>
    <xf numFmtId="0" fontId="37" fillId="0" borderId="7" xfId="5" applyFont="1" applyAlignment="1">
      <alignment vertical="center"/>
    </xf>
    <xf numFmtId="0" fontId="40" fillId="0" borderId="7" xfId="5" applyFont="1"/>
    <xf numFmtId="0" fontId="38" fillId="0" borderId="7" xfId="5" applyFont="1" applyAlignment="1">
      <alignment vertical="center" wrapText="1"/>
    </xf>
    <xf numFmtId="0" fontId="37" fillId="19" borderId="25" xfId="5" applyFont="1" applyFill="1" applyBorder="1" applyAlignment="1">
      <alignment horizontal="center" vertical="center" wrapText="1"/>
    </xf>
    <xf numFmtId="0" fontId="37" fillId="19" borderId="26"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40" fillId="23" borderId="25" xfId="5" applyFont="1" applyFill="1" applyBorder="1" applyAlignment="1">
      <alignment horizontal="center" vertical="center" wrapText="1"/>
    </xf>
    <xf numFmtId="0" fontId="38" fillId="0" borderId="27" xfId="5" applyFont="1" applyBorder="1" applyAlignment="1">
      <alignment horizontal="center" vertical="center" wrapText="1"/>
    </xf>
    <xf numFmtId="0" fontId="38" fillId="0" borderId="28" xfId="5" applyFont="1" applyBorder="1" applyAlignment="1">
      <alignment vertical="center" wrapText="1"/>
    </xf>
    <xf numFmtId="0" fontId="38" fillId="0" borderId="25" xfId="5" applyFont="1" applyBorder="1" applyAlignment="1">
      <alignment horizontal="center" vertical="center" wrapText="1"/>
    </xf>
    <xf numFmtId="0" fontId="38" fillId="0" borderId="25" xfId="5" applyFont="1" applyBorder="1" applyAlignment="1">
      <alignment vertical="center" wrapText="1"/>
    </xf>
    <xf numFmtId="0" fontId="5" fillId="0" borderId="25" xfId="5" applyBorder="1"/>
    <xf numFmtId="0" fontId="5" fillId="0" borderId="25" xfId="5" applyBorder="1" applyAlignment="1">
      <alignment horizontal="left"/>
    </xf>
    <xf numFmtId="0" fontId="38" fillId="0" borderId="25" xfId="5" applyFont="1" applyBorder="1" applyAlignment="1">
      <alignment horizontal="left" vertical="center" wrapText="1"/>
    </xf>
    <xf numFmtId="0" fontId="38" fillId="15" borderId="25" xfId="5" applyFont="1" applyFill="1" applyBorder="1" applyAlignment="1">
      <alignment horizontal="center" vertical="center" wrapText="1"/>
    </xf>
    <xf numFmtId="0" fontId="38" fillId="15" borderId="7" xfId="5" applyFont="1" applyFill="1" applyAlignment="1">
      <alignment horizontal="left" vertical="center"/>
    </xf>
    <xf numFmtId="0" fontId="5" fillId="24" borderId="29" xfId="5" applyFill="1" applyBorder="1" applyAlignment="1">
      <alignment horizontal="center"/>
    </xf>
    <xf numFmtId="0" fontId="44"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4" fillId="14" borderId="19" xfId="0" applyNumberFormat="1" applyFont="1" applyFill="1" applyBorder="1"/>
    <xf numFmtId="167" fontId="0" fillId="14" borderId="20" xfId="3" applyNumberFormat="1" applyFont="1" applyFill="1" applyBorder="1"/>
    <xf numFmtId="0" fontId="4" fillId="18" borderId="7" xfId="8" applyFill="1"/>
    <xf numFmtId="168" fontId="37" fillId="0" borderId="12" xfId="8" applyNumberFormat="1" applyFont="1" applyBorder="1" applyAlignment="1">
      <alignment horizontal="right" wrapText="1"/>
    </xf>
    <xf numFmtId="168" fontId="37" fillId="0" borderId="12" xfId="8" applyNumberFormat="1" applyFont="1" applyBorder="1" applyAlignment="1">
      <alignment horizontal="left" wrapText="1"/>
    </xf>
    <xf numFmtId="3" fontId="37" fillId="0" borderId="12" xfId="8" applyNumberFormat="1" applyFont="1" applyBorder="1" applyAlignment="1">
      <alignment horizontal="right" wrapText="1"/>
    </xf>
    <xf numFmtId="0" fontId="37" fillId="0" borderId="12" xfId="8" applyFont="1" applyBorder="1" applyAlignment="1">
      <alignment horizontal="left" wrapText="1"/>
    </xf>
    <xf numFmtId="3" fontId="37" fillId="19" borderId="12" xfId="8" applyNumberFormat="1" applyFont="1" applyFill="1" applyBorder="1" applyAlignment="1">
      <alignment horizontal="right" wrapText="1"/>
    </xf>
    <xf numFmtId="0" fontId="37" fillId="19" borderId="12" xfId="8" applyFont="1" applyFill="1" applyBorder="1" applyAlignment="1">
      <alignment horizontal="left" wrapText="1"/>
    </xf>
    <xf numFmtId="3" fontId="43" fillId="0" borderId="12" xfId="8" applyNumberFormat="1" applyFont="1" applyBorder="1" applyAlignment="1">
      <alignment horizontal="right" wrapText="1"/>
    </xf>
    <xf numFmtId="0" fontId="43" fillId="0" borderId="12" xfId="8" applyFont="1" applyBorder="1" applyAlignment="1">
      <alignment horizontal="left" wrapText="1"/>
    </xf>
    <xf numFmtId="3" fontId="37" fillId="25" borderId="12" xfId="8" applyNumberFormat="1" applyFont="1" applyFill="1" applyBorder="1" applyAlignment="1">
      <alignment horizontal="right" wrapText="1"/>
    </xf>
    <xf numFmtId="0" fontId="37" fillId="25" borderId="12" xfId="8" applyFont="1" applyFill="1" applyBorder="1" applyAlignment="1">
      <alignment horizontal="left" wrapText="1"/>
    </xf>
    <xf numFmtId="0" fontId="42" fillId="26" borderId="12" xfId="8" applyFont="1" applyFill="1" applyBorder="1" applyAlignment="1">
      <alignment horizontal="left" vertical="center" wrapText="1"/>
    </xf>
    <xf numFmtId="3" fontId="37" fillId="15" borderId="12" xfId="8" applyNumberFormat="1" applyFont="1" applyFill="1" applyBorder="1" applyAlignment="1">
      <alignment horizontal="right" wrapText="1"/>
    </xf>
    <xf numFmtId="3" fontId="8" fillId="3" borderId="1" xfId="0" applyNumberFormat="1" applyFont="1" applyFill="1" applyBorder="1"/>
    <xf numFmtId="3" fontId="10" fillId="3" borderId="0" xfId="0" applyNumberFormat="1" applyFont="1" applyFill="1" applyBorder="1"/>
    <xf numFmtId="167" fontId="10" fillId="0" borderId="0" xfId="3" applyNumberFormat="1" applyFont="1" applyBorder="1"/>
    <xf numFmtId="3" fontId="0" fillId="0" borderId="0" xfId="0" applyNumberFormat="1" applyBorder="1"/>
    <xf numFmtId="0" fontId="41" fillId="17" borderId="7" xfId="8" applyFont="1" applyFill="1" applyAlignment="1">
      <alignment wrapText="1"/>
    </xf>
    <xf numFmtId="0" fontId="43" fillId="17" borderId="7" xfId="8" applyFont="1" applyFill="1" applyAlignment="1">
      <alignment wrapText="1"/>
    </xf>
    <xf numFmtId="0" fontId="45" fillId="17" borderId="7" xfId="8" applyFont="1" applyFill="1" applyAlignment="1">
      <alignment wrapText="1"/>
    </xf>
    <xf numFmtId="3" fontId="43" fillId="17" borderId="7" xfId="8" applyNumberFormat="1" applyFont="1" applyFill="1" applyAlignment="1">
      <alignment wrapText="1"/>
    </xf>
    <xf numFmtId="0" fontId="8" fillId="15" borderId="0" xfId="0" applyFont="1" applyFill="1" applyBorder="1" applyAlignment="1">
      <alignment horizontal="left"/>
    </xf>
    <xf numFmtId="0" fontId="8" fillId="15" borderId="0" xfId="0" applyFont="1" applyFill="1" applyBorder="1"/>
    <xf numFmtId="43" fontId="0" fillId="0" borderId="0" xfId="3" applyFont="1" applyBorder="1"/>
    <xf numFmtId="169" fontId="0" fillId="0" borderId="0" xfId="3" applyNumberFormat="1" applyFont="1" applyBorder="1"/>
    <xf numFmtId="169" fontId="8" fillId="0" borderId="0" xfId="3" applyNumberFormat="1" applyFont="1" applyBorder="1" applyAlignment="1">
      <alignment horizontal="left"/>
    </xf>
    <xf numFmtId="169" fontId="8" fillId="0" borderId="0" xfId="0" applyNumberFormat="1" applyFont="1" applyBorder="1" applyAlignment="1">
      <alignment horizontal="left"/>
    </xf>
    <xf numFmtId="0" fontId="46" fillId="27" borderId="31" xfId="0" applyFont="1" applyFill="1" applyBorder="1" applyAlignment="1">
      <alignment horizontal="left" wrapText="1"/>
    </xf>
    <xf numFmtId="0" fontId="47" fillId="17" borderId="32" xfId="0" applyFont="1" applyFill="1" applyBorder="1" applyAlignment="1">
      <alignment horizontal="left" vertical="top" wrapText="1"/>
    </xf>
    <xf numFmtId="0" fontId="48" fillId="17" borderId="32" xfId="0" applyFont="1" applyFill="1" applyBorder="1" applyAlignment="1">
      <alignment horizontal="left" vertical="top" wrapText="1"/>
    </xf>
    <xf numFmtId="10" fontId="48" fillId="17" borderId="32" xfId="0" applyNumberFormat="1" applyFont="1" applyFill="1" applyBorder="1" applyAlignment="1">
      <alignment horizontal="left" vertical="top" wrapText="1"/>
    </xf>
    <xf numFmtId="3" fontId="48"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49" fillId="27" borderId="7" xfId="0" applyFont="1" applyFill="1" applyBorder="1" applyAlignment="1">
      <alignment horizontal="left" wrapText="1"/>
    </xf>
    <xf numFmtId="0" fontId="50" fillId="17" borderId="32" xfId="0" applyFont="1" applyFill="1" applyBorder="1" applyAlignment="1">
      <alignment horizontal="left" vertical="top" wrapText="1"/>
    </xf>
    <xf numFmtId="3" fontId="51" fillId="17" borderId="32" xfId="0" applyNumberFormat="1" applyFont="1" applyFill="1" applyBorder="1" applyAlignment="1">
      <alignment horizontal="left" vertical="top" wrapText="1"/>
    </xf>
    <xf numFmtId="0" fontId="52" fillId="17" borderId="32" xfId="0" applyFont="1" applyFill="1" applyBorder="1" applyAlignment="1">
      <alignment horizontal="left" vertical="top" wrapText="1"/>
    </xf>
    <xf numFmtId="3" fontId="53" fillId="17" borderId="32" xfId="0" applyNumberFormat="1" applyFont="1" applyFill="1" applyBorder="1" applyAlignment="1">
      <alignment horizontal="left" vertical="top" wrapText="1"/>
    </xf>
    <xf numFmtId="0" fontId="51" fillId="17" borderId="32" xfId="0" applyFont="1" applyFill="1" applyBorder="1" applyAlignment="1">
      <alignment horizontal="left" vertical="top" wrapText="1"/>
    </xf>
    <xf numFmtId="0" fontId="54" fillId="28" borderId="7" xfId="0" applyFont="1" applyFill="1" applyBorder="1" applyAlignment="1">
      <alignment wrapText="1"/>
    </xf>
    <xf numFmtId="0" fontId="55" fillId="28" borderId="7" xfId="0" applyFont="1" applyFill="1" applyBorder="1"/>
    <xf numFmtId="0" fontId="34" fillId="29" borderId="0" xfId="0" applyFont="1" applyFill="1" applyBorder="1"/>
    <xf numFmtId="0" fontId="0" fillId="29" borderId="0" xfId="0" applyFill="1" applyBorder="1" applyAlignment="1">
      <alignment wrapText="1"/>
    </xf>
    <xf numFmtId="0" fontId="3" fillId="0" borderId="0" xfId="0" applyFont="1" applyBorder="1"/>
    <xf numFmtId="0" fontId="3" fillId="0" borderId="0" xfId="0" applyFont="1" applyBorder="1" applyAlignment="1">
      <alignment wrapText="1"/>
    </xf>
    <xf numFmtId="0" fontId="57" fillId="27" borderId="7" xfId="0" applyFont="1" applyFill="1" applyBorder="1" applyAlignment="1">
      <alignment horizontal="right"/>
    </xf>
    <xf numFmtId="0" fontId="57" fillId="27" borderId="31" xfId="0" applyFont="1" applyFill="1" applyBorder="1" applyAlignment="1">
      <alignment horizontal="right"/>
    </xf>
    <xf numFmtId="0" fontId="58" fillId="17" borderId="32" xfId="0" applyFont="1" applyFill="1" applyBorder="1" applyAlignment="1">
      <alignment horizontal="left" vertical="top"/>
    </xf>
    <xf numFmtId="3" fontId="56" fillId="17" borderId="32" xfId="0" applyNumberFormat="1" applyFont="1" applyFill="1" applyBorder="1" applyAlignment="1">
      <alignment horizontal="right" vertical="top"/>
    </xf>
    <xf numFmtId="0" fontId="59" fillId="17" borderId="32" xfId="0" applyFont="1" applyFill="1" applyBorder="1" applyAlignment="1">
      <alignment horizontal="left" vertical="top"/>
    </xf>
    <xf numFmtId="0" fontId="56" fillId="17" borderId="32" xfId="0" applyFont="1" applyFill="1" applyBorder="1" applyAlignment="1">
      <alignment horizontal="right" vertical="top"/>
    </xf>
    <xf numFmtId="0" fontId="58" fillId="22" borderId="32" xfId="0" applyFont="1" applyFill="1" applyBorder="1" applyAlignment="1">
      <alignment horizontal="left" vertical="top"/>
    </xf>
    <xf numFmtId="3" fontId="56" fillId="22" borderId="32" xfId="0" applyNumberFormat="1" applyFont="1" applyFill="1" applyBorder="1" applyAlignment="1">
      <alignment horizontal="right" vertical="top"/>
    </xf>
    <xf numFmtId="3" fontId="51" fillId="15" borderId="32" xfId="0" applyNumberFormat="1" applyFont="1" applyFill="1" applyBorder="1" applyAlignment="1">
      <alignment horizontal="left" vertical="top" wrapText="1"/>
    </xf>
    <xf numFmtId="10" fontId="48" fillId="15" borderId="32" xfId="0" applyNumberFormat="1" applyFont="1" applyFill="1" applyBorder="1" applyAlignment="1">
      <alignment horizontal="left" vertical="top" wrapText="1"/>
    </xf>
    <xf numFmtId="0" fontId="57" fillId="27" borderId="7" xfId="0" applyFont="1" applyFill="1" applyBorder="1" applyAlignment="1"/>
    <xf numFmtId="0" fontId="57" fillId="27" borderId="31" xfId="0" applyFont="1" applyFill="1" applyBorder="1" applyAlignment="1"/>
    <xf numFmtId="3" fontId="56" fillId="15" borderId="32" xfId="0" applyNumberFormat="1" applyFont="1" applyFill="1" applyBorder="1" applyAlignment="1">
      <alignment horizontal="right" vertical="top"/>
    </xf>
    <xf numFmtId="0" fontId="0" fillId="0" borderId="0" xfId="0" applyBorder="1"/>
    <xf numFmtId="0" fontId="2" fillId="0" borderId="7" xfId="10"/>
    <xf numFmtId="11" fontId="2" fillId="0" borderId="7" xfId="10" applyNumberFormat="1"/>
    <xf numFmtId="0" fontId="2" fillId="0" borderId="7" xfId="10" applyAlignment="1">
      <alignment horizontal="left" indent="4"/>
    </xf>
    <xf numFmtId="0" fontId="0" fillId="0" borderId="33" xfId="11" applyFont="1">
      <alignment wrapText="1"/>
    </xf>
    <xf numFmtId="3" fontId="2" fillId="0" borderId="7" xfId="10" applyNumberFormat="1"/>
    <xf numFmtId="0" fontId="40" fillId="23" borderId="7" xfId="0" applyFont="1" applyFill="1"/>
    <xf numFmtId="0" fontId="0" fillId="0" borderId="7" xfId="0" applyAlignment="1">
      <alignment horizontal="left"/>
    </xf>
    <xf numFmtId="0" fontId="60" fillId="0" borderId="7" xfId="9"/>
    <xf numFmtId="0" fontId="40" fillId="0" borderId="7" xfId="10" applyFont="1"/>
    <xf numFmtId="11" fontId="2" fillId="22" borderId="7" xfId="10" applyNumberFormat="1" applyFill="1"/>
    <xf numFmtId="0" fontId="62" fillId="31" borderId="7" xfId="10" applyFont="1" applyFill="1" applyAlignment="1">
      <alignment horizontal="center" vertical="center"/>
    </xf>
    <xf numFmtId="0" fontId="63" fillId="17" borderId="7" xfId="10" applyFont="1" applyFill="1" applyAlignment="1">
      <alignment vertical="center" wrapText="1"/>
    </xf>
    <xf numFmtId="0" fontId="63" fillId="17" borderId="7" xfId="10" applyFont="1" applyFill="1" applyAlignment="1">
      <alignment horizontal="right" vertical="center" wrapText="1"/>
    </xf>
    <xf numFmtId="10" fontId="63" fillId="17" borderId="7" xfId="10" applyNumberFormat="1" applyFont="1" applyFill="1" applyAlignment="1">
      <alignment horizontal="right" vertical="center" wrapText="1"/>
    </xf>
    <xf numFmtId="3" fontId="63" fillId="17" borderId="7" xfId="10" applyNumberFormat="1" applyFont="1" applyFill="1" applyAlignment="1">
      <alignment horizontal="right" vertical="center" wrapText="1"/>
    </xf>
    <xf numFmtId="0" fontId="64" fillId="17" borderId="7" xfId="10" applyFont="1" applyFill="1" applyAlignment="1">
      <alignment horizontal="left" vertical="center" wrapText="1" indent="2"/>
    </xf>
    <xf numFmtId="3" fontId="64" fillId="17" borderId="7" xfId="10" applyNumberFormat="1" applyFont="1" applyFill="1" applyAlignment="1">
      <alignment horizontal="right" vertical="center" wrapText="1"/>
    </xf>
    <xf numFmtId="10" fontId="64" fillId="17" borderId="7" xfId="10" applyNumberFormat="1" applyFont="1" applyFill="1" applyAlignment="1">
      <alignment horizontal="right" vertical="center" wrapText="1"/>
    </xf>
    <xf numFmtId="0" fontId="64" fillId="17" borderId="7" xfId="10" applyFont="1" applyFill="1" applyAlignment="1">
      <alignment horizontal="right" vertical="center" wrapText="1"/>
    </xf>
    <xf numFmtId="0" fontId="63" fillId="15" borderId="7" xfId="10" applyFont="1" applyFill="1" applyAlignment="1">
      <alignment horizontal="left" vertical="center" wrapText="1" indent="2"/>
    </xf>
    <xf numFmtId="3" fontId="63" fillId="15" borderId="7" xfId="10" applyNumberFormat="1" applyFont="1" applyFill="1" applyAlignment="1">
      <alignment horizontal="right" vertical="center" wrapText="1"/>
    </xf>
    <xf numFmtId="10" fontId="63" fillId="15" borderId="7" xfId="10" applyNumberFormat="1" applyFont="1" applyFill="1" applyAlignment="1">
      <alignment horizontal="right" vertical="center" wrapText="1"/>
    </xf>
    <xf numFmtId="0" fontId="63" fillId="15" borderId="7" xfId="10" applyFont="1" applyFill="1" applyAlignment="1">
      <alignment horizontal="right" vertical="center" wrapText="1"/>
    </xf>
    <xf numFmtId="0" fontId="62" fillId="31" borderId="7" xfId="10" applyFont="1" applyFill="1" applyAlignment="1">
      <alignment horizontal="center" vertical="center" wrapText="1"/>
    </xf>
    <xf numFmtId="0" fontId="40" fillId="23" borderId="7" xfId="10" applyFont="1" applyFill="1"/>
    <xf numFmtId="11" fontId="2" fillId="24" borderId="7" xfId="10" applyNumberFormat="1" applyFill="1"/>
    <xf numFmtId="11" fontId="2" fillId="15" borderId="7" xfId="10" applyNumberFormat="1" applyFill="1"/>
    <xf numFmtId="0" fontId="40" fillId="15" borderId="7" xfId="10" applyFont="1" applyFill="1"/>
    <xf numFmtId="0" fontId="0" fillId="0" borderId="7" xfId="0" applyFill="1" applyBorder="1"/>
    <xf numFmtId="0" fontId="8" fillId="32" borderId="0" xfId="0" applyFont="1" applyFill="1" applyBorder="1" applyAlignment="1">
      <alignment horizontal="left"/>
    </xf>
    <xf numFmtId="11" fontId="0" fillId="0" borderId="7" xfId="0" applyNumberFormat="1" applyFill="1" applyBorder="1"/>
    <xf numFmtId="11" fontId="8" fillId="32" borderId="7" xfId="0" applyNumberFormat="1" applyFont="1" applyFill="1"/>
    <xf numFmtId="0" fontId="8" fillId="32" borderId="7" xfId="0" applyFont="1" applyFill="1" applyBorder="1" applyAlignment="1">
      <alignment horizontal="left"/>
    </xf>
    <xf numFmtId="0" fontId="8" fillId="0" borderId="7" xfId="0" applyFont="1" applyBorder="1" applyAlignment="1">
      <alignment horizontal="left"/>
    </xf>
    <xf numFmtId="0" fontId="0" fillId="0" borderId="0" xfId="0" applyBorder="1"/>
    <xf numFmtId="0" fontId="1" fillId="0" borderId="0" xfId="0" applyFont="1" applyBorder="1" applyAlignment="1">
      <alignment wrapText="1"/>
    </xf>
    <xf numFmtId="0" fontId="65" fillId="0" borderId="7" xfId="0" applyFont="1"/>
    <xf numFmtId="0" fontId="66" fillId="0" borderId="7" xfId="0" applyFont="1"/>
    <xf numFmtId="0" fontId="67" fillId="0" borderId="7" xfId="0" applyFont="1" applyAlignment="1">
      <alignment horizontal="right"/>
    </xf>
    <xf numFmtId="2" fontId="67" fillId="0" borderId="7" xfId="0" applyNumberFormat="1" applyFont="1"/>
    <xf numFmtId="0" fontId="43" fillId="33" borderId="34" xfId="0" applyFont="1" applyFill="1" applyBorder="1" applyAlignment="1">
      <alignment horizontal="center" vertical="top" wrapText="1"/>
    </xf>
    <xf numFmtId="0" fontId="43" fillId="34" borderId="34" xfId="0" applyFont="1" applyFill="1" applyBorder="1" applyAlignment="1">
      <alignment horizontal="center" vertical="top" wrapText="1"/>
    </xf>
    <xf numFmtId="0" fontId="43" fillId="35" borderId="34" xfId="0" applyFont="1" applyFill="1" applyBorder="1" applyAlignment="1">
      <alignment horizontal="center" vertical="center" wrapText="1"/>
    </xf>
    <xf numFmtId="0" fontId="43" fillId="37" borderId="34" xfId="0" applyFont="1" applyFill="1" applyBorder="1" applyAlignment="1">
      <alignment horizontal="center" vertical="top" wrapText="1"/>
    </xf>
    <xf numFmtId="0" fontId="43" fillId="36" borderId="34" xfId="0" applyFont="1" applyFill="1" applyBorder="1" applyAlignment="1">
      <alignment horizontal="center" vertical="center" wrapText="1"/>
    </xf>
    <xf numFmtId="0" fontId="43" fillId="38" borderId="35" xfId="0" applyFont="1" applyFill="1" applyBorder="1" applyAlignment="1">
      <alignment horizontal="center" vertical="center" wrapText="1"/>
    </xf>
    <xf numFmtId="0" fontId="44" fillId="32" borderId="36" xfId="12" applyFont="1" applyFill="1" applyBorder="1"/>
    <xf numFmtId="0" fontId="44" fillId="32" borderId="36" xfId="12" applyFont="1" applyFill="1" applyBorder="1" applyAlignment="1">
      <alignment horizontal="right"/>
    </xf>
    <xf numFmtId="11" fontId="44" fillId="32" borderId="36" xfId="12" applyNumberFormat="1" applyFont="1" applyFill="1" applyBorder="1" applyAlignment="1">
      <alignment horizontal="right"/>
    </xf>
    <xf numFmtId="0" fontId="44" fillId="0" borderId="36" xfId="12" applyFont="1" applyBorder="1"/>
    <xf numFmtId="0" fontId="44" fillId="0" borderId="36" xfId="12" applyFont="1" applyBorder="1" applyAlignment="1">
      <alignment horizontal="right"/>
    </xf>
    <xf numFmtId="11" fontId="44" fillId="0" borderId="36" xfId="12" applyNumberFormat="1" applyFont="1" applyBorder="1" applyAlignment="1">
      <alignment horizontal="right"/>
    </xf>
    <xf numFmtId="0" fontId="44" fillId="0" borderId="36" xfId="13" applyFont="1" applyBorder="1"/>
    <xf numFmtId="0" fontId="34" fillId="39" borderId="0" xfId="0" applyFont="1" applyFill="1" applyBorder="1"/>
    <xf numFmtId="0" fontId="44" fillId="0" borderId="37" xfId="12" applyFont="1" applyFill="1" applyBorder="1"/>
    <xf numFmtId="167" fontId="0" fillId="0" borderId="0" xfId="3" applyNumberFormat="1" applyFont="1" applyBorder="1"/>
    <xf numFmtId="0" fontId="34" fillId="0" borderId="7" xfId="0" applyFont="1"/>
    <xf numFmtId="167" fontId="0" fillId="0" borderId="7" xfId="0" applyNumberFormat="1"/>
    <xf numFmtId="11" fontId="0" fillId="0" borderId="7" xfId="0" applyNumberFormat="1"/>
    <xf numFmtId="169" fontId="0" fillId="0" borderId="7" xfId="0" applyNumberFormat="1"/>
    <xf numFmtId="3" fontId="0" fillId="0" borderId="7" xfId="0" applyNumberFormat="1"/>
    <xf numFmtId="0" fontId="34" fillId="16" borderId="7" xfId="0" applyFont="1" applyFill="1"/>
    <xf numFmtId="0" fontId="34" fillId="23" borderId="7" xfId="0" applyFont="1" applyFill="1"/>
    <xf numFmtId="0" fontId="16" fillId="0" borderId="6" xfId="0" applyFont="1" applyBorder="1" applyAlignment="1">
      <alignment wrapText="1"/>
    </xf>
    <xf numFmtId="0" fontId="0" fillId="0" borderId="6" xfId="0" applyBorder="1"/>
    <xf numFmtId="0" fontId="20" fillId="8" borderId="7" xfId="0" applyFont="1" applyFill="1" applyAlignment="1">
      <alignment horizontal="left"/>
    </xf>
    <xf numFmtId="0" fontId="0" fillId="0" borderId="0" xfId="0" applyBorder="1"/>
    <xf numFmtId="0" fontId="34" fillId="12" borderId="0" xfId="0" applyFont="1" applyFill="1" applyBorder="1" applyAlignment="1">
      <alignment horizontal="left"/>
    </xf>
    <xf numFmtId="0" fontId="33" fillId="12" borderId="0" xfId="0" applyFont="1" applyFill="1" applyBorder="1" applyAlignment="1">
      <alignment horizontal="left"/>
    </xf>
    <xf numFmtId="0" fontId="34" fillId="16" borderId="7" xfId="0" applyFont="1" applyFill="1" applyAlignment="1">
      <alignment horizontal="center"/>
    </xf>
    <xf numFmtId="0" fontId="40" fillId="30" borderId="7" xfId="10" applyFont="1" applyFill="1" applyAlignment="1">
      <alignment horizontal="left" vertical="center"/>
    </xf>
    <xf numFmtId="0" fontId="40" fillId="0" borderId="7" xfId="10" applyFont="1" applyAlignment="1">
      <alignment horizontal="left"/>
    </xf>
    <xf numFmtId="0" fontId="62" fillId="31" borderId="7" xfId="10" applyFont="1" applyFill="1" applyAlignment="1">
      <alignment horizontal="center" vertical="center"/>
    </xf>
    <xf numFmtId="0" fontId="62" fillId="31" borderId="7" xfId="10" applyFont="1" applyFill="1" applyAlignment="1">
      <alignment horizontal="center" vertical="center" wrapText="1"/>
    </xf>
    <xf numFmtId="11" fontId="40" fillId="30" borderId="7" xfId="10" applyNumberFormat="1" applyFont="1" applyFill="1" applyAlignment="1">
      <alignment horizontal="left" vertical="center"/>
    </xf>
    <xf numFmtId="11" fontId="40" fillId="0" borderId="7" xfId="10" applyNumberFormat="1" applyFont="1" applyAlignment="1">
      <alignment horizontal="left"/>
    </xf>
    <xf numFmtId="10" fontId="0" fillId="0" borderId="7" xfId="0" applyNumberFormat="1"/>
    <xf numFmtId="9" fontId="0" fillId="0" borderId="7" xfId="4" applyFont="1" applyBorder="1"/>
    <xf numFmtId="9" fontId="34" fillId="0" borderId="7" xfId="0" applyNumberFormat="1" applyFont="1"/>
    <xf numFmtId="167" fontId="0" fillId="0" borderId="7" xfId="3" applyNumberFormat="1" applyFont="1" applyFill="1" applyBorder="1"/>
  </cellXfs>
  <cellStyles count="14">
    <cellStyle name="Body: normal cell" xfId="11" xr:uid="{49A01808-30D0-4003-A49E-1E063A135443}"/>
    <cellStyle name="Comma" xfId="3" builtinId="3"/>
    <cellStyle name="Comma 2" xfId="6" xr:uid="{BA90E6F6-595B-4467-9402-318011CA4785}"/>
    <cellStyle name="Hyperlink" xfId="9" builtinId="8"/>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Normal 6" xfId="10" xr:uid="{F959F971-3C4F-46B2-A7CC-1DE6382C3034}"/>
    <cellStyle name="Normal_bulk data_Spec_Resources w Ems_1" xfId="13" xr:uid="{3CB46531-DB39-4B4C-B038-ED64D0AB645A}"/>
    <cellStyle name="Normal_Included emissions" xfId="12" xr:uid="{BE0A4ED1-17A2-4D6D-9E11-F41A73A22BFA}"/>
    <cellStyle name="Percent" xfId="4"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calcs!$A$29</c:f>
              <c:strCache>
                <c:ptCount val="1"/>
                <c:pt idx="0">
                  <c:v>hard coal</c:v>
                </c:pt>
              </c:strCache>
            </c:strRef>
          </c:tx>
          <c:spPr>
            <a:ln w="28575" cap="rnd">
              <a:solidFill>
                <a:schemeClr val="accent1"/>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calcs!$B$29:$AG$29</c:f>
              <c:numCache>
                <c:formatCode>0.00E+00</c:formatCode>
                <c:ptCount val="32"/>
                <c:pt idx="0">
                  <c:v>9878315.7607016563</c:v>
                </c:pt>
                <c:pt idx="1">
                  <c:v>9878315.7607016563</c:v>
                </c:pt>
                <c:pt idx="2">
                  <c:v>7902652.6085615158</c:v>
                </c:pt>
                <c:pt idx="3">
                  <c:v>5926989.4564213753</c:v>
                </c:pt>
                <c:pt idx="4">
                  <c:v>3951326.3042807579</c:v>
                </c:pt>
                <c:pt idx="5">
                  <c:v>1975663.1521406174</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0-596C-44F5-AEB0-4B84E304D990}"/>
            </c:ext>
          </c:extLst>
        </c:ser>
        <c:ser>
          <c:idx val="1"/>
          <c:order val="1"/>
          <c:tx>
            <c:strRef>
              <c:f>calcs!$A$30</c:f>
              <c:strCache>
                <c:ptCount val="1"/>
                <c:pt idx="0">
                  <c:v>natural gas nonpeaker</c:v>
                </c:pt>
              </c:strCache>
            </c:strRef>
          </c:tx>
          <c:spPr>
            <a:ln w="28575" cap="rnd">
              <a:solidFill>
                <a:schemeClr val="accent2"/>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calcs!$B$30:$AG$30</c:f>
              <c:numCache>
                <c:formatCode>0.00E+00</c:formatCode>
                <c:ptCount val="32"/>
                <c:pt idx="0">
                  <c:v>12043426.064417124</c:v>
                </c:pt>
                <c:pt idx="1">
                  <c:v>12043426.064417124</c:v>
                </c:pt>
                <c:pt idx="2">
                  <c:v>11561689.021840453</c:v>
                </c:pt>
                <c:pt idx="3">
                  <c:v>11079951.979263783</c:v>
                </c:pt>
                <c:pt idx="4">
                  <c:v>10598214.936687112</c:v>
                </c:pt>
                <c:pt idx="5">
                  <c:v>10116477.894110441</c:v>
                </c:pt>
                <c:pt idx="6">
                  <c:v>9634740.8515337706</c:v>
                </c:pt>
                <c:pt idx="7">
                  <c:v>9153003.8089570999</c:v>
                </c:pt>
                <c:pt idx="8">
                  <c:v>8671266.7663803101</c:v>
                </c:pt>
                <c:pt idx="9">
                  <c:v>8189529.7238036394</c:v>
                </c:pt>
                <c:pt idx="10">
                  <c:v>7707792.6812269688</c:v>
                </c:pt>
                <c:pt idx="11">
                  <c:v>7226055.6386502981</c:v>
                </c:pt>
                <c:pt idx="12">
                  <c:v>6744318.5960736275</c:v>
                </c:pt>
                <c:pt idx="13">
                  <c:v>6262581.5534969568</c:v>
                </c:pt>
                <c:pt idx="14">
                  <c:v>5780844.5109202862</c:v>
                </c:pt>
                <c:pt idx="15">
                  <c:v>5299107.4683436155</c:v>
                </c:pt>
                <c:pt idx="16">
                  <c:v>4817370.4257668257</c:v>
                </c:pt>
                <c:pt idx="17">
                  <c:v>4335633.383190155</c:v>
                </c:pt>
                <c:pt idx="18">
                  <c:v>3853896.3406134844</c:v>
                </c:pt>
                <c:pt idx="19">
                  <c:v>3372159.2980368137</c:v>
                </c:pt>
                <c:pt idx="20">
                  <c:v>2890422.2554601431</c:v>
                </c:pt>
                <c:pt idx="21">
                  <c:v>2408685.2128834724</c:v>
                </c:pt>
                <c:pt idx="22">
                  <c:v>1926948.1703068018</c:v>
                </c:pt>
                <c:pt idx="23">
                  <c:v>1445211.1277301311</c:v>
                </c:pt>
                <c:pt idx="24">
                  <c:v>963474.0851534605</c:v>
                </c:pt>
                <c:pt idx="25">
                  <c:v>481737.04257667065</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1-596C-44F5-AEB0-4B84E304D990}"/>
            </c:ext>
          </c:extLst>
        </c:ser>
        <c:ser>
          <c:idx val="2"/>
          <c:order val="2"/>
          <c:tx>
            <c:strRef>
              <c:f>calcs!$A$31</c:f>
              <c:strCache>
                <c:ptCount val="1"/>
                <c:pt idx="0">
                  <c:v>nuclear</c:v>
                </c:pt>
              </c:strCache>
            </c:strRef>
          </c:tx>
          <c:spPr>
            <a:ln w="28575" cap="rnd">
              <a:solidFill>
                <a:schemeClr val="accent3"/>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calcs!$B$31:$AG$31</c:f>
              <c:numCache>
                <c:formatCode>0.00E+00</c:formatCode>
                <c:ptCount val="32"/>
                <c:pt idx="0">
                  <c:v>12641086.721171886</c:v>
                </c:pt>
                <c:pt idx="1">
                  <c:v>12641086.721171886</c:v>
                </c:pt>
                <c:pt idx="2">
                  <c:v>12641086.721171886</c:v>
                </c:pt>
                <c:pt idx="3">
                  <c:v>12641086.721171886</c:v>
                </c:pt>
                <c:pt idx="4">
                  <c:v>12641086.721171886</c:v>
                </c:pt>
                <c:pt idx="5">
                  <c:v>12641086.721171886</c:v>
                </c:pt>
                <c:pt idx="6">
                  <c:v>12641086.721171886</c:v>
                </c:pt>
                <c:pt idx="7">
                  <c:v>12641086.721171886</c:v>
                </c:pt>
                <c:pt idx="8">
                  <c:v>12641086.721171886</c:v>
                </c:pt>
                <c:pt idx="9">
                  <c:v>12641086.721171886</c:v>
                </c:pt>
                <c:pt idx="10">
                  <c:v>12641086.721171886</c:v>
                </c:pt>
                <c:pt idx="11">
                  <c:v>12641086.721171886</c:v>
                </c:pt>
                <c:pt idx="12">
                  <c:v>12641086.721171886</c:v>
                </c:pt>
                <c:pt idx="13">
                  <c:v>12641086.721171886</c:v>
                </c:pt>
                <c:pt idx="14">
                  <c:v>12641086.721171886</c:v>
                </c:pt>
                <c:pt idx="15">
                  <c:v>12641086.721171886</c:v>
                </c:pt>
                <c:pt idx="16">
                  <c:v>12641086.721171886</c:v>
                </c:pt>
                <c:pt idx="17">
                  <c:v>12641086.721171886</c:v>
                </c:pt>
                <c:pt idx="18">
                  <c:v>12641086.721171886</c:v>
                </c:pt>
                <c:pt idx="19">
                  <c:v>12641086.721171886</c:v>
                </c:pt>
                <c:pt idx="20">
                  <c:v>12641086.721171886</c:v>
                </c:pt>
                <c:pt idx="21">
                  <c:v>12641086.721171886</c:v>
                </c:pt>
                <c:pt idx="22">
                  <c:v>12641086.721171886</c:v>
                </c:pt>
                <c:pt idx="23">
                  <c:v>12641086.721171886</c:v>
                </c:pt>
                <c:pt idx="24">
                  <c:v>12641086.721171886</c:v>
                </c:pt>
                <c:pt idx="25">
                  <c:v>12641086.721171886</c:v>
                </c:pt>
                <c:pt idx="26">
                  <c:v>12641086.721171886</c:v>
                </c:pt>
                <c:pt idx="27">
                  <c:v>12641086.721171886</c:v>
                </c:pt>
                <c:pt idx="28">
                  <c:v>12641086.721171886</c:v>
                </c:pt>
                <c:pt idx="29">
                  <c:v>12641086.721171886</c:v>
                </c:pt>
                <c:pt idx="30">
                  <c:v>12641086.721171886</c:v>
                </c:pt>
                <c:pt idx="31">
                  <c:v>12641086.721171886</c:v>
                </c:pt>
              </c:numCache>
            </c:numRef>
          </c:val>
          <c:smooth val="0"/>
          <c:extLst>
            <c:ext xmlns:c16="http://schemas.microsoft.com/office/drawing/2014/chart" uri="{C3380CC4-5D6E-409C-BE32-E72D297353CC}">
              <c16:uniqueId val="{00000002-596C-44F5-AEB0-4B84E304D990}"/>
            </c:ext>
          </c:extLst>
        </c:ser>
        <c:ser>
          <c:idx val="3"/>
          <c:order val="3"/>
          <c:tx>
            <c:strRef>
              <c:f>calcs!$A$32</c:f>
              <c:strCache>
                <c:ptCount val="1"/>
                <c:pt idx="0">
                  <c:v>hydro</c:v>
                </c:pt>
              </c:strCache>
            </c:strRef>
          </c:tx>
          <c:spPr>
            <a:ln w="28575" cap="rnd">
              <a:solidFill>
                <a:schemeClr val="accent4"/>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calcs!$B$32:$AG$32</c:f>
              <c:numCache>
                <c:formatCode>0.00E+00</c:formatCode>
                <c:ptCount val="32"/>
                <c:pt idx="0">
                  <c:v>21617273.188658789</c:v>
                </c:pt>
                <c:pt idx="1">
                  <c:v>21617273.188658789</c:v>
                </c:pt>
                <c:pt idx="2">
                  <c:v>21617273.188658789</c:v>
                </c:pt>
                <c:pt idx="3">
                  <c:v>21617273.188658789</c:v>
                </c:pt>
                <c:pt idx="4">
                  <c:v>21617273.188658789</c:v>
                </c:pt>
                <c:pt idx="5">
                  <c:v>21617273.188658789</c:v>
                </c:pt>
                <c:pt idx="6">
                  <c:v>21617273.188658789</c:v>
                </c:pt>
                <c:pt idx="7">
                  <c:v>21617273.188658789</c:v>
                </c:pt>
                <c:pt idx="8">
                  <c:v>21617273.188658789</c:v>
                </c:pt>
                <c:pt idx="9">
                  <c:v>21617273.188658789</c:v>
                </c:pt>
                <c:pt idx="10">
                  <c:v>21617273.188658789</c:v>
                </c:pt>
                <c:pt idx="11">
                  <c:v>21617273.188658789</c:v>
                </c:pt>
                <c:pt idx="12">
                  <c:v>21617273.188658789</c:v>
                </c:pt>
                <c:pt idx="13">
                  <c:v>21617273.188658789</c:v>
                </c:pt>
                <c:pt idx="14">
                  <c:v>21617273.188658789</c:v>
                </c:pt>
                <c:pt idx="15">
                  <c:v>21617273.188658789</c:v>
                </c:pt>
                <c:pt idx="16">
                  <c:v>21617273.188658789</c:v>
                </c:pt>
                <c:pt idx="17">
                  <c:v>21617273.188658789</c:v>
                </c:pt>
                <c:pt idx="18">
                  <c:v>21617273.188658789</c:v>
                </c:pt>
                <c:pt idx="19">
                  <c:v>21617273.188658789</c:v>
                </c:pt>
                <c:pt idx="20">
                  <c:v>21617273.188658789</c:v>
                </c:pt>
                <c:pt idx="21">
                  <c:v>21617273.188658789</c:v>
                </c:pt>
                <c:pt idx="22">
                  <c:v>21617273.188658789</c:v>
                </c:pt>
                <c:pt idx="23">
                  <c:v>21617273.188658789</c:v>
                </c:pt>
                <c:pt idx="24">
                  <c:v>21617273.188658789</c:v>
                </c:pt>
                <c:pt idx="25">
                  <c:v>21617273.188658789</c:v>
                </c:pt>
                <c:pt idx="26">
                  <c:v>21617273.188658789</c:v>
                </c:pt>
                <c:pt idx="27">
                  <c:v>21617273.188658789</c:v>
                </c:pt>
                <c:pt idx="28">
                  <c:v>21617273.188658789</c:v>
                </c:pt>
                <c:pt idx="29">
                  <c:v>21617273.188658789</c:v>
                </c:pt>
                <c:pt idx="30">
                  <c:v>21617273.188658789</c:v>
                </c:pt>
                <c:pt idx="31">
                  <c:v>21617273.188658789</c:v>
                </c:pt>
              </c:numCache>
            </c:numRef>
          </c:val>
          <c:smooth val="0"/>
          <c:extLst>
            <c:ext xmlns:c16="http://schemas.microsoft.com/office/drawing/2014/chart" uri="{C3380CC4-5D6E-409C-BE32-E72D297353CC}">
              <c16:uniqueId val="{00000003-596C-44F5-AEB0-4B84E304D990}"/>
            </c:ext>
          </c:extLst>
        </c:ser>
        <c:ser>
          <c:idx val="4"/>
          <c:order val="4"/>
          <c:tx>
            <c:strRef>
              <c:f>calcs!$A$33</c:f>
              <c:strCache>
                <c:ptCount val="1"/>
                <c:pt idx="0">
                  <c:v>onshore wind</c:v>
                </c:pt>
              </c:strCache>
            </c:strRef>
          </c:tx>
          <c:spPr>
            <a:ln w="28575" cap="rnd">
              <a:solidFill>
                <a:schemeClr val="accent5"/>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calcs!$B$33:$AG$33</c:f>
              <c:numCache>
                <c:formatCode>0.00E+00</c:formatCode>
                <c:ptCount val="32"/>
                <c:pt idx="0">
                  <c:v>22970467.128480937</c:v>
                </c:pt>
                <c:pt idx="1">
                  <c:v>22970467.128480937</c:v>
                </c:pt>
                <c:pt idx="2">
                  <c:v>22970467.128480937</c:v>
                </c:pt>
                <c:pt idx="3">
                  <c:v>22970467.128480937</c:v>
                </c:pt>
                <c:pt idx="4">
                  <c:v>22970467.128480937</c:v>
                </c:pt>
                <c:pt idx="5">
                  <c:v>22970467.128480937</c:v>
                </c:pt>
                <c:pt idx="6">
                  <c:v>22970467.128480937</c:v>
                </c:pt>
                <c:pt idx="7">
                  <c:v>22970467.128480937</c:v>
                </c:pt>
                <c:pt idx="8">
                  <c:v>22970467.128480937</c:v>
                </c:pt>
                <c:pt idx="9">
                  <c:v>22970467.128480937</c:v>
                </c:pt>
                <c:pt idx="10">
                  <c:v>22970467.128480937</c:v>
                </c:pt>
                <c:pt idx="11">
                  <c:v>22970467.128480937</c:v>
                </c:pt>
                <c:pt idx="12">
                  <c:v>22970467.128480937</c:v>
                </c:pt>
                <c:pt idx="13">
                  <c:v>22970467.128480937</c:v>
                </c:pt>
                <c:pt idx="14">
                  <c:v>22970467.128480937</c:v>
                </c:pt>
                <c:pt idx="15">
                  <c:v>22970467.128480937</c:v>
                </c:pt>
                <c:pt idx="16">
                  <c:v>22970467.128480937</c:v>
                </c:pt>
                <c:pt idx="17">
                  <c:v>22970467.128480937</c:v>
                </c:pt>
                <c:pt idx="18">
                  <c:v>22970467.128480937</c:v>
                </c:pt>
                <c:pt idx="19">
                  <c:v>22970467.128480937</c:v>
                </c:pt>
                <c:pt idx="20">
                  <c:v>22970467.128480937</c:v>
                </c:pt>
                <c:pt idx="21">
                  <c:v>22970467.128480937</c:v>
                </c:pt>
                <c:pt idx="22">
                  <c:v>22970467.128480937</c:v>
                </c:pt>
                <c:pt idx="23">
                  <c:v>22970467.128480937</c:v>
                </c:pt>
                <c:pt idx="24">
                  <c:v>22970467.128480937</c:v>
                </c:pt>
                <c:pt idx="25">
                  <c:v>22970467.128480937</c:v>
                </c:pt>
                <c:pt idx="26">
                  <c:v>22970467.128480937</c:v>
                </c:pt>
                <c:pt idx="27">
                  <c:v>22970467.128480937</c:v>
                </c:pt>
                <c:pt idx="28">
                  <c:v>22970467.128480937</c:v>
                </c:pt>
                <c:pt idx="29">
                  <c:v>22970467.128480937</c:v>
                </c:pt>
                <c:pt idx="30">
                  <c:v>22970467.128480937</c:v>
                </c:pt>
                <c:pt idx="31">
                  <c:v>22970467.128480937</c:v>
                </c:pt>
              </c:numCache>
            </c:numRef>
          </c:val>
          <c:smooth val="0"/>
          <c:extLst>
            <c:ext xmlns:c16="http://schemas.microsoft.com/office/drawing/2014/chart" uri="{C3380CC4-5D6E-409C-BE32-E72D297353CC}">
              <c16:uniqueId val="{00000004-596C-44F5-AEB0-4B84E304D990}"/>
            </c:ext>
          </c:extLst>
        </c:ser>
        <c:ser>
          <c:idx val="5"/>
          <c:order val="5"/>
          <c:tx>
            <c:strRef>
              <c:f>calcs!$A$34</c:f>
              <c:strCache>
                <c:ptCount val="1"/>
                <c:pt idx="0">
                  <c:v>solar PV</c:v>
                </c:pt>
              </c:strCache>
            </c:strRef>
          </c:tx>
          <c:spPr>
            <a:ln w="28575" cap="rnd">
              <a:solidFill>
                <a:schemeClr val="accent6"/>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calcs!$B$34:$AG$34</c:f>
              <c:numCache>
                <c:formatCode>0.00E+00</c:formatCode>
                <c:ptCount val="32"/>
                <c:pt idx="0">
                  <c:v>9111505.8614691179</c:v>
                </c:pt>
                <c:pt idx="1">
                  <c:v>9111505.8614691179</c:v>
                </c:pt>
                <c:pt idx="2">
                  <c:v>9111505.8614691179</c:v>
                </c:pt>
                <c:pt idx="3">
                  <c:v>9111505.8614691179</c:v>
                </c:pt>
                <c:pt idx="4">
                  <c:v>9111505.8614691179</c:v>
                </c:pt>
                <c:pt idx="5">
                  <c:v>9111505.8614691179</c:v>
                </c:pt>
                <c:pt idx="6">
                  <c:v>9111505.8614691179</c:v>
                </c:pt>
                <c:pt idx="7">
                  <c:v>9111505.8614691179</c:v>
                </c:pt>
                <c:pt idx="8">
                  <c:v>9111505.8614691179</c:v>
                </c:pt>
                <c:pt idx="9">
                  <c:v>9111505.8614691179</c:v>
                </c:pt>
                <c:pt idx="10">
                  <c:v>9111505.8614691179</c:v>
                </c:pt>
                <c:pt idx="11">
                  <c:v>9111505.8614691179</c:v>
                </c:pt>
                <c:pt idx="12">
                  <c:v>9111505.8614691179</c:v>
                </c:pt>
                <c:pt idx="13">
                  <c:v>9111505.8614691179</c:v>
                </c:pt>
                <c:pt idx="14">
                  <c:v>9111505.8614691179</c:v>
                </c:pt>
                <c:pt idx="15">
                  <c:v>9111505.8614691179</c:v>
                </c:pt>
                <c:pt idx="16">
                  <c:v>9111505.8614691179</c:v>
                </c:pt>
                <c:pt idx="17">
                  <c:v>9111505.8614691179</c:v>
                </c:pt>
                <c:pt idx="18">
                  <c:v>9111505.8614691179</c:v>
                </c:pt>
                <c:pt idx="19">
                  <c:v>9111505.8614691179</c:v>
                </c:pt>
                <c:pt idx="20">
                  <c:v>9111505.8614691179</c:v>
                </c:pt>
                <c:pt idx="21">
                  <c:v>9111505.8614691179</c:v>
                </c:pt>
                <c:pt idx="22">
                  <c:v>9111505.8614691179</c:v>
                </c:pt>
                <c:pt idx="23">
                  <c:v>9111505.8614691179</c:v>
                </c:pt>
                <c:pt idx="24">
                  <c:v>9111505.8614691179</c:v>
                </c:pt>
                <c:pt idx="25">
                  <c:v>9111505.8614691179</c:v>
                </c:pt>
                <c:pt idx="26">
                  <c:v>9111505.8614691179</c:v>
                </c:pt>
                <c:pt idx="27">
                  <c:v>9111505.8614691179</c:v>
                </c:pt>
                <c:pt idx="28">
                  <c:v>9111505.8614691179</c:v>
                </c:pt>
                <c:pt idx="29">
                  <c:v>9111505.8614691179</c:v>
                </c:pt>
                <c:pt idx="30">
                  <c:v>9111505.8614691179</c:v>
                </c:pt>
                <c:pt idx="31">
                  <c:v>9111505.8614691179</c:v>
                </c:pt>
              </c:numCache>
            </c:numRef>
          </c:val>
          <c:smooth val="0"/>
          <c:extLst>
            <c:ext xmlns:c16="http://schemas.microsoft.com/office/drawing/2014/chart" uri="{C3380CC4-5D6E-409C-BE32-E72D297353CC}">
              <c16:uniqueId val="{00000005-596C-44F5-AEB0-4B84E304D990}"/>
            </c:ext>
          </c:extLst>
        </c:ser>
        <c:ser>
          <c:idx val="6"/>
          <c:order val="6"/>
          <c:tx>
            <c:strRef>
              <c:f>calcs!$A$35</c:f>
              <c:strCache>
                <c:ptCount val="1"/>
                <c:pt idx="0">
                  <c:v>solar thermal</c:v>
                </c:pt>
              </c:strCache>
            </c:strRef>
          </c:tx>
          <c:spPr>
            <a:ln w="28575" cap="rnd">
              <a:solidFill>
                <a:schemeClr val="accent1">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calcs!$B$35:$AG$35</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6-596C-44F5-AEB0-4B84E304D990}"/>
            </c:ext>
          </c:extLst>
        </c:ser>
        <c:ser>
          <c:idx val="7"/>
          <c:order val="7"/>
          <c:tx>
            <c:strRef>
              <c:f>calcs!$A$36</c:f>
              <c:strCache>
                <c:ptCount val="1"/>
                <c:pt idx="0">
                  <c:v>biomass</c:v>
                </c:pt>
              </c:strCache>
            </c:strRef>
          </c:tx>
          <c:spPr>
            <a:ln w="28575" cap="rnd">
              <a:solidFill>
                <a:schemeClr val="accent2">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calcs!$B$36:$AG$36</c:f>
              <c:numCache>
                <c:formatCode>0.00E+00</c:formatCode>
                <c:ptCount val="32"/>
                <c:pt idx="0">
                  <c:v>1375747.1721525155</c:v>
                </c:pt>
                <c:pt idx="1">
                  <c:v>1375747.1721525155</c:v>
                </c:pt>
                <c:pt idx="2">
                  <c:v>1375747.1721525155</c:v>
                </c:pt>
                <c:pt idx="3">
                  <c:v>1375747.1721525155</c:v>
                </c:pt>
                <c:pt idx="4">
                  <c:v>1375747.1721525155</c:v>
                </c:pt>
                <c:pt idx="5">
                  <c:v>1375747.1721525155</c:v>
                </c:pt>
                <c:pt idx="6">
                  <c:v>1375747.1721525155</c:v>
                </c:pt>
                <c:pt idx="7">
                  <c:v>1375747.1721525155</c:v>
                </c:pt>
                <c:pt idx="8">
                  <c:v>1375747.1721525155</c:v>
                </c:pt>
                <c:pt idx="9">
                  <c:v>1375747.1721525155</c:v>
                </c:pt>
                <c:pt idx="10">
                  <c:v>1375747.1721525155</c:v>
                </c:pt>
                <c:pt idx="11">
                  <c:v>1375747.1721525155</c:v>
                </c:pt>
                <c:pt idx="12">
                  <c:v>1375747.1721525155</c:v>
                </c:pt>
                <c:pt idx="13">
                  <c:v>1375747.1721525155</c:v>
                </c:pt>
                <c:pt idx="14">
                  <c:v>1375747.1721525155</c:v>
                </c:pt>
                <c:pt idx="15">
                  <c:v>1375747.1721525155</c:v>
                </c:pt>
                <c:pt idx="16">
                  <c:v>1375747.1721525155</c:v>
                </c:pt>
                <c:pt idx="17">
                  <c:v>1375747.1721525155</c:v>
                </c:pt>
                <c:pt idx="18">
                  <c:v>1375747.1721525155</c:v>
                </c:pt>
                <c:pt idx="19">
                  <c:v>1375747.1721525155</c:v>
                </c:pt>
                <c:pt idx="20">
                  <c:v>1375747.1721525155</c:v>
                </c:pt>
                <c:pt idx="21">
                  <c:v>1375747.1721525155</c:v>
                </c:pt>
                <c:pt idx="22">
                  <c:v>1375747.1721525155</c:v>
                </c:pt>
                <c:pt idx="23">
                  <c:v>1375747.1721525155</c:v>
                </c:pt>
                <c:pt idx="24">
                  <c:v>1375747.1721525155</c:v>
                </c:pt>
                <c:pt idx="25">
                  <c:v>1375747.1721525155</c:v>
                </c:pt>
                <c:pt idx="26">
                  <c:v>1375747.1721525155</c:v>
                </c:pt>
                <c:pt idx="27">
                  <c:v>1375747.1721525155</c:v>
                </c:pt>
                <c:pt idx="28">
                  <c:v>1375747.1721525155</c:v>
                </c:pt>
                <c:pt idx="29">
                  <c:v>1375747.1721525155</c:v>
                </c:pt>
                <c:pt idx="30">
                  <c:v>1375747.1721525155</c:v>
                </c:pt>
                <c:pt idx="31">
                  <c:v>1375747.1721525155</c:v>
                </c:pt>
              </c:numCache>
            </c:numRef>
          </c:val>
          <c:smooth val="0"/>
          <c:extLst>
            <c:ext xmlns:c16="http://schemas.microsoft.com/office/drawing/2014/chart" uri="{C3380CC4-5D6E-409C-BE32-E72D297353CC}">
              <c16:uniqueId val="{00000007-596C-44F5-AEB0-4B84E304D990}"/>
            </c:ext>
          </c:extLst>
        </c:ser>
        <c:ser>
          <c:idx val="8"/>
          <c:order val="8"/>
          <c:tx>
            <c:strRef>
              <c:f>calcs!$A$37</c:f>
              <c:strCache>
                <c:ptCount val="1"/>
                <c:pt idx="0">
                  <c:v>geothermal</c:v>
                </c:pt>
              </c:strCache>
            </c:strRef>
          </c:tx>
          <c:spPr>
            <a:ln w="28575" cap="rnd">
              <a:solidFill>
                <a:schemeClr val="accent3">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calcs!$B$37:$AG$37</c:f>
              <c:numCache>
                <c:formatCode>0.00E+00</c:formatCode>
                <c:ptCount val="32"/>
                <c:pt idx="0">
                  <c:v>2751494.344305031</c:v>
                </c:pt>
                <c:pt idx="1">
                  <c:v>2751494.344305031</c:v>
                </c:pt>
                <c:pt idx="2">
                  <c:v>2751494.344305031</c:v>
                </c:pt>
                <c:pt idx="3">
                  <c:v>2751494.344305031</c:v>
                </c:pt>
                <c:pt idx="4">
                  <c:v>2751494.344305031</c:v>
                </c:pt>
                <c:pt idx="5">
                  <c:v>2751494.344305031</c:v>
                </c:pt>
                <c:pt idx="6">
                  <c:v>2751494.344305031</c:v>
                </c:pt>
                <c:pt idx="7">
                  <c:v>2751494.344305031</c:v>
                </c:pt>
                <c:pt idx="8">
                  <c:v>2751494.344305031</c:v>
                </c:pt>
                <c:pt idx="9">
                  <c:v>2751494.344305031</c:v>
                </c:pt>
                <c:pt idx="10">
                  <c:v>2751494.344305031</c:v>
                </c:pt>
                <c:pt idx="11">
                  <c:v>2751494.344305031</c:v>
                </c:pt>
                <c:pt idx="12">
                  <c:v>2751494.344305031</c:v>
                </c:pt>
                <c:pt idx="13">
                  <c:v>2751494.344305031</c:v>
                </c:pt>
                <c:pt idx="14">
                  <c:v>2751494.344305031</c:v>
                </c:pt>
                <c:pt idx="15">
                  <c:v>2751494.344305031</c:v>
                </c:pt>
                <c:pt idx="16">
                  <c:v>2751494.344305031</c:v>
                </c:pt>
                <c:pt idx="17">
                  <c:v>2751494.344305031</c:v>
                </c:pt>
                <c:pt idx="18">
                  <c:v>2751494.344305031</c:v>
                </c:pt>
                <c:pt idx="19">
                  <c:v>2751494.344305031</c:v>
                </c:pt>
                <c:pt idx="20">
                  <c:v>2751494.344305031</c:v>
                </c:pt>
                <c:pt idx="21">
                  <c:v>2751494.344305031</c:v>
                </c:pt>
                <c:pt idx="22">
                  <c:v>2751494.344305031</c:v>
                </c:pt>
                <c:pt idx="23">
                  <c:v>2751494.344305031</c:v>
                </c:pt>
                <c:pt idx="24">
                  <c:v>2751494.344305031</c:v>
                </c:pt>
                <c:pt idx="25">
                  <c:v>2751494.344305031</c:v>
                </c:pt>
                <c:pt idx="26">
                  <c:v>2751494.344305031</c:v>
                </c:pt>
                <c:pt idx="27">
                  <c:v>2751494.344305031</c:v>
                </c:pt>
                <c:pt idx="28">
                  <c:v>2751494.344305031</c:v>
                </c:pt>
                <c:pt idx="29">
                  <c:v>2751494.344305031</c:v>
                </c:pt>
                <c:pt idx="30">
                  <c:v>2751494.344305031</c:v>
                </c:pt>
                <c:pt idx="31">
                  <c:v>2751494.344305031</c:v>
                </c:pt>
              </c:numCache>
            </c:numRef>
          </c:val>
          <c:smooth val="0"/>
          <c:extLst>
            <c:ext xmlns:c16="http://schemas.microsoft.com/office/drawing/2014/chart" uri="{C3380CC4-5D6E-409C-BE32-E72D297353CC}">
              <c16:uniqueId val="{00000008-596C-44F5-AEB0-4B84E304D990}"/>
            </c:ext>
          </c:extLst>
        </c:ser>
        <c:ser>
          <c:idx val="9"/>
          <c:order val="9"/>
          <c:tx>
            <c:strRef>
              <c:f>calcs!$A$38</c:f>
              <c:strCache>
                <c:ptCount val="1"/>
                <c:pt idx="0">
                  <c:v>petroleum</c:v>
                </c:pt>
              </c:strCache>
            </c:strRef>
          </c:tx>
          <c:spPr>
            <a:ln w="28575" cap="rnd">
              <a:solidFill>
                <a:schemeClr val="accent4">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calcs!$B$38:$AG$38</c:f>
              <c:numCache>
                <c:formatCode>0.00E+00</c:formatCode>
                <c:ptCount val="32"/>
                <c:pt idx="0">
                  <c:v>180425.85864295252</c:v>
                </c:pt>
                <c:pt idx="1">
                  <c:v>180425.85864295252</c:v>
                </c:pt>
                <c:pt idx="2">
                  <c:v>173208.82429723442</c:v>
                </c:pt>
                <c:pt idx="3">
                  <c:v>165991.78995151632</c:v>
                </c:pt>
                <c:pt idx="4">
                  <c:v>158774.75560579821</c:v>
                </c:pt>
                <c:pt idx="5">
                  <c:v>151557.72126008011</c:v>
                </c:pt>
                <c:pt idx="6">
                  <c:v>144340.68691436201</c:v>
                </c:pt>
                <c:pt idx="7">
                  <c:v>137123.65256864391</c:v>
                </c:pt>
                <c:pt idx="8">
                  <c:v>129906.61822292581</c:v>
                </c:pt>
                <c:pt idx="9">
                  <c:v>122689.58387720771</c:v>
                </c:pt>
                <c:pt idx="10">
                  <c:v>115472.54953148961</c:v>
                </c:pt>
                <c:pt idx="11">
                  <c:v>108255.51518577151</c:v>
                </c:pt>
                <c:pt idx="12">
                  <c:v>101038.48084005341</c:v>
                </c:pt>
                <c:pt idx="13">
                  <c:v>93821.446494335309</c:v>
                </c:pt>
                <c:pt idx="14">
                  <c:v>86604.412148617208</c:v>
                </c:pt>
                <c:pt idx="15">
                  <c:v>79387.377802899107</c:v>
                </c:pt>
                <c:pt idx="16">
                  <c:v>72170.343457181007</c:v>
                </c:pt>
                <c:pt idx="17">
                  <c:v>64953.309111462906</c:v>
                </c:pt>
                <c:pt idx="18">
                  <c:v>57736.274765744805</c:v>
                </c:pt>
                <c:pt idx="19">
                  <c:v>50519.240420026705</c:v>
                </c:pt>
                <c:pt idx="20">
                  <c:v>43302.206074308604</c:v>
                </c:pt>
                <c:pt idx="21">
                  <c:v>36085.171728590503</c:v>
                </c:pt>
                <c:pt idx="22">
                  <c:v>28868.137382872403</c:v>
                </c:pt>
                <c:pt idx="23">
                  <c:v>21651.103037154302</c:v>
                </c:pt>
                <c:pt idx="24">
                  <c:v>14434.068691436201</c:v>
                </c:pt>
                <c:pt idx="25">
                  <c:v>7217.0343457181007</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9-596C-44F5-AEB0-4B84E304D990}"/>
            </c:ext>
          </c:extLst>
        </c:ser>
        <c:ser>
          <c:idx val="10"/>
          <c:order val="10"/>
          <c:tx>
            <c:strRef>
              <c:f>calcs!$A$39</c:f>
              <c:strCache>
                <c:ptCount val="1"/>
                <c:pt idx="0">
                  <c:v>natural gas peaker</c:v>
                </c:pt>
              </c:strCache>
            </c:strRef>
          </c:tx>
          <c:spPr>
            <a:ln w="28575" cap="rnd">
              <a:solidFill>
                <a:schemeClr val="accent5">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calcs!$B$39:$AG$39</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A-596C-44F5-AEB0-4B84E304D990}"/>
            </c:ext>
          </c:extLst>
        </c:ser>
        <c:ser>
          <c:idx val="11"/>
          <c:order val="11"/>
          <c:tx>
            <c:strRef>
              <c:f>calcs!$A$40</c:f>
              <c:strCache>
                <c:ptCount val="1"/>
                <c:pt idx="0">
                  <c:v>lignite</c:v>
                </c:pt>
              </c:strCache>
            </c:strRef>
          </c:tx>
          <c:spPr>
            <a:ln w="28575" cap="rnd">
              <a:solidFill>
                <a:schemeClr val="accent6">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calcs!$B$40:$AG$40</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B-596C-44F5-AEB0-4B84E304D990}"/>
            </c:ext>
          </c:extLst>
        </c:ser>
        <c:ser>
          <c:idx val="12"/>
          <c:order val="12"/>
          <c:tx>
            <c:strRef>
              <c:f>calcs!$A$41</c:f>
              <c:strCache>
                <c:ptCount val="1"/>
                <c:pt idx="0">
                  <c:v>offshore wind</c:v>
                </c:pt>
              </c:strCache>
            </c:strRef>
          </c:tx>
          <c:spPr>
            <a:ln w="28575" cap="rnd">
              <a:solidFill>
                <a:schemeClr val="accent1">
                  <a:lumMod val="80000"/>
                  <a:lumOff val="2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calcs!$B$41:$AG$41</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C-596C-44F5-AEB0-4B84E304D990}"/>
            </c:ext>
          </c:extLst>
        </c:ser>
        <c:ser>
          <c:idx val="13"/>
          <c:order val="13"/>
          <c:tx>
            <c:strRef>
              <c:f>calcs!$A$42</c:f>
              <c:strCache>
                <c:ptCount val="1"/>
                <c:pt idx="0">
                  <c:v>crude oil</c:v>
                </c:pt>
              </c:strCache>
            </c:strRef>
          </c:tx>
          <c:spPr>
            <a:ln w="28575" cap="rnd">
              <a:solidFill>
                <a:schemeClr val="accent2">
                  <a:lumMod val="80000"/>
                  <a:lumOff val="2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calcs!$B$42:$AG$42</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D-596C-44F5-AEB0-4B84E304D990}"/>
            </c:ext>
          </c:extLst>
        </c:ser>
        <c:ser>
          <c:idx val="14"/>
          <c:order val="14"/>
          <c:tx>
            <c:strRef>
              <c:f>calcs!$A$43</c:f>
              <c:strCache>
                <c:ptCount val="1"/>
                <c:pt idx="0">
                  <c:v>heavy or residual fuel oil</c:v>
                </c:pt>
              </c:strCache>
            </c:strRef>
          </c:tx>
          <c:spPr>
            <a:ln w="28575" cap="rnd">
              <a:solidFill>
                <a:schemeClr val="accent3">
                  <a:lumMod val="80000"/>
                  <a:lumOff val="2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calcs!$B$43:$AG$43</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E-596C-44F5-AEB0-4B84E304D990}"/>
            </c:ext>
          </c:extLst>
        </c:ser>
        <c:ser>
          <c:idx val="15"/>
          <c:order val="15"/>
          <c:tx>
            <c:strRef>
              <c:f>calcs!$A$44</c:f>
              <c:strCache>
                <c:ptCount val="1"/>
                <c:pt idx="0">
                  <c:v>municipal solid waste</c:v>
                </c:pt>
              </c:strCache>
            </c:strRef>
          </c:tx>
          <c:spPr>
            <a:ln w="28575" cap="rnd">
              <a:solidFill>
                <a:schemeClr val="accent4">
                  <a:lumMod val="80000"/>
                  <a:lumOff val="2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calcs!$B$44:$AG$44</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F-596C-44F5-AEB0-4B84E304D990}"/>
            </c:ext>
          </c:extLst>
        </c:ser>
        <c:dLbls>
          <c:showLegendKey val="0"/>
          <c:showVal val="0"/>
          <c:showCatName val="0"/>
          <c:showSerName val="0"/>
          <c:showPercent val="0"/>
          <c:showBubbleSize val="0"/>
        </c:dLbls>
        <c:smooth val="0"/>
        <c:axId val="502322607"/>
        <c:axId val="502327183"/>
      </c:lineChart>
      <c:catAx>
        <c:axId val="50232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7183"/>
        <c:crosses val="autoZero"/>
        <c:auto val="1"/>
        <c:lblAlgn val="ctr"/>
        <c:lblOffset val="100"/>
        <c:noMultiLvlLbl val="0"/>
      </c:catAx>
      <c:valAx>
        <c:axId val="50232718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2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80961</xdr:colOff>
      <xdr:row>47</xdr:row>
      <xdr:rowOff>28575</xdr:rowOff>
    </xdr:from>
    <xdr:to>
      <xdr:col>7</xdr:col>
      <xdr:colOff>904874</xdr:colOff>
      <xdr:row>73</xdr:row>
      <xdr:rowOff>142875</xdr:rowOff>
    </xdr:to>
    <xdr:graphicFrame macro="">
      <xdr:nvGraphicFramePr>
        <xdr:cNvPr id="2" name="Chart 1">
          <a:extLst>
            <a:ext uri="{FF2B5EF4-FFF2-40B4-BE49-F238E27FC236}">
              <a16:creationId xmlns:a16="http://schemas.microsoft.com/office/drawing/2014/main" id="{2866F8C1-7F7E-3CF0-0B1D-363187A59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 Id="rId4" Type="http://schemas.openxmlformats.org/officeDocument/2006/relationships/hyperlink" Target="https://www.arb.ca.gov/cc/inventory/data/data.ht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E74" sqref="E74"/>
    </sheetView>
  </sheetViews>
  <sheetFormatPr defaultColWidth="12.625" defaultRowHeight="15" customHeight="1"/>
  <cols>
    <col min="1" max="1" width="7.625" style="1" customWidth="1"/>
    <col min="2" max="2" width="61.375" style="1" customWidth="1"/>
    <col min="3" max="3" width="10.75" style="1" customWidth="1"/>
    <col min="4" max="4" width="7.625" style="1" customWidth="1"/>
    <col min="5" max="5" width="64.625" style="1" customWidth="1"/>
    <col min="6" max="26" width="7.625" style="1" customWidth="1"/>
    <col min="27" max="30" width="12.625" style="1" customWidth="1"/>
    <col min="31" max="16384" width="12.625" style="1"/>
  </cols>
  <sheetData>
    <row r="1" spans="1:15">
      <c r="A1" s="69" t="s">
        <v>0</v>
      </c>
      <c r="B1" s="1" t="s">
        <v>15</v>
      </c>
      <c r="C1" s="105">
        <v>44368</v>
      </c>
      <c r="K1" s="44" t="s">
        <v>2</v>
      </c>
      <c r="L1" s="44" t="s">
        <v>3</v>
      </c>
    </row>
    <row r="2" spans="1:15">
      <c r="A2" s="69" t="s">
        <v>4</v>
      </c>
      <c r="B2" s="1" t="str">
        <f>LOOKUP(B1,K1:L50,L1:L50)</f>
        <v>CA</v>
      </c>
      <c r="K2" s="44" t="s">
        <v>5</v>
      </c>
      <c r="L2" s="44" t="s">
        <v>6</v>
      </c>
      <c r="N2" s="1" t="s">
        <v>7</v>
      </c>
    </row>
    <row r="3" spans="1:15">
      <c r="A3" s="69" t="s">
        <v>8</v>
      </c>
      <c r="K3" s="44" t="s">
        <v>9</v>
      </c>
      <c r="L3" s="44" t="s">
        <v>10</v>
      </c>
      <c r="N3" s="69" t="s">
        <v>11</v>
      </c>
      <c r="O3" s="1">
        <f>IF(N3=$B$2,1,0)</f>
        <v>0</v>
      </c>
    </row>
    <row r="4" spans="1:15">
      <c r="A4" s="69" t="s">
        <v>12</v>
      </c>
      <c r="K4" s="44" t="s">
        <v>13</v>
      </c>
      <c r="L4" s="44" t="s">
        <v>14</v>
      </c>
      <c r="N4" s="69" t="s">
        <v>10</v>
      </c>
      <c r="O4" s="1">
        <f>IF(N4=$B$2,1,0)</f>
        <v>0</v>
      </c>
    </row>
    <row r="5" spans="1:15">
      <c r="K5" s="44" t="s">
        <v>15</v>
      </c>
      <c r="L5" s="44" t="s">
        <v>16</v>
      </c>
      <c r="N5" s="69" t="s">
        <v>16</v>
      </c>
      <c r="O5" s="1">
        <f>IF(N5=$B$2,1,0)</f>
        <v>1</v>
      </c>
    </row>
    <row r="6" spans="1:15">
      <c r="A6" s="69" t="s">
        <v>17</v>
      </c>
      <c r="B6" s="2" t="s">
        <v>18</v>
      </c>
      <c r="E6" s="2" t="s">
        <v>19</v>
      </c>
      <c r="F6" s="3"/>
      <c r="G6" s="3"/>
      <c r="H6" s="3"/>
      <c r="I6" s="3"/>
      <c r="J6" s="3"/>
      <c r="K6" s="44" t="s">
        <v>20</v>
      </c>
      <c r="L6" s="44" t="s">
        <v>21</v>
      </c>
      <c r="N6" s="69"/>
      <c r="O6" s="1">
        <f>IF(N6=$B$2,1,0)</f>
        <v>0</v>
      </c>
    </row>
    <row r="7" spans="1:15">
      <c r="B7" s="1" t="s">
        <v>22</v>
      </c>
      <c r="E7" s="1" t="s">
        <v>23</v>
      </c>
      <c r="K7" s="44" t="s">
        <v>1</v>
      </c>
      <c r="L7" s="44" t="s">
        <v>24</v>
      </c>
      <c r="N7" s="69" t="s">
        <v>25</v>
      </c>
      <c r="O7" s="1">
        <f>IF(N7=$B$2,1,0)</f>
        <v>0</v>
      </c>
    </row>
    <row r="8" spans="1:15">
      <c r="B8" s="4">
        <v>2019</v>
      </c>
      <c r="E8" s="1" t="s">
        <v>26</v>
      </c>
      <c r="K8" s="44" t="s">
        <v>27</v>
      </c>
      <c r="L8" s="44" t="s">
        <v>28</v>
      </c>
      <c r="N8" s="69"/>
      <c r="O8" s="1">
        <f>SUM(O3:O7)</f>
        <v>1</v>
      </c>
    </row>
    <row r="9" spans="1:15">
      <c r="B9" s="1" t="s">
        <v>29</v>
      </c>
      <c r="K9" s="44" t="s">
        <v>30</v>
      </c>
      <c r="L9" s="44" t="s">
        <v>31</v>
      </c>
      <c r="N9" s="1" t="s">
        <v>32</v>
      </c>
    </row>
    <row r="10" spans="1:15">
      <c r="B10" s="71" t="s">
        <v>33</v>
      </c>
      <c r="K10" s="44" t="s">
        <v>34</v>
      </c>
      <c r="L10" s="44" t="s">
        <v>35</v>
      </c>
    </row>
    <row r="11" spans="1:15">
      <c r="B11" s="1" t="s">
        <v>36</v>
      </c>
      <c r="K11" s="44" t="s">
        <v>37</v>
      </c>
      <c r="L11" s="44" t="s">
        <v>38</v>
      </c>
      <c r="N11" s="70" t="s">
        <v>39</v>
      </c>
    </row>
    <row r="12" spans="1:15">
      <c r="K12" s="44" t="s">
        <v>40</v>
      </c>
      <c r="L12" s="44" t="s">
        <v>41</v>
      </c>
      <c r="N12" s="64"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69" t="s">
        <v>53</v>
      </c>
      <c r="K16" s="44" t="s">
        <v>54</v>
      </c>
      <c r="L16" s="44" t="s">
        <v>55</v>
      </c>
    </row>
    <row r="17" spans="1:12">
      <c r="B17" s="5" t="s">
        <v>56</v>
      </c>
      <c r="E17" s="69"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E27" s="219" t="s">
        <v>4627</v>
      </c>
      <c r="K27" s="44" t="s">
        <v>88</v>
      </c>
      <c r="L27" s="44" t="s">
        <v>89</v>
      </c>
    </row>
    <row r="28" spans="1:12" ht="15.75" customHeight="1">
      <c r="A28" s="1" t="s">
        <v>90</v>
      </c>
      <c r="E28" s="106" t="s">
        <v>4628</v>
      </c>
      <c r="K28" s="44" t="s">
        <v>91</v>
      </c>
      <c r="L28" s="44" t="s">
        <v>25</v>
      </c>
    </row>
    <row r="29" spans="1:12" ht="15.75" customHeight="1">
      <c r="A29" s="1" t="s">
        <v>92</v>
      </c>
      <c r="E29" s="106" t="s">
        <v>4629</v>
      </c>
      <c r="K29" s="44" t="s">
        <v>93</v>
      </c>
      <c r="L29" s="44" t="s">
        <v>94</v>
      </c>
    </row>
    <row r="30" spans="1:12" ht="15.75" customHeight="1">
      <c r="A30" s="1" t="s">
        <v>95</v>
      </c>
      <c r="E30" s="106" t="s">
        <v>4630</v>
      </c>
      <c r="K30" s="44" t="s">
        <v>96</v>
      </c>
      <c r="L30" s="44" t="s">
        <v>97</v>
      </c>
    </row>
    <row r="31" spans="1:12" ht="15.75" customHeight="1">
      <c r="A31" s="1" t="s">
        <v>98</v>
      </c>
      <c r="E31" s="106" t="s">
        <v>4631</v>
      </c>
      <c r="K31" s="44" t="s">
        <v>99</v>
      </c>
      <c r="L31" s="44" t="s">
        <v>11</v>
      </c>
    </row>
    <row r="32" spans="1:12" ht="15.75" customHeight="1">
      <c r="A32" s="1" t="s">
        <v>100</v>
      </c>
      <c r="E32" s="106" t="s">
        <v>4632</v>
      </c>
      <c r="K32" s="44" t="s">
        <v>101</v>
      </c>
      <c r="L32" s="44" t="s">
        <v>102</v>
      </c>
    </row>
    <row r="33" spans="1:12" ht="15.75" customHeight="1">
      <c r="E33" s="220" t="s">
        <v>4633</v>
      </c>
      <c r="K33" s="44" t="s">
        <v>103</v>
      </c>
      <c r="L33" s="44" t="s">
        <v>104</v>
      </c>
    </row>
    <row r="34" spans="1:12" ht="15.75" customHeight="1">
      <c r="A34" s="1" t="s">
        <v>105</v>
      </c>
      <c r="K34" s="44" t="s">
        <v>106</v>
      </c>
      <c r="L34" s="44" t="s">
        <v>107</v>
      </c>
    </row>
    <row r="35" spans="1:12" ht="15.75" customHeight="1">
      <c r="A35" s="1" t="s">
        <v>108</v>
      </c>
      <c r="E35" s="219" t="s">
        <v>4634</v>
      </c>
      <c r="K35" s="44" t="s">
        <v>109</v>
      </c>
      <c r="L35" s="44" t="s">
        <v>110</v>
      </c>
    </row>
    <row r="36" spans="1:12" ht="15.75" customHeight="1">
      <c r="E36" s="106" t="s">
        <v>4635</v>
      </c>
      <c r="K36" s="44" t="s">
        <v>111</v>
      </c>
      <c r="L36" s="44" t="s">
        <v>112</v>
      </c>
    </row>
    <row r="37" spans="1:12" ht="15.75" customHeight="1">
      <c r="A37" s="1" t="s">
        <v>113</v>
      </c>
      <c r="E37" s="220">
        <v>2020</v>
      </c>
      <c r="K37" s="44" t="s">
        <v>114</v>
      </c>
      <c r="L37" s="44" t="s">
        <v>115</v>
      </c>
    </row>
    <row r="38" spans="1:12" ht="15.75" customHeight="1">
      <c r="A38" s="1" t="s">
        <v>116</v>
      </c>
      <c r="E38" s="106" t="s">
        <v>4587</v>
      </c>
      <c r="K38" s="44" t="s">
        <v>117</v>
      </c>
      <c r="L38" s="44" t="s">
        <v>118</v>
      </c>
    </row>
    <row r="39" spans="1:12" ht="15.75" customHeight="1">
      <c r="A39" s="1" t="s">
        <v>119</v>
      </c>
      <c r="E39" s="213" t="s">
        <v>4584</v>
      </c>
      <c r="K39" s="44" t="s">
        <v>120</v>
      </c>
      <c r="L39" s="44" t="s">
        <v>121</v>
      </c>
    </row>
    <row r="40" spans="1:12" ht="15.75" customHeight="1">
      <c r="E40" s="106"/>
      <c r="K40" s="44" t="s">
        <v>122</v>
      </c>
      <c r="L40" s="44" t="s">
        <v>123</v>
      </c>
    </row>
    <row r="41" spans="1:12" ht="15.75" customHeight="1">
      <c r="A41" s="1" t="s">
        <v>124</v>
      </c>
      <c r="E41" s="219" t="s">
        <v>4636</v>
      </c>
      <c r="K41" s="44" t="s">
        <v>125</v>
      </c>
      <c r="L41" s="44" t="s">
        <v>126</v>
      </c>
    </row>
    <row r="42" spans="1:12" ht="15.75" customHeight="1">
      <c r="A42" s="1" t="s">
        <v>127</v>
      </c>
      <c r="E42" s="106" t="s">
        <v>4637</v>
      </c>
      <c r="K42" s="44" t="s">
        <v>128</v>
      </c>
      <c r="L42" s="44" t="s">
        <v>129</v>
      </c>
    </row>
    <row r="43" spans="1:12" ht="15.75" customHeight="1">
      <c r="A43" s="1" t="s">
        <v>130</v>
      </c>
      <c r="E43" s="220">
        <v>2018</v>
      </c>
      <c r="K43" s="44" t="s">
        <v>131</v>
      </c>
      <c r="L43" s="44" t="s">
        <v>132</v>
      </c>
    </row>
    <row r="44" spans="1:12" ht="15.75" customHeight="1">
      <c r="E44" s="106" t="s">
        <v>4638</v>
      </c>
      <c r="K44" s="44" t="s">
        <v>133</v>
      </c>
      <c r="L44" s="44" t="s">
        <v>134</v>
      </c>
    </row>
    <row r="45" spans="1:12" ht="15.75" customHeight="1">
      <c r="A45" s="69" t="s">
        <v>135</v>
      </c>
      <c r="E45" s="221" t="s">
        <v>4639</v>
      </c>
      <c r="K45" s="44" t="s">
        <v>136</v>
      </c>
      <c r="L45" s="44" t="s">
        <v>137</v>
      </c>
    </row>
    <row r="46" spans="1:12" ht="15.75" customHeight="1">
      <c r="A46" s="1" t="s">
        <v>138</v>
      </c>
      <c r="E46" s="106" t="s">
        <v>4640</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c r="A70" s="69" t="s">
        <v>4701</v>
      </c>
    </row>
    <row r="71" spans="1:1" ht="15.75" customHeight="1">
      <c r="A71" s="1" t="s">
        <v>4702</v>
      </c>
    </row>
    <row r="72" spans="1:1" ht="15.75" customHeight="1">
      <c r="A72" s="1" t="s">
        <v>4703</v>
      </c>
    </row>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 ref="E45" r:id="rId4" xr:uid="{363372C9-5CB9-4C1F-A497-8B1B495DD1BE}"/>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14" customWidth="1"/>
    <col min="17" max="17" width="29.875" style="114" customWidth="1"/>
    <col min="18" max="18" width="13" style="114" customWidth="1"/>
    <col min="19" max="33" width="7.625" style="114"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14" customWidth="1"/>
    <col min="2" max="2" width="37.375" style="114" customWidth="1"/>
    <col min="3" max="35" width="7.6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277" t="s">
        <v>464</v>
      </c>
      <c r="C146" s="278"/>
      <c r="D146" s="278"/>
      <c r="E146" s="278"/>
      <c r="F146" s="278"/>
      <c r="G146" s="278"/>
      <c r="H146" s="278"/>
      <c r="I146" s="278"/>
      <c r="J146" s="278"/>
      <c r="K146" s="278"/>
      <c r="L146" s="278"/>
      <c r="M146" s="278"/>
      <c r="N146" s="278"/>
      <c r="O146" s="278"/>
      <c r="P146" s="278"/>
      <c r="Q146" s="278"/>
      <c r="R146" s="278"/>
      <c r="S146" s="278"/>
      <c r="T146" s="278"/>
      <c r="U146" s="278"/>
      <c r="V146" s="278"/>
      <c r="W146" s="278"/>
      <c r="X146" s="278"/>
      <c r="Y146" s="278"/>
      <c r="Z146" s="278"/>
      <c r="AA146" s="278"/>
      <c r="AB146" s="278"/>
      <c r="AC146" s="278"/>
      <c r="AD146" s="278"/>
      <c r="AE146" s="278"/>
      <c r="AF146" s="278"/>
      <c r="AG146" s="278"/>
      <c r="AH146" s="278"/>
      <c r="AI146" s="278"/>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workbookViewId="0">
      <selection activeCell="A19" sqref="A19"/>
    </sheetView>
  </sheetViews>
  <sheetFormatPr defaultColWidth="12.625" defaultRowHeight="15" customHeight="1"/>
  <cols>
    <col min="1" max="1" width="24.125" style="114" customWidth="1"/>
    <col min="2" max="2" width="14.625" style="114" customWidth="1"/>
    <col min="3" max="3" width="19.125" style="114" customWidth="1"/>
    <col min="4" max="4" width="13.125" style="114" customWidth="1"/>
    <col min="6" max="52" width="7.625" style="114" customWidth="1"/>
    <col min="53" max="53" width="8.625" style="114" customWidth="1"/>
    <col min="54" max="54" width="13.625" style="114"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4" t="s">
        <v>487</v>
      </c>
      <c r="B60" s="175">
        <f>SUMIFS('ReEDs Generation Data'!G$729:G$1448,'ReEDs Generation Data'!$E$729:$E$1448,Calculations!$A60)</f>
        <v>0.22899672144160749</v>
      </c>
      <c r="C60" s="175">
        <f>SUMIFS('ReEDs Generation Data'!H$729:H$1448,'ReEDs Generation Data'!$E$729:$E$1448,Calculations!$A60)</f>
        <v>0.22153681916973172</v>
      </c>
      <c r="D60" s="175">
        <f>SUMIFS('ReEDs Generation Data'!I$729:I$1448,'ReEDs Generation Data'!$E$729:$E$1448,Calculations!$A60)</f>
        <v>0.20978226641908504</v>
      </c>
      <c r="E60" s="175">
        <f>SUMIFS('ReEDs Generation Data'!J$729:J$1448,'ReEDs Generation Data'!$E$729:$E$1448,Calculations!$A60)</f>
        <v>0.19994097229715954</v>
      </c>
      <c r="F60" s="175">
        <f>SUMIFS('ReEDs Generation Data'!K$729:K$1448,'ReEDs Generation Data'!$E$729:$E$1448,Calculations!$A60)</f>
        <v>0.18070926636751919</v>
      </c>
      <c r="G60" s="175">
        <f>SUMIFS('ReEDs Generation Data'!L$729:L$1448,'ReEDs Generation Data'!$E$729:$E$1448,Calculations!$A60)</f>
        <v>0.15778915385886019</v>
      </c>
      <c r="H60" s="175">
        <f>SUMIFS('ReEDs Generation Data'!M$729:M$1448,'ReEDs Generation Data'!$E$729:$E$1448,Calculations!$A60)</f>
        <v>0.15856493149272502</v>
      </c>
      <c r="I60" s="175">
        <f>SUMIFS('ReEDs Generation Data'!N$729:N$1448,'ReEDs Generation Data'!$E$729:$E$1448,Calculations!$A60)</f>
        <v>0.15937144611877924</v>
      </c>
      <c r="J60" s="175">
        <f>SUMIFS('ReEDs Generation Data'!O$729:O$1448,'ReEDs Generation Data'!$E$729:$E$1448,Calculations!$A60)</f>
        <v>0.1538990785046824</v>
      </c>
      <c r="K60" s="175">
        <f>SUMIFS('ReEDs Generation Data'!P$729:P$1448,'ReEDs Generation Data'!$E$729:$E$1448,Calculations!$A60)</f>
        <v>0.14891111390154355</v>
      </c>
      <c r="L60" s="175">
        <f>SUMIFS('ReEDs Generation Data'!Q$729:Q$1448,'ReEDs Generation Data'!$E$729:$E$1448,Calculations!$A60)</f>
        <v>0.14984833860745575</v>
      </c>
      <c r="M60" s="175">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6">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6">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6">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14" customWidth="1"/>
    <col min="4" max="4" width="23.625" style="114" customWidth="1"/>
    <col min="5" max="5" width="32.875" style="114" customWidth="1"/>
    <col min="6" max="20" width="7.625" style="114" customWidth="1"/>
    <col min="21" max="21" width="13.625" style="114" customWidth="1"/>
    <col min="22" max="42" width="7.625" style="114"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625" defaultRowHeight="15" customHeight="1"/>
  <cols>
    <col min="1" max="2" width="10" style="114" customWidth="1"/>
    <col min="3" max="31" width="10" style="114" hidden="1" customWidth="1"/>
    <col min="32" max="63" width="10" style="114" customWidth="1"/>
  </cols>
  <sheetData>
    <row r="1" spans="1:63">
      <c r="A1" s="69" t="s">
        <v>542</v>
      </c>
    </row>
    <row r="2" spans="1:63">
      <c r="A2" s="1" t="s">
        <v>543</v>
      </c>
    </row>
    <row r="3" spans="1:63">
      <c r="A3" s="48" t="s">
        <v>544</v>
      </c>
      <c r="B3" s="48"/>
      <c r="C3" s="48"/>
    </row>
    <row r="5" spans="1:63">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ht="17.25">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14" customWidth="1"/>
    <col min="3" max="3" width="19.125" style="114" customWidth="1"/>
    <col min="5" max="5" width="22.125" style="114" customWidth="1"/>
    <col min="6" max="6" width="18.125" style="114" customWidth="1"/>
    <col min="10" max="10" width="21.625" style="114"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279" t="s">
        <v>550</v>
      </c>
      <c r="B3" s="280"/>
      <c r="C3" s="280"/>
      <c r="D3" s="280"/>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25"/>
  <cols>
    <col min="1" max="1" width="42.125" style="114" customWidth="1"/>
    <col min="2" max="2" width="22.375" style="114" bestFit="1" customWidth="1"/>
    <col min="3" max="3" width="18.125" style="114" bestFit="1" customWidth="1"/>
    <col min="4" max="4" width="16" style="114" bestFit="1" customWidth="1"/>
    <col min="5" max="5" width="16.375" style="114" bestFit="1" customWidth="1"/>
    <col min="6" max="6" width="23.625" style="114" customWidth="1"/>
    <col min="7" max="7" width="19.375" style="114" customWidth="1"/>
  </cols>
  <sheetData>
    <row r="1" spans="1:9" s="281" customFormat="1" ht="15">
      <c r="A1" s="281" t="s">
        <v>571</v>
      </c>
    </row>
    <row r="2" spans="1:9" s="282" customFormat="1">
      <c r="A2" s="282" t="s">
        <v>572</v>
      </c>
    </row>
    <row r="3" spans="1:9" s="75" customFormat="1" ht="15">
      <c r="A3" s="76" t="s">
        <v>573</v>
      </c>
    </row>
    <row r="4" spans="1:9" s="106" customFormat="1">
      <c r="F4" s="106">
        <v>2020</v>
      </c>
      <c r="G4" s="106" t="b">
        <v>1</v>
      </c>
    </row>
    <row r="5" spans="1:9" ht="15">
      <c r="A5" s="77" t="s">
        <v>574</v>
      </c>
      <c r="B5" s="113">
        <f>'From EPS'!B21</f>
        <v>0</v>
      </c>
      <c r="C5" s="79" t="s">
        <v>575</v>
      </c>
      <c r="F5" s="283" t="s">
        <v>613</v>
      </c>
      <c r="G5" s="280"/>
      <c r="I5" s="106"/>
    </row>
    <row r="6" spans="1:9" ht="15">
      <c r="A6" s="77" t="s">
        <v>576</v>
      </c>
      <c r="B6" s="108">
        <f>IF(B5=0,0,SUMIFS(G6:G55,F6:F55,About!B2))</f>
        <v>0</v>
      </c>
      <c r="C6" s="80" t="s">
        <v>575</v>
      </c>
      <c r="F6" s="106" t="s">
        <v>3</v>
      </c>
      <c r="G6" s="149">
        <f>SUMIFS('923'!$J:$J,'923'!$M:$M,'Manual Adjustment'!$G$4,'923'!$E:$E,'Manual Adjustment'!F6)</f>
        <v>131423861.721</v>
      </c>
      <c r="H6" s="150">
        <f>G6/SUM($G$6:$G$55)</f>
        <v>3.4112892543068263E-2</v>
      </c>
    </row>
    <row r="7" spans="1:9" ht="15">
      <c r="A7" s="77" t="s">
        <v>577</v>
      </c>
      <c r="B7" s="82" t="e">
        <f>ROUND((B5-B6)/B6, 3) * 100</f>
        <v>#DIV/0!</v>
      </c>
      <c r="C7" s="81"/>
      <c r="F7" s="106" t="s">
        <v>6</v>
      </c>
      <c r="G7" s="149">
        <f>SUMIFS('923'!$J:$J,'923'!$M:$M,'Manual Adjustment'!$G$4,'923'!$E:$E,'Manual Adjustment'!F7)</f>
        <v>5502563.3829999985</v>
      </c>
      <c r="H7" s="150">
        <f t="shared" ref="H7:H55" si="0">G7/SUM($G$6:$G$55)</f>
        <v>1.4282669139199973E-3</v>
      </c>
    </row>
    <row r="8" spans="1:9" ht="15">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ht="15">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ht="15">
      <c r="A12" s="94" t="s">
        <v>580</v>
      </c>
      <c r="B12" s="95"/>
      <c r="C12" s="96"/>
      <c r="F12" s="116" t="s">
        <v>24</v>
      </c>
      <c r="G12" s="149">
        <f>SUMIFS('923'!$J:$J,'923'!$M:$M,'Manual Adjustment'!$G$4,'923'!$E:$E,'Manual Adjustment'!F12)</f>
        <v>40154000.109000005</v>
      </c>
      <c r="H12" s="150">
        <f t="shared" si="0"/>
        <v>1.0422529614907789E-2</v>
      </c>
    </row>
    <row r="13" spans="1:9" ht="15">
      <c r="A13" s="85" t="s">
        <v>581</v>
      </c>
      <c r="B13" s="86"/>
      <c r="C13" s="87"/>
      <c r="D13" s="74"/>
      <c r="E13" s="83"/>
      <c r="F13" s="106" t="s">
        <v>28</v>
      </c>
      <c r="G13" s="149">
        <f>SUMIFS('923'!$J:$J,'923'!$M:$M,'Manual Adjustment'!$G$4,'923'!$E:$E,'Manual Adjustment'!F13)</f>
        <v>3854114.7940000002</v>
      </c>
      <c r="H13" s="150">
        <f t="shared" si="0"/>
        <v>1.0003891385833743E-3</v>
      </c>
    </row>
    <row r="14" spans="1:9" ht="15">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ht="15">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ht="15">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19" bestFit="1" customWidth="1"/>
    <col min="2" max="3" width="35.625" style="119" bestFit="1" customWidth="1"/>
    <col min="4" max="5" width="14.375" style="119" bestFit="1" customWidth="1"/>
    <col min="6" max="6" width="28.625" style="119" bestFit="1" customWidth="1"/>
    <col min="7" max="9" width="21.5" style="119" bestFit="1" customWidth="1"/>
    <col min="10" max="10" width="28.625" style="119" bestFit="1" customWidth="1"/>
    <col min="11" max="11" width="8.625" style="119" bestFit="1" customWidth="1"/>
    <col min="12" max="12" width="20.625" style="119" customWidth="1"/>
    <col min="13" max="16384" width="7.625" style="119"/>
  </cols>
  <sheetData>
    <row r="1" spans="1:16" s="117" customFormat="1" ht="15.95" customHeight="1">
      <c r="A1" s="117" t="s">
        <v>614</v>
      </c>
    </row>
    <row r="2" spans="1:16" s="117" customFormat="1" ht="15.95" customHeight="1">
      <c r="A2" s="117" t="s">
        <v>615</v>
      </c>
      <c r="O2" s="118" t="s">
        <v>616</v>
      </c>
      <c r="P2" s="118" t="b">
        <v>1</v>
      </c>
    </row>
    <row r="3" spans="1:16" s="117" customFormat="1" ht="15.95" customHeight="1">
      <c r="A3" s="117" t="s">
        <v>617</v>
      </c>
      <c r="O3" s="118" t="s">
        <v>618</v>
      </c>
      <c r="P3" s="118" t="b">
        <v>0</v>
      </c>
    </row>
    <row r="4" spans="1:16" ht="15.95" customHeight="1">
      <c r="J4" s="120">
        <f>SUBTOTAL(9,J7:J6743)</f>
        <v>4009085002.7220097</v>
      </c>
    </row>
    <row r="5" spans="1:16" ht="15" customHeight="1">
      <c r="A5" s="121" t="s">
        <v>612</v>
      </c>
      <c r="B5" s="122"/>
      <c r="C5" s="122"/>
      <c r="D5" s="122"/>
      <c r="E5" s="122"/>
      <c r="F5" s="122"/>
      <c r="G5" s="122"/>
      <c r="H5" s="122"/>
      <c r="I5" s="122"/>
      <c r="J5" s="123"/>
      <c r="K5" s="124" t="s">
        <v>612</v>
      </c>
    </row>
    <row r="6" spans="1:16" ht="26.2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25">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25">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25">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25">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25">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25">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25">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25">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25">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25">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25">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25">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25">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25">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25">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25">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25">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25">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ht="26.25">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ht="26.25">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ht="26.25">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ht="26.25">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ht="26.25">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ht="26.25">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ht="26.25">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ht="26.25">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25">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25">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25">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25">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25">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25">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25">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25">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25">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25">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25">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25">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75" defaultRowHeight="15"/>
  <cols>
    <col min="1" max="1" width="7.875" style="118"/>
    <col min="2" max="2" width="31.625" style="118" customWidth="1"/>
    <col min="3" max="3" width="7.875" style="118"/>
    <col min="4" max="4" width="11.5" style="118" customWidth="1"/>
    <col min="5" max="5" width="27.125" style="118" customWidth="1"/>
    <col min="6" max="6" width="18.875" style="118" customWidth="1"/>
    <col min="7" max="9" width="7.875" style="118"/>
    <col min="10" max="10" width="18.125" style="118" bestFit="1" customWidth="1"/>
    <col min="11" max="16384" width="7.875" style="118"/>
  </cols>
  <sheetData>
    <row r="1" spans="1:10">
      <c r="A1" s="131" t="s">
        <v>4417</v>
      </c>
      <c r="B1" s="131"/>
      <c r="D1" s="132" t="s">
        <v>4418</v>
      </c>
      <c r="H1" s="132" t="s">
        <v>4419</v>
      </c>
    </row>
    <row r="2" spans="1:10" ht="15.75" thickBot="1">
      <c r="A2" s="133"/>
      <c r="B2" s="133"/>
    </row>
    <row r="3" spans="1:10" ht="39" thickBot="1">
      <c r="A3" s="134" t="s">
        <v>4420</v>
      </c>
      <c r="B3" s="135" t="s">
        <v>4421</v>
      </c>
      <c r="D3" s="136" t="s">
        <v>4422</v>
      </c>
      <c r="E3" s="136" t="s">
        <v>4423</v>
      </c>
      <c r="F3" s="137" t="s">
        <v>4424</v>
      </c>
      <c r="H3" s="136" t="s">
        <v>4425</v>
      </c>
      <c r="I3" s="136" t="s">
        <v>4426</v>
      </c>
      <c r="J3" s="137" t="s">
        <v>629</v>
      </c>
    </row>
    <row r="4" spans="1:10" ht="26.25" thickBot="1">
      <c r="A4" s="138" t="s">
        <v>755</v>
      </c>
      <c r="B4" s="139" t="s">
        <v>4427</v>
      </c>
      <c r="D4" s="140" t="s">
        <v>1324</v>
      </c>
      <c r="E4" s="141" t="s">
        <v>4428</v>
      </c>
      <c r="F4" s="142" t="s">
        <v>494</v>
      </c>
      <c r="H4" s="140" t="s">
        <v>634</v>
      </c>
      <c r="I4" s="140" t="s">
        <v>16</v>
      </c>
      <c r="J4" s="143" t="s">
        <v>488</v>
      </c>
    </row>
    <row r="5" spans="1:10" ht="15.75" thickBot="1">
      <c r="A5" s="138" t="s">
        <v>4414</v>
      </c>
      <c r="B5" s="139" t="s">
        <v>4429</v>
      </c>
      <c r="D5" s="140" t="s">
        <v>963</v>
      </c>
      <c r="E5" s="141" t="s">
        <v>4430</v>
      </c>
      <c r="F5" s="142" t="s">
        <v>487</v>
      </c>
      <c r="H5" s="140" t="s">
        <v>634</v>
      </c>
      <c r="I5" s="140" t="s">
        <v>4431</v>
      </c>
      <c r="J5" s="143" t="s">
        <v>488</v>
      </c>
    </row>
    <row r="6" spans="1:10" ht="26.25" thickBot="1">
      <c r="A6" s="138" t="s">
        <v>2870</v>
      </c>
      <c r="B6" s="139" t="s">
        <v>4432</v>
      </c>
      <c r="D6" s="140" t="s">
        <v>991</v>
      </c>
      <c r="E6" s="141" t="s">
        <v>4433</v>
      </c>
      <c r="F6" s="142" t="s">
        <v>4434</v>
      </c>
      <c r="H6" s="140" t="s">
        <v>634</v>
      </c>
      <c r="I6" s="140" t="s">
        <v>4414</v>
      </c>
      <c r="J6" s="144" t="s">
        <v>4434</v>
      </c>
    </row>
    <row r="7" spans="1:10" ht="15.75" thickBot="1">
      <c r="A7" s="138" t="s">
        <v>4415</v>
      </c>
      <c r="B7" s="139" t="s">
        <v>4435</v>
      </c>
      <c r="D7" s="140" t="s">
        <v>636</v>
      </c>
      <c r="E7" s="141" t="s">
        <v>4436</v>
      </c>
      <c r="F7" s="142" t="s">
        <v>487</v>
      </c>
      <c r="H7" s="140" t="s">
        <v>634</v>
      </c>
      <c r="I7" s="140" t="s">
        <v>674</v>
      </c>
      <c r="J7" s="143" t="s">
        <v>488</v>
      </c>
    </row>
    <row r="8" spans="1:10" ht="26.25" thickBot="1">
      <c r="A8" s="138" t="s">
        <v>665</v>
      </c>
      <c r="B8" s="139" t="s">
        <v>4437</v>
      </c>
      <c r="D8" s="140" t="s">
        <v>1493</v>
      </c>
      <c r="E8" s="141" t="s">
        <v>4438</v>
      </c>
      <c r="F8" s="142" t="s">
        <v>494</v>
      </c>
      <c r="H8" s="140" t="s">
        <v>634</v>
      </c>
      <c r="I8" s="140" t="s">
        <v>24</v>
      </c>
      <c r="J8" s="143" t="s">
        <v>488</v>
      </c>
    </row>
    <row r="9" spans="1:10" ht="26.25" thickBot="1">
      <c r="A9" s="138" t="s">
        <v>4439</v>
      </c>
      <c r="B9" s="139" t="s">
        <v>4440</v>
      </c>
      <c r="D9" s="140" t="s">
        <v>4441</v>
      </c>
      <c r="E9" s="141" t="s">
        <v>4442</v>
      </c>
      <c r="F9" s="142" t="s">
        <v>490</v>
      </c>
      <c r="H9" s="140" t="s">
        <v>634</v>
      </c>
      <c r="I9" s="140" t="s">
        <v>3317</v>
      </c>
      <c r="J9" s="144" t="s">
        <v>4434</v>
      </c>
    </row>
    <row r="10" spans="1:10" ht="39" thickBot="1">
      <c r="A10" s="140" t="s">
        <v>635</v>
      </c>
      <c r="B10" s="141" t="s">
        <v>4443</v>
      </c>
      <c r="D10" s="140" t="s">
        <v>642</v>
      </c>
      <c r="E10" s="141" t="s">
        <v>4444</v>
      </c>
      <c r="F10" s="142" t="s">
        <v>496</v>
      </c>
      <c r="H10" s="140" t="s">
        <v>634</v>
      </c>
      <c r="I10" s="140" t="s">
        <v>641</v>
      </c>
      <c r="J10" s="143" t="s">
        <v>497</v>
      </c>
    </row>
    <row r="11" spans="1:10" ht="39" thickBot="1">
      <c r="A11" s="138" t="s">
        <v>641</v>
      </c>
      <c r="B11" s="139" t="s">
        <v>4445</v>
      </c>
      <c r="D11" s="140" t="s">
        <v>730</v>
      </c>
      <c r="E11" s="141" t="s">
        <v>528</v>
      </c>
      <c r="F11" s="142" t="s">
        <v>495</v>
      </c>
      <c r="H11" s="140" t="s">
        <v>634</v>
      </c>
      <c r="I11" s="140" t="s">
        <v>679</v>
      </c>
      <c r="J11" s="143" t="s">
        <v>497</v>
      </c>
    </row>
    <row r="12" spans="1:10" ht="26.25" thickBot="1">
      <c r="A12" s="138" t="s">
        <v>679</v>
      </c>
      <c r="B12" s="139" t="s">
        <v>4446</v>
      </c>
      <c r="D12" s="140" t="s">
        <v>880</v>
      </c>
      <c r="E12" s="141" t="s">
        <v>4447</v>
      </c>
      <c r="F12" s="142" t="s">
        <v>496</v>
      </c>
      <c r="H12" s="140" t="s">
        <v>634</v>
      </c>
      <c r="I12" s="140" t="s">
        <v>1724</v>
      </c>
      <c r="J12" s="144" t="s">
        <v>4434</v>
      </c>
    </row>
    <row r="13" spans="1:10" ht="15.75" thickBot="1">
      <c r="A13" s="138" t="s">
        <v>16</v>
      </c>
      <c r="B13" s="139" t="s">
        <v>4448</v>
      </c>
      <c r="D13" s="140" t="s">
        <v>812</v>
      </c>
      <c r="E13" s="141" t="s">
        <v>4449</v>
      </c>
      <c r="F13" s="142" t="s">
        <v>4434</v>
      </c>
      <c r="H13" s="140" t="s">
        <v>634</v>
      </c>
      <c r="I13" s="145" t="s">
        <v>635</v>
      </c>
      <c r="J13" s="143" t="s">
        <v>497</v>
      </c>
    </row>
    <row r="14" spans="1:10" ht="26.25" thickBot="1">
      <c r="A14" s="138" t="s">
        <v>24</v>
      </c>
      <c r="B14" s="139" t="s">
        <v>4450</v>
      </c>
      <c r="D14" s="140" t="s">
        <v>680</v>
      </c>
      <c r="E14" s="141" t="s">
        <v>4451</v>
      </c>
      <c r="F14" s="142" t="s">
        <v>494</v>
      </c>
      <c r="H14" s="140" t="s">
        <v>666</v>
      </c>
      <c r="I14" s="145" t="s">
        <v>694</v>
      </c>
      <c r="J14" s="143" t="s">
        <v>490</v>
      </c>
    </row>
    <row r="15" spans="1:10" ht="39" thickBot="1">
      <c r="A15" s="138" t="s">
        <v>674</v>
      </c>
      <c r="B15" s="139" t="s">
        <v>4452</v>
      </c>
      <c r="D15" s="140" t="s">
        <v>649</v>
      </c>
      <c r="E15" s="141" t="s">
        <v>4453</v>
      </c>
      <c r="F15" s="142" t="s">
        <v>498</v>
      </c>
      <c r="H15" s="140" t="s">
        <v>666</v>
      </c>
      <c r="I15" s="145" t="s">
        <v>665</v>
      </c>
      <c r="J15" s="143" t="s">
        <v>4434</v>
      </c>
    </row>
    <row r="16" spans="1:10" ht="51.75" thickBot="1">
      <c r="A16" s="140" t="s">
        <v>4431</v>
      </c>
      <c r="B16" s="141" t="s">
        <v>4454</v>
      </c>
      <c r="D16" s="140" t="s">
        <v>756</v>
      </c>
      <c r="E16" s="141" t="s">
        <v>4455</v>
      </c>
      <c r="F16" s="142" t="s">
        <v>4434</v>
      </c>
      <c r="H16" s="140" t="s">
        <v>692</v>
      </c>
      <c r="I16" s="140" t="s">
        <v>691</v>
      </c>
      <c r="J16" s="143" t="s">
        <v>4456</v>
      </c>
    </row>
    <row r="17" spans="1:10" ht="15.75" thickBot="1">
      <c r="A17" s="138" t="s">
        <v>4457</v>
      </c>
      <c r="B17" s="139" t="s">
        <v>4458</v>
      </c>
      <c r="D17" s="140" t="s">
        <v>1010</v>
      </c>
      <c r="E17" s="141" t="s">
        <v>4459</v>
      </c>
      <c r="F17" s="142" t="s">
        <v>502</v>
      </c>
      <c r="H17" s="140" t="s">
        <v>692</v>
      </c>
      <c r="I17" s="145" t="s">
        <v>635</v>
      </c>
      <c r="J17" s="142" t="s">
        <v>493</v>
      </c>
    </row>
    <row r="18" spans="1:10" ht="26.25" thickBot="1">
      <c r="A18" s="138" t="s">
        <v>4460</v>
      </c>
      <c r="B18" s="139" t="s">
        <v>4461</v>
      </c>
      <c r="D18" s="140" t="s">
        <v>1011</v>
      </c>
      <c r="E18" s="141" t="s">
        <v>4462</v>
      </c>
      <c r="F18" s="142" t="s">
        <v>502</v>
      </c>
      <c r="H18" s="140" t="s">
        <v>877</v>
      </c>
      <c r="I18" s="140" t="s">
        <v>876</v>
      </c>
      <c r="J18" s="143" t="s">
        <v>491</v>
      </c>
    </row>
    <row r="19" spans="1:10" ht="26.25" thickBot="1">
      <c r="A19" s="138" t="s">
        <v>4463</v>
      </c>
      <c r="B19" s="139" t="s">
        <v>4464</v>
      </c>
      <c r="D19" s="140" t="s">
        <v>4465</v>
      </c>
      <c r="E19" s="141" t="s">
        <v>4466</v>
      </c>
      <c r="F19" s="142" t="s">
        <v>502</v>
      </c>
      <c r="H19" s="140" t="s">
        <v>877</v>
      </c>
      <c r="I19" s="140" t="s">
        <v>3195</v>
      </c>
      <c r="J19" s="142" t="s">
        <v>499</v>
      </c>
    </row>
    <row r="20" spans="1:10" ht="39" thickBot="1">
      <c r="A20" s="138" t="s">
        <v>694</v>
      </c>
      <c r="B20" s="139" t="s">
        <v>4467</v>
      </c>
      <c r="D20" s="140" t="s">
        <v>559</v>
      </c>
      <c r="E20" s="141" t="s">
        <v>4468</v>
      </c>
      <c r="F20" s="142" t="s">
        <v>4434</v>
      </c>
    </row>
    <row r="21" spans="1:10" ht="39" thickBot="1">
      <c r="A21" s="138" t="s">
        <v>2087</v>
      </c>
      <c r="B21" s="139" t="s">
        <v>4469</v>
      </c>
      <c r="D21" s="140" t="s">
        <v>634</v>
      </c>
      <c r="E21" s="141" t="s">
        <v>513</v>
      </c>
      <c r="F21" s="142" t="s">
        <v>4470</v>
      </c>
      <c r="H21" s="146" t="s">
        <v>4471</v>
      </c>
    </row>
    <row r="22" spans="1:10" ht="26.25" thickBot="1">
      <c r="A22" s="138" t="s">
        <v>691</v>
      </c>
      <c r="B22" s="139" t="s">
        <v>4472</v>
      </c>
      <c r="D22" s="140" t="s">
        <v>646</v>
      </c>
      <c r="E22" s="141" t="s">
        <v>4473</v>
      </c>
      <c r="F22" s="142" t="s">
        <v>489</v>
      </c>
    </row>
    <row r="23" spans="1:10" ht="39" thickBot="1">
      <c r="A23" s="138" t="s">
        <v>876</v>
      </c>
      <c r="B23" s="139" t="s">
        <v>4474</v>
      </c>
      <c r="D23" s="140" t="s">
        <v>718</v>
      </c>
      <c r="E23" s="141" t="s">
        <v>4475</v>
      </c>
      <c r="F23" s="142" t="s">
        <v>494</v>
      </c>
    </row>
    <row r="24" spans="1:10" ht="64.5" thickBot="1">
      <c r="A24" s="138" t="s">
        <v>3195</v>
      </c>
      <c r="B24" s="139" t="s">
        <v>4476</v>
      </c>
      <c r="D24" s="140" t="s">
        <v>1594</v>
      </c>
      <c r="E24" s="141" t="s">
        <v>4477</v>
      </c>
      <c r="F24" s="142" t="s">
        <v>494</v>
      </c>
    </row>
    <row r="25" spans="1:10" ht="51.75" thickBot="1">
      <c r="A25" s="138" t="s">
        <v>3317</v>
      </c>
      <c r="B25" s="139" t="s">
        <v>4478</v>
      </c>
      <c r="D25" s="140" t="s">
        <v>1049</v>
      </c>
      <c r="E25" s="141" t="s">
        <v>4479</v>
      </c>
      <c r="F25" s="142" t="s">
        <v>494</v>
      </c>
    </row>
    <row r="26" spans="1:10" ht="39" thickBot="1">
      <c r="A26" s="138" t="s">
        <v>1724</v>
      </c>
      <c r="B26" s="139" t="s">
        <v>4480</v>
      </c>
      <c r="D26" s="140" t="s">
        <v>763</v>
      </c>
      <c r="E26" s="141" t="s">
        <v>4481</v>
      </c>
      <c r="F26" s="142" t="s">
        <v>4434</v>
      </c>
    </row>
    <row r="27" spans="1:10" ht="39" thickBot="1">
      <c r="D27" s="140" t="s">
        <v>757</v>
      </c>
      <c r="E27" s="141" t="s">
        <v>4482</v>
      </c>
      <c r="F27" s="142" t="s">
        <v>4434</v>
      </c>
    </row>
    <row r="28" spans="1:10" ht="15.75" thickBot="1">
      <c r="D28" s="140" t="s">
        <v>686</v>
      </c>
      <c r="E28" s="141" t="s">
        <v>4483</v>
      </c>
      <c r="F28" s="142" t="s">
        <v>496</v>
      </c>
    </row>
    <row r="29" spans="1:10" ht="15.75" thickBot="1">
      <c r="D29" s="140" t="s">
        <v>650</v>
      </c>
      <c r="E29" s="141" t="s">
        <v>4484</v>
      </c>
      <c r="F29" s="142" t="s">
        <v>4434</v>
      </c>
    </row>
    <row r="30" spans="1:10" ht="15.75" thickBot="1">
      <c r="D30" s="140" t="s">
        <v>1857</v>
      </c>
      <c r="E30" s="141" t="s">
        <v>4485</v>
      </c>
      <c r="F30" s="142" t="s">
        <v>4434</v>
      </c>
    </row>
    <row r="31" spans="1:10" ht="15.75" thickBot="1">
      <c r="D31" s="140" t="s">
        <v>658</v>
      </c>
      <c r="E31" s="141" t="s">
        <v>4486</v>
      </c>
      <c r="F31" s="142" t="s">
        <v>487</v>
      </c>
    </row>
    <row r="32" spans="1:10" ht="39" thickBot="1">
      <c r="D32" s="140" t="s">
        <v>676</v>
      </c>
      <c r="E32" s="141" t="s">
        <v>4487</v>
      </c>
      <c r="F32" s="142" t="s">
        <v>496</v>
      </c>
    </row>
    <row r="33" spans="4:6" ht="15.75" thickBot="1">
      <c r="D33" s="147" t="s">
        <v>123</v>
      </c>
      <c r="E33" s="148" t="s">
        <v>4488</v>
      </c>
      <c r="F33" s="142" t="s">
        <v>487</v>
      </c>
    </row>
    <row r="34" spans="4:6" ht="26.25" thickBot="1">
      <c r="D34" s="140" t="s">
        <v>3131</v>
      </c>
      <c r="E34" s="141" t="s">
        <v>4489</v>
      </c>
      <c r="F34" s="142" t="s">
        <v>4434</v>
      </c>
    </row>
    <row r="35" spans="4:6" ht="15.75" thickBot="1">
      <c r="D35" s="140" t="s">
        <v>908</v>
      </c>
      <c r="E35" s="141" t="s">
        <v>4490</v>
      </c>
      <c r="F35" s="142" t="s">
        <v>487</v>
      </c>
    </row>
    <row r="36" spans="4:6" ht="15.75" thickBot="1">
      <c r="D36" s="140" t="s">
        <v>1595</v>
      </c>
      <c r="E36" s="141" t="s">
        <v>4491</v>
      </c>
      <c r="F36" s="142" t="s">
        <v>494</v>
      </c>
    </row>
    <row r="37" spans="4:6" ht="15.75" thickBot="1">
      <c r="D37" s="140" t="s">
        <v>638</v>
      </c>
      <c r="E37" s="141" t="s">
        <v>4492</v>
      </c>
      <c r="F37" s="142" t="s">
        <v>487</v>
      </c>
    </row>
    <row r="38" spans="4:6" ht="15.75" thickBot="1">
      <c r="D38" s="140" t="s">
        <v>692</v>
      </c>
      <c r="E38" s="141" t="s">
        <v>4493</v>
      </c>
      <c r="F38" s="142" t="s">
        <v>4494</v>
      </c>
    </row>
    <row r="39" spans="4:6" ht="15.75" thickBot="1">
      <c r="D39" s="140" t="s">
        <v>947</v>
      </c>
      <c r="E39" s="141" t="s">
        <v>4495</v>
      </c>
      <c r="F39" s="142" t="s">
        <v>4434</v>
      </c>
    </row>
    <row r="40" spans="4:6" ht="15.75" thickBot="1">
      <c r="D40" s="140" t="s">
        <v>4496</v>
      </c>
      <c r="E40" s="141" t="s">
        <v>4497</v>
      </c>
      <c r="F40" s="142" t="s">
        <v>490</v>
      </c>
    </row>
    <row r="41" spans="4:6" ht="26.25" thickBot="1">
      <c r="D41" s="140" t="s">
        <v>666</v>
      </c>
      <c r="E41" s="141" t="s">
        <v>4498</v>
      </c>
      <c r="F41" s="142" t="s">
        <v>490</v>
      </c>
    </row>
    <row r="42" spans="4:6" ht="26.25" thickBot="1">
      <c r="D42" s="140" t="s">
        <v>891</v>
      </c>
      <c r="E42" s="141" t="s">
        <v>4499</v>
      </c>
      <c r="F42" s="142" t="s">
        <v>487</v>
      </c>
    </row>
    <row r="43" spans="4:6" ht="51.75" thickBot="1">
      <c r="D43" s="140" t="s">
        <v>4416</v>
      </c>
      <c r="E43" s="141" t="s">
        <v>4500</v>
      </c>
      <c r="F43" s="142" t="s">
        <v>494</v>
      </c>
    </row>
    <row r="44" spans="4:6" ht="51.75" thickBot="1">
      <c r="D44" s="140" t="s">
        <v>815</v>
      </c>
      <c r="E44" s="141" t="s">
        <v>4501</v>
      </c>
      <c r="F44" s="142" t="s">
        <v>494</v>
      </c>
    </row>
    <row r="45" spans="4:6" ht="15.75" thickBot="1">
      <c r="D45" s="140" t="s">
        <v>1588</v>
      </c>
      <c r="E45" s="141" t="s">
        <v>4502</v>
      </c>
      <c r="F45" s="142" t="s">
        <v>4434</v>
      </c>
    </row>
    <row r="46" spans="4:6" ht="15.75" thickBot="1">
      <c r="D46" s="140" t="s">
        <v>877</v>
      </c>
      <c r="E46" s="141" t="s">
        <v>508</v>
      </c>
      <c r="F46" s="142" t="s">
        <v>4503</v>
      </c>
    </row>
    <row r="47" spans="4:6" ht="64.5" thickBot="1">
      <c r="D47" s="140" t="s">
        <v>993</v>
      </c>
      <c r="E47" s="141" t="s">
        <v>4504</v>
      </c>
      <c r="F47" s="142" t="s">
        <v>496</v>
      </c>
    </row>
    <row r="48" spans="4:6" ht="15.7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625" defaultRowHeight="15"/>
  <cols>
    <col min="1" max="1" width="45.875" style="153" bestFit="1" customWidth="1"/>
    <col min="2" max="31" width="11.5" style="153" bestFit="1" customWidth="1"/>
    <col min="32" max="16384" width="7.625" style="153"/>
  </cols>
  <sheetData>
    <row r="1" spans="1:31" ht="20.100000000000001" customHeight="1">
      <c r="A1" s="170" t="s">
        <v>4566</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00000000000001" customHeight="1">
      <c r="A2" s="170" t="s">
        <v>15</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00000000000001" customHeight="1">
      <c r="A3" s="171" t="s">
        <v>4565</v>
      </c>
      <c r="B3" s="173">
        <f>SUM(B15:B16)</f>
        <v>77460738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5.5">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2" t="s">
        <v>4506</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EB1C-3C5F-45A8-A3E6-DFD4DFC6D2D7}">
  <dimension ref="A1:AI19"/>
  <sheetViews>
    <sheetView workbookViewId="0">
      <selection activeCell="B18" sqref="B18"/>
    </sheetView>
  </sheetViews>
  <sheetFormatPr defaultColWidth="8.625" defaultRowHeight="15"/>
  <cols>
    <col min="1" max="11" width="8.625" style="214"/>
    <col min="12" max="12" width="8.625" style="214" bestFit="1" customWidth="1"/>
    <col min="13" max="16384" width="8.625" style="214"/>
  </cols>
  <sheetData>
    <row r="1" spans="1:35">
      <c r="B1" s="214">
        <f>'Coal and natural gas_e3'!B16</f>
        <v>2017</v>
      </c>
      <c r="C1" s="214">
        <f>'Coal and natural gas_e3'!C16</f>
        <v>2018</v>
      </c>
      <c r="D1" s="214">
        <f>'Coal and natural gas_e3'!D16</f>
        <v>2019</v>
      </c>
      <c r="E1" s="214">
        <f>'Coal and natural gas_e3'!E16</f>
        <v>2020</v>
      </c>
      <c r="F1" s="214">
        <f>'Coal and natural gas_e3'!F16</f>
        <v>2021</v>
      </c>
      <c r="G1" s="214">
        <f>'Coal and natural gas_e3'!G16</f>
        <v>2022</v>
      </c>
      <c r="H1" s="214">
        <f>'Coal and natural gas_e3'!H16</f>
        <v>2023</v>
      </c>
      <c r="I1" s="214">
        <f>'Coal and natural gas_e3'!I16</f>
        <v>2024</v>
      </c>
      <c r="J1" s="214">
        <f>'Coal and natural gas_e3'!J16</f>
        <v>2025</v>
      </c>
      <c r="K1" s="214">
        <f>'Coal and natural gas_e3'!K16</f>
        <v>2026</v>
      </c>
      <c r="L1" s="214">
        <f>'Coal and natural gas_e3'!L16</f>
        <v>2027</v>
      </c>
      <c r="M1" s="214">
        <f>'Coal and natural gas_e3'!M16</f>
        <v>2028</v>
      </c>
      <c r="N1" s="214">
        <f>'Coal and natural gas_e3'!N16</f>
        <v>2029</v>
      </c>
      <c r="O1" s="214">
        <f>'Coal and natural gas_e3'!O16</f>
        <v>2030</v>
      </c>
      <c r="P1" s="214">
        <f>'Coal and natural gas_e3'!P16</f>
        <v>2031</v>
      </c>
      <c r="Q1" s="214">
        <f>'Coal and natural gas_e3'!Q16</f>
        <v>2032</v>
      </c>
      <c r="R1" s="214">
        <f>'Coal and natural gas_e3'!R16</f>
        <v>2033</v>
      </c>
      <c r="S1" s="214">
        <f>'Coal and natural gas_e3'!S16</f>
        <v>2034</v>
      </c>
      <c r="T1" s="214">
        <f>'Coal and natural gas_e3'!T16</f>
        <v>2035</v>
      </c>
      <c r="U1" s="214">
        <f>'Coal and natural gas_e3'!U16</f>
        <v>2036</v>
      </c>
      <c r="V1" s="214">
        <f>'Coal and natural gas_e3'!V16</f>
        <v>2037</v>
      </c>
      <c r="W1" s="214">
        <f>'Coal and natural gas_e3'!W16</f>
        <v>2038</v>
      </c>
      <c r="X1" s="214">
        <f>'Coal and natural gas_e3'!X16</f>
        <v>2039</v>
      </c>
      <c r="Y1" s="214">
        <f>'Coal and natural gas_e3'!Y16</f>
        <v>2040</v>
      </c>
      <c r="Z1" s="214">
        <f>'Coal and natural gas_e3'!Z16</f>
        <v>2041</v>
      </c>
      <c r="AA1" s="214">
        <f>'Coal and natural gas_e3'!AA16</f>
        <v>2042</v>
      </c>
      <c r="AB1" s="214">
        <f>'Coal and natural gas_e3'!AB16</f>
        <v>2043</v>
      </c>
      <c r="AC1" s="214">
        <f>'Coal and natural gas_e3'!AC16</f>
        <v>2044</v>
      </c>
      <c r="AD1" s="214">
        <f>'Coal and natural gas_e3'!AD16</f>
        <v>2045</v>
      </c>
      <c r="AE1" s="214">
        <f>'Coal and natural gas_e3'!AE16</f>
        <v>2046</v>
      </c>
      <c r="AF1" s="214">
        <f>'Coal and natural gas_e3'!AF16</f>
        <v>2047</v>
      </c>
      <c r="AG1" s="214">
        <f>'Coal and natural gas_e3'!AG16</f>
        <v>2048</v>
      </c>
      <c r="AH1" s="214">
        <f>'Coal and natural gas_e3'!AH16</f>
        <v>2049</v>
      </c>
      <c r="AI1" s="214">
        <f>'Coal and natural gas_e3'!AI16</f>
        <v>2050</v>
      </c>
    </row>
    <row r="2" spans="1:35">
      <c r="A2" s="214" t="str">
        <f>'Renewables and zero emitting'!A7</f>
        <v>onshore wind</v>
      </c>
      <c r="B2" s="214">
        <f>'CEC Data'!H42*1000</f>
        <v>8751000</v>
      </c>
      <c r="C2" s="214">
        <f>B2</f>
        <v>8751000</v>
      </c>
      <c r="D2" s="214">
        <f t="shared" ref="D2:I2" si="0">C2</f>
        <v>8751000</v>
      </c>
      <c r="E2" s="214">
        <f t="shared" si="0"/>
        <v>8751000</v>
      </c>
      <c r="F2" s="214">
        <f t="shared" si="0"/>
        <v>8751000</v>
      </c>
      <c r="G2" s="214">
        <f t="shared" si="0"/>
        <v>8751000</v>
      </c>
      <c r="H2" s="214">
        <f t="shared" si="0"/>
        <v>8751000</v>
      </c>
      <c r="I2" s="214">
        <f t="shared" si="0"/>
        <v>8751000</v>
      </c>
      <c r="J2" s="214">
        <f>I2</f>
        <v>8751000</v>
      </c>
      <c r="K2" s="214">
        <f>J2</f>
        <v>8751000</v>
      </c>
      <c r="L2" s="214">
        <f>K2</f>
        <v>8751000</v>
      </c>
      <c r="M2" s="214">
        <f t="shared" ref="M2:O2" si="1">L2</f>
        <v>8751000</v>
      </c>
      <c r="N2" s="214">
        <f t="shared" si="1"/>
        <v>8751000</v>
      </c>
      <c r="O2" s="214">
        <f t="shared" si="1"/>
        <v>8751000</v>
      </c>
      <c r="P2" s="214">
        <f>O2-$O$2/15</f>
        <v>8167600</v>
      </c>
      <c r="Q2" s="214">
        <f t="shared" ref="Q2:AC2" si="2">P2-$O$2/15</f>
        <v>7584200</v>
      </c>
      <c r="R2" s="214">
        <f t="shared" si="2"/>
        <v>7000800</v>
      </c>
      <c r="S2" s="214">
        <f t="shared" si="2"/>
        <v>6417400</v>
      </c>
      <c r="T2" s="214">
        <f t="shared" si="2"/>
        <v>5834000</v>
      </c>
      <c r="U2" s="214">
        <f t="shared" si="2"/>
        <v>5250600</v>
      </c>
      <c r="V2" s="214">
        <f t="shared" si="2"/>
        <v>4667200</v>
      </c>
      <c r="W2" s="214">
        <f t="shared" si="2"/>
        <v>4083800</v>
      </c>
      <c r="X2" s="214">
        <f t="shared" si="2"/>
        <v>3500400</v>
      </c>
      <c r="Y2" s="214">
        <f t="shared" si="2"/>
        <v>2917000</v>
      </c>
      <c r="Z2" s="214">
        <f t="shared" si="2"/>
        <v>2333600</v>
      </c>
      <c r="AA2" s="214">
        <f t="shared" si="2"/>
        <v>1750200</v>
      </c>
      <c r="AB2" s="214">
        <f t="shared" si="2"/>
        <v>1166800</v>
      </c>
      <c r="AC2" s="214">
        <f t="shared" si="2"/>
        <v>583400</v>
      </c>
      <c r="AD2" s="214">
        <v>0</v>
      </c>
      <c r="AE2" s="214">
        <v>0</v>
      </c>
      <c r="AF2" s="214">
        <v>0</v>
      </c>
      <c r="AG2" s="214">
        <v>0</v>
      </c>
      <c r="AH2" s="214">
        <v>0</v>
      </c>
      <c r="AI2" s="214">
        <v>0</v>
      </c>
    </row>
    <row r="5" spans="1:35">
      <c r="A5" s="214">
        <v>1</v>
      </c>
    </row>
    <row r="6" spans="1:35">
      <c r="A6" s="214" t="s">
        <v>4615</v>
      </c>
    </row>
    <row r="7" spans="1:35">
      <c r="A7" s="214" t="s">
        <v>4616</v>
      </c>
    </row>
    <row r="9" spans="1:35">
      <c r="A9" s="214">
        <v>2</v>
      </c>
    </row>
    <row r="11" spans="1:35">
      <c r="A11" s="214" t="s">
        <v>4617</v>
      </c>
    </row>
    <row r="12" spans="1:35">
      <c r="A12" s="214" t="s">
        <v>4618</v>
      </c>
    </row>
    <row r="13" spans="1:35">
      <c r="A13" s="214" t="s">
        <v>4619</v>
      </c>
    </row>
    <row r="16" spans="1:35">
      <c r="A16" s="216"/>
      <c r="B16" s="214">
        <v>2017</v>
      </c>
      <c r="C16" s="214">
        <v>2018</v>
      </c>
      <c r="D16" s="214">
        <v>2019</v>
      </c>
      <c r="E16" s="214">
        <v>2020</v>
      </c>
      <c r="F16" s="214">
        <v>2021</v>
      </c>
      <c r="G16" s="214">
        <v>2022</v>
      </c>
      <c r="H16" s="214">
        <v>2023</v>
      </c>
      <c r="I16" s="214">
        <v>2024</v>
      </c>
      <c r="J16" s="214">
        <v>2025</v>
      </c>
      <c r="K16" s="214">
        <v>2026</v>
      </c>
      <c r="L16" s="214">
        <v>2027</v>
      </c>
      <c r="M16" s="214">
        <v>2028</v>
      </c>
      <c r="N16" s="214">
        <v>2029</v>
      </c>
      <c r="O16" s="214">
        <v>2030</v>
      </c>
      <c r="P16" s="214">
        <v>2031</v>
      </c>
      <c r="Q16" s="214">
        <v>2032</v>
      </c>
      <c r="R16" s="214">
        <v>2033</v>
      </c>
      <c r="S16" s="214">
        <v>2034</v>
      </c>
      <c r="T16" s="214">
        <v>2035</v>
      </c>
      <c r="U16" s="214">
        <v>2036</v>
      </c>
      <c r="V16" s="214">
        <v>2037</v>
      </c>
      <c r="W16" s="214">
        <v>2038</v>
      </c>
      <c r="X16" s="214">
        <v>2039</v>
      </c>
      <c r="Y16" s="214">
        <v>2040</v>
      </c>
      <c r="Z16" s="214">
        <v>2041</v>
      </c>
      <c r="AA16" s="214">
        <v>2042</v>
      </c>
      <c r="AB16" s="214">
        <v>2043</v>
      </c>
      <c r="AC16" s="214">
        <v>2044</v>
      </c>
      <c r="AD16" s="214">
        <v>2045</v>
      </c>
      <c r="AE16" s="214">
        <v>2046</v>
      </c>
      <c r="AF16" s="214">
        <v>2047</v>
      </c>
      <c r="AG16" s="214">
        <v>2048</v>
      </c>
      <c r="AH16" s="214">
        <v>2049</v>
      </c>
      <c r="AI16" s="214">
        <v>2050</v>
      </c>
    </row>
    <row r="17" spans="1:35">
      <c r="A17" s="214" t="s">
        <v>4620</v>
      </c>
      <c r="B17" s="215">
        <f t="shared" ref="B17:D17" si="3">B18</f>
        <v>11773000</v>
      </c>
      <c r="C17" s="215">
        <f t="shared" si="3"/>
        <v>8822975.5357136205</v>
      </c>
      <c r="D17" s="215">
        <f t="shared" si="3"/>
        <v>7259224.28571303</v>
      </c>
      <c r="E17" s="215">
        <f t="shared" ref="E17:I17" si="4">E19</f>
        <v>6049353.571427525</v>
      </c>
      <c r="F17" s="215">
        <f t="shared" si="4"/>
        <v>4839482.85714202</v>
      </c>
      <c r="G17" s="215">
        <f t="shared" si="4"/>
        <v>3629612.142856515</v>
      </c>
      <c r="H17" s="215">
        <f t="shared" si="4"/>
        <v>2419741.42857101</v>
      </c>
      <c r="I17" s="215">
        <f t="shared" si="4"/>
        <v>1209870.714285505</v>
      </c>
      <c r="J17" s="214">
        <f t="shared" ref="J17:AI17" si="5">J18</f>
        <v>0</v>
      </c>
      <c r="K17" s="214">
        <f t="shared" si="5"/>
        <v>0</v>
      </c>
      <c r="L17" s="214">
        <f t="shared" si="5"/>
        <v>0</v>
      </c>
      <c r="M17" s="214">
        <f t="shared" si="5"/>
        <v>0</v>
      </c>
      <c r="N17" s="214">
        <f t="shared" si="5"/>
        <v>0</v>
      </c>
      <c r="O17" s="214">
        <f t="shared" si="5"/>
        <v>0</v>
      </c>
      <c r="P17" s="214">
        <f t="shared" si="5"/>
        <v>0</v>
      </c>
      <c r="Q17" s="214">
        <f t="shared" si="5"/>
        <v>0</v>
      </c>
      <c r="R17" s="214">
        <f t="shared" si="5"/>
        <v>0</v>
      </c>
      <c r="S17" s="214">
        <f t="shared" si="5"/>
        <v>0</v>
      </c>
      <c r="T17" s="214">
        <f t="shared" si="5"/>
        <v>0</v>
      </c>
      <c r="U17" s="214">
        <f t="shared" si="5"/>
        <v>0</v>
      </c>
      <c r="V17" s="214">
        <f t="shared" si="5"/>
        <v>0</v>
      </c>
      <c r="W17" s="214">
        <f t="shared" si="5"/>
        <v>0</v>
      </c>
      <c r="X17" s="214">
        <f t="shared" si="5"/>
        <v>0</v>
      </c>
      <c r="Y17" s="214">
        <f t="shared" si="5"/>
        <v>0</v>
      </c>
      <c r="Z17" s="214">
        <f t="shared" si="5"/>
        <v>0</v>
      </c>
      <c r="AA17" s="214">
        <f t="shared" si="5"/>
        <v>0</v>
      </c>
      <c r="AB17" s="214">
        <f t="shared" si="5"/>
        <v>0</v>
      </c>
      <c r="AC17" s="214">
        <f t="shared" si="5"/>
        <v>0</v>
      </c>
      <c r="AD17" s="214">
        <f t="shared" si="5"/>
        <v>0</v>
      </c>
      <c r="AE17" s="214">
        <f t="shared" si="5"/>
        <v>0</v>
      </c>
      <c r="AF17" s="214">
        <f t="shared" si="5"/>
        <v>0</v>
      </c>
      <c r="AG17" s="214">
        <f t="shared" si="5"/>
        <v>0</v>
      </c>
      <c r="AH17" s="214">
        <f t="shared" si="5"/>
        <v>0</v>
      </c>
      <c r="AI17" s="214">
        <f t="shared" si="5"/>
        <v>0</v>
      </c>
    </row>
    <row r="18" spans="1:35">
      <c r="A18" s="214" t="s">
        <v>4621</v>
      </c>
      <c r="B18" s="215">
        <f>'CEC Data'!H40*10^3</f>
        <v>11773000</v>
      </c>
      <c r="C18" s="215">
        <f>'E3 (60% RPS net of exports)'!K30</f>
        <v>8822975.5357136205</v>
      </c>
      <c r="D18" s="215">
        <f>'E3 (60% RPS net of exports)'!L30</f>
        <v>7259224.28571303</v>
      </c>
      <c r="E18" s="215">
        <f>'E3 (60% RPS net of exports)'!M30</f>
        <v>7155409.8626375999</v>
      </c>
      <c r="F18" s="215">
        <f>'E3 (60% RPS net of exports)'!N30</f>
        <v>7155409.8626375999</v>
      </c>
      <c r="G18" s="215">
        <f>'E3 (60% RPS net of exports)'!O30</f>
        <v>7155409.8626375999</v>
      </c>
      <c r="H18" s="215">
        <f>'E3 (60% RPS net of exports)'!P30</f>
        <v>7155409.8626375999</v>
      </c>
      <c r="I18" s="215">
        <f>H18/2</f>
        <v>3577704.9313188</v>
      </c>
      <c r="J18" s="214">
        <v>0</v>
      </c>
      <c r="K18" s="214">
        <v>0</v>
      </c>
      <c r="L18" s="214">
        <v>0</v>
      </c>
      <c r="M18" s="214">
        <v>0</v>
      </c>
      <c r="N18" s="214">
        <v>0</v>
      </c>
      <c r="O18" s="214">
        <v>0</v>
      </c>
      <c r="P18" s="214">
        <v>0</v>
      </c>
      <c r="Q18" s="214">
        <v>0</v>
      </c>
      <c r="R18" s="214">
        <v>0</v>
      </c>
      <c r="S18" s="214">
        <v>0</v>
      </c>
      <c r="T18" s="214">
        <v>0</v>
      </c>
      <c r="U18" s="214">
        <v>0</v>
      </c>
      <c r="V18" s="214">
        <v>0</v>
      </c>
      <c r="W18" s="214">
        <v>0</v>
      </c>
      <c r="X18" s="214">
        <v>0</v>
      </c>
      <c r="Y18" s="214">
        <v>0</v>
      </c>
      <c r="Z18" s="214">
        <v>0</v>
      </c>
      <c r="AA18" s="214">
        <v>0</v>
      </c>
      <c r="AB18" s="214">
        <v>0</v>
      </c>
      <c r="AC18" s="214">
        <v>0</v>
      </c>
      <c r="AD18" s="214">
        <v>0</v>
      </c>
      <c r="AE18" s="214">
        <v>0</v>
      </c>
      <c r="AF18" s="214">
        <v>0</v>
      </c>
      <c r="AG18" s="214">
        <v>0</v>
      </c>
      <c r="AH18" s="214">
        <v>0</v>
      </c>
      <c r="AI18" s="214">
        <v>0</v>
      </c>
    </row>
    <row r="19" spans="1:35">
      <c r="A19" s="214" t="s">
        <v>4622</v>
      </c>
      <c r="E19" s="215">
        <f>D18-$D$18/6</f>
        <v>6049353.571427525</v>
      </c>
      <c r="F19" s="215">
        <f>E19-$D$18/6</f>
        <v>4839482.85714202</v>
      </c>
      <c r="G19" s="215">
        <f t="shared" ref="G19:I19" si="6">F19-$D$18/6</f>
        <v>3629612.142856515</v>
      </c>
      <c r="H19" s="215">
        <f t="shared" si="6"/>
        <v>2419741.42857101</v>
      </c>
      <c r="I19" s="215">
        <f t="shared" si="6"/>
        <v>1209870.714285505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FF4B1-6CEB-487D-87DC-512870A0A979}">
  <dimension ref="A1:AI26"/>
  <sheetViews>
    <sheetView workbookViewId="0">
      <selection activeCell="D11" sqref="D11"/>
    </sheetView>
  </sheetViews>
  <sheetFormatPr defaultColWidth="8.625" defaultRowHeight="15"/>
  <cols>
    <col min="1" max="1" width="24.75" style="214" customWidth="1"/>
    <col min="2" max="16384" width="8.625" style="214"/>
  </cols>
  <sheetData>
    <row r="1" spans="1:35">
      <c r="A1" s="214" t="s">
        <v>4623</v>
      </c>
    </row>
    <row r="2" spans="1:35">
      <c r="A2" s="214" t="s">
        <v>4624</v>
      </c>
    </row>
    <row r="4" spans="1:35">
      <c r="D4" s="214">
        <f>C24+1</f>
        <v>2019</v>
      </c>
      <c r="E4" s="214">
        <f t="shared" ref="E4:AI4" si="0">D4+1</f>
        <v>2020</v>
      </c>
      <c r="F4" s="214">
        <f t="shared" si="0"/>
        <v>2021</v>
      </c>
      <c r="G4" s="214">
        <f t="shared" si="0"/>
        <v>2022</v>
      </c>
      <c r="H4" s="214">
        <f t="shared" si="0"/>
        <v>2023</v>
      </c>
      <c r="I4" s="214">
        <f t="shared" si="0"/>
        <v>2024</v>
      </c>
      <c r="J4" s="214">
        <f t="shared" si="0"/>
        <v>2025</v>
      </c>
      <c r="K4" s="214">
        <f t="shared" si="0"/>
        <v>2026</v>
      </c>
      <c r="L4" s="214">
        <f t="shared" si="0"/>
        <v>2027</v>
      </c>
      <c r="M4" s="214">
        <f t="shared" si="0"/>
        <v>2028</v>
      </c>
      <c r="N4" s="214">
        <f t="shared" si="0"/>
        <v>2029</v>
      </c>
      <c r="O4" s="214">
        <f t="shared" si="0"/>
        <v>2030</v>
      </c>
      <c r="P4" s="214">
        <f t="shared" si="0"/>
        <v>2031</v>
      </c>
      <c r="Q4" s="214">
        <f t="shared" si="0"/>
        <v>2032</v>
      </c>
      <c r="R4" s="214">
        <f t="shared" si="0"/>
        <v>2033</v>
      </c>
      <c r="S4" s="214">
        <f t="shared" si="0"/>
        <v>2034</v>
      </c>
      <c r="T4" s="214">
        <f t="shared" si="0"/>
        <v>2035</v>
      </c>
      <c r="U4" s="214">
        <f t="shared" si="0"/>
        <v>2036</v>
      </c>
      <c r="V4" s="214">
        <f t="shared" si="0"/>
        <v>2037</v>
      </c>
      <c r="W4" s="214">
        <f t="shared" si="0"/>
        <v>2038</v>
      </c>
      <c r="X4" s="214">
        <f t="shared" si="0"/>
        <v>2039</v>
      </c>
      <c r="Y4" s="214">
        <f t="shared" si="0"/>
        <v>2040</v>
      </c>
      <c r="Z4" s="214">
        <f t="shared" si="0"/>
        <v>2041</v>
      </c>
      <c r="AA4" s="214">
        <f t="shared" si="0"/>
        <v>2042</v>
      </c>
      <c r="AB4" s="214">
        <f t="shared" si="0"/>
        <v>2043</v>
      </c>
      <c r="AC4" s="214">
        <f t="shared" si="0"/>
        <v>2044</v>
      </c>
      <c r="AD4" s="214">
        <f t="shared" si="0"/>
        <v>2045</v>
      </c>
      <c r="AE4" s="214">
        <f t="shared" si="0"/>
        <v>2046</v>
      </c>
      <c r="AF4" s="214">
        <f t="shared" si="0"/>
        <v>2047</v>
      </c>
      <c r="AG4" s="214">
        <f t="shared" si="0"/>
        <v>2048</v>
      </c>
      <c r="AH4" s="214">
        <f t="shared" si="0"/>
        <v>2049</v>
      </c>
      <c r="AI4" s="214">
        <f t="shared" si="0"/>
        <v>2050</v>
      </c>
    </row>
    <row r="5" spans="1:35">
      <c r="A5" s="214" t="s">
        <v>534</v>
      </c>
      <c r="B5" s="214">
        <f>'CEC Data'!G9</f>
        <v>8165</v>
      </c>
      <c r="C5" s="214">
        <f>B5</f>
        <v>8165</v>
      </c>
      <c r="D5" s="214">
        <f t="shared" ref="D5:AI8" si="1">C5</f>
        <v>8165</v>
      </c>
      <c r="E5" s="214">
        <f t="shared" si="1"/>
        <v>8165</v>
      </c>
      <c r="F5" s="214">
        <f t="shared" si="1"/>
        <v>8165</v>
      </c>
      <c r="G5" s="214">
        <f t="shared" si="1"/>
        <v>8165</v>
      </c>
      <c r="H5" s="214">
        <f t="shared" si="1"/>
        <v>8165</v>
      </c>
      <c r="I5" s="214">
        <f t="shared" si="1"/>
        <v>8165</v>
      </c>
      <c r="J5" s="214">
        <f t="shared" si="1"/>
        <v>8165</v>
      </c>
      <c r="K5" s="214">
        <f t="shared" si="1"/>
        <v>8165</v>
      </c>
      <c r="L5" s="214">
        <f t="shared" si="1"/>
        <v>8165</v>
      </c>
      <c r="M5" s="214">
        <f t="shared" si="1"/>
        <v>8165</v>
      </c>
      <c r="N5" s="214">
        <f t="shared" si="1"/>
        <v>8165</v>
      </c>
      <c r="O5" s="214">
        <f t="shared" si="1"/>
        <v>8165</v>
      </c>
      <c r="P5" s="214">
        <f t="shared" si="1"/>
        <v>8165</v>
      </c>
      <c r="Q5" s="214">
        <f t="shared" si="1"/>
        <v>8165</v>
      </c>
      <c r="R5" s="214">
        <f t="shared" si="1"/>
        <v>8165</v>
      </c>
      <c r="S5" s="214">
        <f t="shared" si="1"/>
        <v>8165</v>
      </c>
      <c r="T5" s="214">
        <f t="shared" si="1"/>
        <v>8165</v>
      </c>
      <c r="U5" s="214">
        <f t="shared" si="1"/>
        <v>8165</v>
      </c>
      <c r="V5" s="214">
        <f t="shared" si="1"/>
        <v>8165</v>
      </c>
      <c r="W5" s="214">
        <f t="shared" si="1"/>
        <v>8165</v>
      </c>
      <c r="X5" s="214">
        <f t="shared" si="1"/>
        <v>8165</v>
      </c>
      <c r="Y5" s="214">
        <f t="shared" si="1"/>
        <v>8165</v>
      </c>
      <c r="Z5" s="214">
        <f t="shared" si="1"/>
        <v>8165</v>
      </c>
      <c r="AA5" s="214">
        <f t="shared" si="1"/>
        <v>8165</v>
      </c>
      <c r="AB5" s="214">
        <f t="shared" si="1"/>
        <v>8165</v>
      </c>
      <c r="AC5" s="214">
        <f t="shared" si="1"/>
        <v>8165</v>
      </c>
      <c r="AD5" s="214">
        <f t="shared" si="1"/>
        <v>8165</v>
      </c>
      <c r="AE5" s="214">
        <f t="shared" si="1"/>
        <v>8165</v>
      </c>
      <c r="AF5" s="214">
        <f t="shared" si="1"/>
        <v>8165</v>
      </c>
      <c r="AG5" s="214">
        <f t="shared" si="1"/>
        <v>8165</v>
      </c>
      <c r="AH5" s="214">
        <f t="shared" si="1"/>
        <v>8165</v>
      </c>
      <c r="AI5" s="214">
        <f t="shared" si="1"/>
        <v>8165</v>
      </c>
    </row>
    <row r="6" spans="1:35">
      <c r="A6" s="217" t="str">
        <f>'OLD_CA E3 summary'!A5</f>
        <v>hydro</v>
      </c>
      <c r="B6" s="218">
        <f>'CEC Data'!$G$15</f>
        <v>5798.2000000000007</v>
      </c>
      <c r="C6" s="218">
        <f>B6</f>
        <v>5798.2000000000007</v>
      </c>
      <c r="D6" s="218">
        <f t="shared" si="1"/>
        <v>5798.2000000000007</v>
      </c>
      <c r="E6" s="218">
        <f t="shared" si="1"/>
        <v>5798.2000000000007</v>
      </c>
      <c r="F6" s="218">
        <f t="shared" si="1"/>
        <v>5798.2000000000007</v>
      </c>
      <c r="G6" s="218">
        <f t="shared" si="1"/>
        <v>5798.2000000000007</v>
      </c>
      <c r="H6" s="218">
        <f t="shared" si="1"/>
        <v>5798.2000000000007</v>
      </c>
      <c r="I6" s="218">
        <f t="shared" si="1"/>
        <v>5798.2000000000007</v>
      </c>
      <c r="J6" s="218">
        <f t="shared" si="1"/>
        <v>5798.2000000000007</v>
      </c>
      <c r="K6" s="218">
        <f t="shared" si="1"/>
        <v>5798.2000000000007</v>
      </c>
      <c r="L6" s="218">
        <f t="shared" si="1"/>
        <v>5798.2000000000007</v>
      </c>
      <c r="M6" s="218">
        <f t="shared" si="1"/>
        <v>5798.2000000000007</v>
      </c>
      <c r="N6" s="218">
        <f t="shared" si="1"/>
        <v>5798.2000000000007</v>
      </c>
      <c r="O6" s="218">
        <f t="shared" si="1"/>
        <v>5798.2000000000007</v>
      </c>
      <c r="P6" s="218">
        <f t="shared" si="1"/>
        <v>5798.2000000000007</v>
      </c>
      <c r="Q6" s="218">
        <f t="shared" si="1"/>
        <v>5798.2000000000007</v>
      </c>
      <c r="R6" s="218">
        <f t="shared" si="1"/>
        <v>5798.2000000000007</v>
      </c>
      <c r="S6" s="218">
        <f t="shared" si="1"/>
        <v>5798.2000000000007</v>
      </c>
      <c r="T6" s="218">
        <f t="shared" si="1"/>
        <v>5798.2000000000007</v>
      </c>
      <c r="U6" s="218">
        <f t="shared" si="1"/>
        <v>5798.2000000000007</v>
      </c>
      <c r="V6" s="218">
        <f t="shared" si="1"/>
        <v>5798.2000000000007</v>
      </c>
      <c r="W6" s="218">
        <f t="shared" si="1"/>
        <v>5798.2000000000007</v>
      </c>
      <c r="X6" s="218">
        <f t="shared" si="1"/>
        <v>5798.2000000000007</v>
      </c>
      <c r="Y6" s="218">
        <f t="shared" si="1"/>
        <v>5798.2000000000007</v>
      </c>
      <c r="Z6" s="218">
        <f t="shared" si="1"/>
        <v>5798.2000000000007</v>
      </c>
      <c r="AA6" s="218">
        <f t="shared" si="1"/>
        <v>5798.2000000000007</v>
      </c>
      <c r="AB6" s="218">
        <f t="shared" si="1"/>
        <v>5798.2000000000007</v>
      </c>
      <c r="AC6" s="218">
        <f t="shared" si="1"/>
        <v>5798.2000000000007</v>
      </c>
      <c r="AD6" s="218">
        <f t="shared" si="1"/>
        <v>5798.2000000000007</v>
      </c>
      <c r="AE6" s="218">
        <f t="shared" si="1"/>
        <v>5798.2000000000007</v>
      </c>
      <c r="AF6" s="218">
        <f t="shared" si="1"/>
        <v>5798.2000000000007</v>
      </c>
      <c r="AG6" s="218">
        <f t="shared" si="1"/>
        <v>5798.2000000000007</v>
      </c>
      <c r="AH6" s="218">
        <f t="shared" si="1"/>
        <v>5798.2000000000007</v>
      </c>
      <c r="AI6" s="218">
        <f t="shared" si="1"/>
        <v>5798.2000000000007</v>
      </c>
    </row>
    <row r="7" spans="1:35">
      <c r="A7" s="217" t="str">
        <f>'OLD_CA E3 summary'!A6</f>
        <v>onshore wind</v>
      </c>
      <c r="B7" s="215">
        <f>C7</f>
        <v>18633</v>
      </c>
      <c r="C7" s="215">
        <f>'CEC Data'!F6</f>
        <v>18633</v>
      </c>
      <c r="D7" s="215">
        <f>C7</f>
        <v>18633</v>
      </c>
      <c r="E7" s="215">
        <f t="shared" si="1"/>
        <v>18633</v>
      </c>
      <c r="F7" s="215">
        <f t="shared" si="1"/>
        <v>18633</v>
      </c>
      <c r="G7" s="215">
        <f t="shared" si="1"/>
        <v>18633</v>
      </c>
      <c r="H7" s="215">
        <f t="shared" si="1"/>
        <v>18633</v>
      </c>
      <c r="I7" s="215">
        <f t="shared" si="1"/>
        <v>18633</v>
      </c>
      <c r="J7" s="215">
        <f t="shared" si="1"/>
        <v>18633</v>
      </c>
      <c r="K7" s="215">
        <f t="shared" si="1"/>
        <v>18633</v>
      </c>
      <c r="L7" s="215">
        <f t="shared" si="1"/>
        <v>18633</v>
      </c>
      <c r="M7" s="215">
        <f t="shared" si="1"/>
        <v>18633</v>
      </c>
      <c r="N7" s="215">
        <f t="shared" si="1"/>
        <v>18633</v>
      </c>
      <c r="O7" s="215">
        <f t="shared" si="1"/>
        <v>18633</v>
      </c>
      <c r="P7" s="215">
        <f t="shared" si="1"/>
        <v>18633</v>
      </c>
      <c r="Q7" s="215">
        <f t="shared" si="1"/>
        <v>18633</v>
      </c>
      <c r="R7" s="215">
        <f t="shared" si="1"/>
        <v>18633</v>
      </c>
      <c r="S7" s="215">
        <f t="shared" si="1"/>
        <v>18633</v>
      </c>
      <c r="T7" s="215">
        <f t="shared" si="1"/>
        <v>18633</v>
      </c>
      <c r="U7" s="215">
        <f t="shared" si="1"/>
        <v>18633</v>
      </c>
      <c r="V7" s="215">
        <f t="shared" si="1"/>
        <v>18633</v>
      </c>
      <c r="W7" s="215">
        <f t="shared" si="1"/>
        <v>18633</v>
      </c>
      <c r="X7" s="215">
        <f t="shared" si="1"/>
        <v>18633</v>
      </c>
      <c r="Y7" s="215">
        <f t="shared" si="1"/>
        <v>18633</v>
      </c>
      <c r="Z7" s="215">
        <f t="shared" si="1"/>
        <v>18633</v>
      </c>
      <c r="AA7" s="215">
        <f t="shared" si="1"/>
        <v>18633</v>
      </c>
      <c r="AB7" s="215">
        <f t="shared" si="1"/>
        <v>18633</v>
      </c>
      <c r="AC7" s="215">
        <f t="shared" si="1"/>
        <v>18633</v>
      </c>
      <c r="AD7" s="215">
        <f t="shared" si="1"/>
        <v>18633</v>
      </c>
      <c r="AE7" s="215">
        <f t="shared" si="1"/>
        <v>18633</v>
      </c>
      <c r="AF7" s="215">
        <f t="shared" si="1"/>
        <v>18633</v>
      </c>
      <c r="AG7" s="215">
        <f t="shared" si="1"/>
        <v>18633</v>
      </c>
      <c r="AH7" s="215">
        <f t="shared" si="1"/>
        <v>18633</v>
      </c>
      <c r="AI7" s="215">
        <f t="shared" si="1"/>
        <v>18633</v>
      </c>
    </row>
    <row r="8" spans="1:35">
      <c r="A8" s="217" t="str">
        <f>'OLD_CA E3 summary'!A7</f>
        <v>solar PV</v>
      </c>
      <c r="B8" s="218">
        <f>C8</f>
        <v>5268</v>
      </c>
      <c r="C8" s="215">
        <f>'CEC Data'!F5</f>
        <v>5268</v>
      </c>
      <c r="D8" s="215">
        <f>C8</f>
        <v>5268</v>
      </c>
      <c r="E8" s="215">
        <f t="shared" si="1"/>
        <v>5268</v>
      </c>
      <c r="F8" s="215">
        <f t="shared" si="1"/>
        <v>5268</v>
      </c>
      <c r="G8" s="215">
        <f t="shared" si="1"/>
        <v>5268</v>
      </c>
      <c r="H8" s="215">
        <f t="shared" si="1"/>
        <v>5268</v>
      </c>
      <c r="I8" s="215">
        <f t="shared" si="1"/>
        <v>5268</v>
      </c>
      <c r="J8" s="215">
        <f t="shared" si="1"/>
        <v>5268</v>
      </c>
      <c r="K8" s="215">
        <f t="shared" si="1"/>
        <v>5268</v>
      </c>
      <c r="L8" s="215">
        <f t="shared" si="1"/>
        <v>5268</v>
      </c>
      <c r="M8" s="215">
        <f t="shared" si="1"/>
        <v>5268</v>
      </c>
      <c r="N8" s="215">
        <f t="shared" si="1"/>
        <v>5268</v>
      </c>
      <c r="O8" s="215">
        <f t="shared" si="1"/>
        <v>5268</v>
      </c>
      <c r="P8" s="215">
        <f t="shared" si="1"/>
        <v>5268</v>
      </c>
      <c r="Q8" s="215">
        <f t="shared" si="1"/>
        <v>5268</v>
      </c>
      <c r="R8" s="215">
        <f t="shared" si="1"/>
        <v>5268</v>
      </c>
      <c r="S8" s="215">
        <f t="shared" si="1"/>
        <v>5268</v>
      </c>
      <c r="T8" s="215">
        <f t="shared" si="1"/>
        <v>5268</v>
      </c>
      <c r="U8" s="215">
        <f t="shared" si="1"/>
        <v>5268</v>
      </c>
      <c r="V8" s="215">
        <f t="shared" si="1"/>
        <v>5268</v>
      </c>
      <c r="W8" s="215">
        <f t="shared" si="1"/>
        <v>5268</v>
      </c>
      <c r="X8" s="215">
        <f t="shared" si="1"/>
        <v>5268</v>
      </c>
      <c r="Y8" s="215">
        <f t="shared" si="1"/>
        <v>5268</v>
      </c>
      <c r="Z8" s="215">
        <f t="shared" si="1"/>
        <v>5268</v>
      </c>
      <c r="AA8" s="215">
        <f t="shared" si="1"/>
        <v>5268</v>
      </c>
      <c r="AB8" s="215">
        <f t="shared" si="1"/>
        <v>5268</v>
      </c>
      <c r="AC8" s="215">
        <f t="shared" si="1"/>
        <v>5268</v>
      </c>
      <c r="AD8" s="215">
        <f t="shared" si="1"/>
        <v>5268</v>
      </c>
      <c r="AE8" s="215">
        <f t="shared" si="1"/>
        <v>5268</v>
      </c>
      <c r="AF8" s="215">
        <f t="shared" si="1"/>
        <v>5268</v>
      </c>
      <c r="AG8" s="215">
        <f t="shared" si="1"/>
        <v>5268</v>
      </c>
      <c r="AH8" s="215">
        <f t="shared" si="1"/>
        <v>5268</v>
      </c>
      <c r="AI8" s="215">
        <f t="shared" si="1"/>
        <v>5268</v>
      </c>
    </row>
    <row r="9" spans="1:35">
      <c r="A9" s="217" t="str">
        <f>'OLD_CA E3 summary'!A8</f>
        <v>solar thermal</v>
      </c>
      <c r="B9" s="215">
        <v>0</v>
      </c>
      <c r="C9" s="215">
        <v>0</v>
      </c>
      <c r="D9" s="215">
        <v>0</v>
      </c>
      <c r="E9" s="215">
        <v>0</v>
      </c>
      <c r="F9" s="215">
        <v>0</v>
      </c>
      <c r="G9" s="215">
        <v>0</v>
      </c>
      <c r="H9" s="215">
        <v>0</v>
      </c>
      <c r="I9" s="215">
        <v>0</v>
      </c>
      <c r="J9" s="215">
        <v>0</v>
      </c>
      <c r="K9" s="215">
        <v>0</v>
      </c>
      <c r="L9" s="215">
        <v>0</v>
      </c>
      <c r="M9" s="215">
        <v>0</v>
      </c>
      <c r="N9" s="215">
        <v>0</v>
      </c>
      <c r="O9" s="215">
        <v>0</v>
      </c>
      <c r="P9" s="215">
        <v>0</v>
      </c>
      <c r="Q9" s="215">
        <v>0</v>
      </c>
      <c r="R9" s="215">
        <v>0</v>
      </c>
      <c r="S9" s="215">
        <v>0</v>
      </c>
      <c r="T9" s="215">
        <v>0</v>
      </c>
      <c r="U9" s="215">
        <v>0</v>
      </c>
      <c r="V9" s="215">
        <v>0</v>
      </c>
      <c r="W9" s="215">
        <v>0</v>
      </c>
      <c r="X9" s="215">
        <v>0</v>
      </c>
      <c r="Y9" s="215">
        <v>0</v>
      </c>
      <c r="Z9" s="215">
        <v>0</v>
      </c>
      <c r="AA9" s="215">
        <v>0</v>
      </c>
      <c r="AB9" s="215">
        <v>0</v>
      </c>
      <c r="AC9" s="215">
        <v>0</v>
      </c>
      <c r="AD9" s="215">
        <v>0</v>
      </c>
      <c r="AE9" s="215">
        <v>0</v>
      </c>
      <c r="AF9" s="215">
        <v>0</v>
      </c>
      <c r="AG9" s="215">
        <v>0</v>
      </c>
      <c r="AH9" s="215">
        <v>0</v>
      </c>
      <c r="AI9" s="215">
        <v>0</v>
      </c>
    </row>
    <row r="10" spans="1:35">
      <c r="A10" s="217" t="str">
        <f>'OLD_CA E3 summary'!A9</f>
        <v>biomass</v>
      </c>
      <c r="B10" s="215">
        <f>'CEC Data'!G2</f>
        <v>900</v>
      </c>
      <c r="C10" s="215">
        <f t="shared" ref="C10:AI11" si="2">B10</f>
        <v>900</v>
      </c>
      <c r="D10" s="215">
        <f t="shared" si="2"/>
        <v>900</v>
      </c>
      <c r="E10" s="215">
        <f t="shared" si="2"/>
        <v>900</v>
      </c>
      <c r="F10" s="215">
        <f t="shared" si="2"/>
        <v>900</v>
      </c>
      <c r="G10" s="215">
        <f t="shared" si="2"/>
        <v>900</v>
      </c>
      <c r="H10" s="215">
        <f t="shared" si="2"/>
        <v>900</v>
      </c>
      <c r="I10" s="215">
        <f t="shared" si="2"/>
        <v>900</v>
      </c>
      <c r="J10" s="215">
        <f t="shared" si="2"/>
        <v>900</v>
      </c>
      <c r="K10" s="215">
        <f t="shared" si="2"/>
        <v>900</v>
      </c>
      <c r="L10" s="215">
        <f t="shared" si="2"/>
        <v>900</v>
      </c>
      <c r="M10" s="215">
        <f t="shared" si="2"/>
        <v>900</v>
      </c>
      <c r="N10" s="215">
        <f t="shared" si="2"/>
        <v>900</v>
      </c>
      <c r="O10" s="215">
        <f t="shared" si="2"/>
        <v>900</v>
      </c>
      <c r="P10" s="215">
        <f t="shared" si="2"/>
        <v>900</v>
      </c>
      <c r="Q10" s="215">
        <f t="shared" si="2"/>
        <v>900</v>
      </c>
      <c r="R10" s="215">
        <f t="shared" si="2"/>
        <v>900</v>
      </c>
      <c r="S10" s="215">
        <f t="shared" si="2"/>
        <v>900</v>
      </c>
      <c r="T10" s="215">
        <f t="shared" si="2"/>
        <v>900</v>
      </c>
      <c r="U10" s="215">
        <f t="shared" si="2"/>
        <v>900</v>
      </c>
      <c r="V10" s="215">
        <f t="shared" si="2"/>
        <v>900</v>
      </c>
      <c r="W10" s="215">
        <f t="shared" si="2"/>
        <v>900</v>
      </c>
      <c r="X10" s="215">
        <f t="shared" si="2"/>
        <v>900</v>
      </c>
      <c r="Y10" s="215">
        <f t="shared" si="2"/>
        <v>900</v>
      </c>
      <c r="Z10" s="215">
        <f t="shared" si="2"/>
        <v>900</v>
      </c>
      <c r="AA10" s="215">
        <f t="shared" si="2"/>
        <v>900</v>
      </c>
      <c r="AB10" s="215">
        <f t="shared" si="2"/>
        <v>900</v>
      </c>
      <c r="AC10" s="215">
        <f t="shared" si="2"/>
        <v>900</v>
      </c>
      <c r="AD10" s="215">
        <f t="shared" si="2"/>
        <v>900</v>
      </c>
      <c r="AE10" s="215">
        <f t="shared" si="2"/>
        <v>900</v>
      </c>
      <c r="AF10" s="215">
        <f t="shared" si="2"/>
        <v>900</v>
      </c>
      <c r="AG10" s="215">
        <f t="shared" si="2"/>
        <v>900</v>
      </c>
      <c r="AH10" s="215">
        <f t="shared" si="2"/>
        <v>900</v>
      </c>
      <c r="AI10" s="215">
        <f t="shared" si="2"/>
        <v>900</v>
      </c>
    </row>
    <row r="11" spans="1:35">
      <c r="A11" s="217" t="str">
        <f>'OLD_CA E3 summary'!A10</f>
        <v>geothermal</v>
      </c>
      <c r="B11" s="215">
        <f>'CEC Data'!G3</f>
        <v>1053.4000000000001</v>
      </c>
      <c r="C11" s="215">
        <f t="shared" si="2"/>
        <v>1053.4000000000001</v>
      </c>
      <c r="D11" s="215">
        <f t="shared" si="2"/>
        <v>1053.4000000000001</v>
      </c>
      <c r="E11" s="215">
        <f t="shared" si="2"/>
        <v>1053.4000000000001</v>
      </c>
      <c r="F11" s="215">
        <f t="shared" si="2"/>
        <v>1053.4000000000001</v>
      </c>
      <c r="G11" s="215">
        <f t="shared" si="2"/>
        <v>1053.4000000000001</v>
      </c>
      <c r="H11" s="215">
        <f t="shared" si="2"/>
        <v>1053.4000000000001</v>
      </c>
      <c r="I11" s="215">
        <f t="shared" si="2"/>
        <v>1053.4000000000001</v>
      </c>
      <c r="J11" s="215">
        <f t="shared" si="2"/>
        <v>1053.4000000000001</v>
      </c>
      <c r="K11" s="215">
        <f t="shared" si="2"/>
        <v>1053.4000000000001</v>
      </c>
      <c r="L11" s="215">
        <f t="shared" si="2"/>
        <v>1053.4000000000001</v>
      </c>
      <c r="M11" s="215">
        <f t="shared" si="2"/>
        <v>1053.4000000000001</v>
      </c>
      <c r="N11" s="215">
        <f t="shared" si="2"/>
        <v>1053.4000000000001</v>
      </c>
      <c r="O11" s="215">
        <f t="shared" si="2"/>
        <v>1053.4000000000001</v>
      </c>
      <c r="P11" s="215">
        <f t="shared" si="2"/>
        <v>1053.4000000000001</v>
      </c>
      <c r="Q11" s="215">
        <f t="shared" si="2"/>
        <v>1053.4000000000001</v>
      </c>
      <c r="R11" s="215">
        <f t="shared" si="2"/>
        <v>1053.4000000000001</v>
      </c>
      <c r="S11" s="215">
        <f t="shared" si="2"/>
        <v>1053.4000000000001</v>
      </c>
      <c r="T11" s="215">
        <f t="shared" si="2"/>
        <v>1053.4000000000001</v>
      </c>
      <c r="U11" s="215">
        <f t="shared" si="2"/>
        <v>1053.4000000000001</v>
      </c>
      <c r="V11" s="215">
        <f t="shared" si="2"/>
        <v>1053.4000000000001</v>
      </c>
      <c r="W11" s="215">
        <f t="shared" si="2"/>
        <v>1053.4000000000001</v>
      </c>
      <c r="X11" s="215">
        <f t="shared" si="2"/>
        <v>1053.4000000000001</v>
      </c>
      <c r="Y11" s="215">
        <f t="shared" si="2"/>
        <v>1053.4000000000001</v>
      </c>
      <c r="Z11" s="215">
        <f t="shared" si="2"/>
        <v>1053.4000000000001</v>
      </c>
      <c r="AA11" s="215">
        <f t="shared" si="2"/>
        <v>1053.4000000000001</v>
      </c>
      <c r="AB11" s="215">
        <f t="shared" si="2"/>
        <v>1053.4000000000001</v>
      </c>
      <c r="AC11" s="215">
        <f t="shared" si="2"/>
        <v>1053.4000000000001</v>
      </c>
      <c r="AD11" s="215">
        <f t="shared" si="2"/>
        <v>1053.4000000000001</v>
      </c>
      <c r="AE11" s="215">
        <f t="shared" si="2"/>
        <v>1053.4000000000001</v>
      </c>
      <c r="AF11" s="215">
        <f t="shared" si="2"/>
        <v>1053.4000000000001</v>
      </c>
      <c r="AG11" s="215">
        <f t="shared" si="2"/>
        <v>1053.4000000000001</v>
      </c>
      <c r="AH11" s="215">
        <f t="shared" si="2"/>
        <v>1053.4000000000001</v>
      </c>
      <c r="AI11" s="215">
        <f t="shared" si="2"/>
        <v>1053.4000000000001</v>
      </c>
    </row>
    <row r="13" spans="1:35">
      <c r="A13" s="214" t="s">
        <v>4625</v>
      </c>
    </row>
    <row r="14" spans="1:35">
      <c r="A14" s="214" t="s">
        <v>489</v>
      </c>
      <c r="B14" s="214">
        <f>B25*1000</f>
        <v>8594000</v>
      </c>
      <c r="C14" s="214">
        <f>C25*1000</f>
        <v>7573000</v>
      </c>
      <c r="D14" s="214">
        <f>B5*1000</f>
        <v>8165000</v>
      </c>
      <c r="E14" s="214">
        <f t="shared" ref="E14:AI20" si="3">E5*1000</f>
        <v>8165000</v>
      </c>
      <c r="F14" s="214">
        <f t="shared" si="3"/>
        <v>8165000</v>
      </c>
      <c r="G14" s="214">
        <f t="shared" si="3"/>
        <v>8165000</v>
      </c>
      <c r="H14" s="214">
        <f t="shared" si="3"/>
        <v>8165000</v>
      </c>
      <c r="I14" s="214">
        <f t="shared" si="3"/>
        <v>8165000</v>
      </c>
      <c r="J14" s="214">
        <f t="shared" si="3"/>
        <v>8165000</v>
      </c>
      <c r="K14" s="214">
        <f t="shared" si="3"/>
        <v>8165000</v>
      </c>
      <c r="L14" s="214">
        <f t="shared" si="3"/>
        <v>8165000</v>
      </c>
      <c r="M14" s="214">
        <f t="shared" si="3"/>
        <v>8165000</v>
      </c>
      <c r="N14" s="214">
        <f t="shared" si="3"/>
        <v>8165000</v>
      </c>
      <c r="O14" s="214">
        <f t="shared" si="3"/>
        <v>8165000</v>
      </c>
      <c r="P14" s="214">
        <f t="shared" si="3"/>
        <v>8165000</v>
      </c>
      <c r="Q14" s="214">
        <f t="shared" si="3"/>
        <v>8165000</v>
      </c>
      <c r="R14" s="214">
        <f t="shared" si="3"/>
        <v>8165000</v>
      </c>
      <c r="S14" s="214">
        <f t="shared" si="3"/>
        <v>8165000</v>
      </c>
      <c r="T14" s="214">
        <f t="shared" si="3"/>
        <v>8165000</v>
      </c>
      <c r="U14" s="214">
        <f t="shared" si="3"/>
        <v>8165000</v>
      </c>
      <c r="V14" s="214">
        <f t="shared" si="3"/>
        <v>8165000</v>
      </c>
      <c r="W14" s="214">
        <f t="shared" si="3"/>
        <v>8165000</v>
      </c>
      <c r="X14" s="214">
        <f t="shared" si="3"/>
        <v>8165000</v>
      </c>
      <c r="Y14" s="214">
        <f t="shared" si="3"/>
        <v>8165000</v>
      </c>
      <c r="Z14" s="214">
        <f t="shared" si="3"/>
        <v>8165000</v>
      </c>
      <c r="AA14" s="214">
        <f t="shared" si="3"/>
        <v>8165000</v>
      </c>
      <c r="AB14" s="214">
        <f t="shared" si="3"/>
        <v>8165000</v>
      </c>
      <c r="AC14" s="214">
        <f t="shared" si="3"/>
        <v>8165000</v>
      </c>
      <c r="AD14" s="214">
        <f t="shared" si="3"/>
        <v>8165000</v>
      </c>
      <c r="AE14" s="214">
        <f t="shared" si="3"/>
        <v>8165000</v>
      </c>
      <c r="AF14" s="214">
        <f t="shared" si="3"/>
        <v>8165000</v>
      </c>
      <c r="AG14" s="214">
        <f t="shared" si="3"/>
        <v>8165000</v>
      </c>
      <c r="AH14" s="214">
        <f t="shared" si="3"/>
        <v>8165000</v>
      </c>
      <c r="AI14" s="214">
        <f t="shared" si="3"/>
        <v>8165000</v>
      </c>
    </row>
    <row r="15" spans="1:35">
      <c r="A15" s="214" t="s">
        <v>490</v>
      </c>
      <c r="B15" s="214">
        <f>D15</f>
        <v>5798200.0000000009</v>
      </c>
      <c r="C15" s="214">
        <f>B6*1000</f>
        <v>5798200.0000000009</v>
      </c>
      <c r="D15" s="214">
        <f t="shared" ref="B15:S20" si="4">D6*1000</f>
        <v>5798200.0000000009</v>
      </c>
      <c r="E15" s="214">
        <f t="shared" si="4"/>
        <v>5798200.0000000009</v>
      </c>
      <c r="F15" s="214">
        <f t="shared" si="4"/>
        <v>5798200.0000000009</v>
      </c>
      <c r="G15" s="214">
        <f t="shared" si="4"/>
        <v>5798200.0000000009</v>
      </c>
      <c r="H15" s="214">
        <f t="shared" si="4"/>
        <v>5798200.0000000009</v>
      </c>
      <c r="I15" s="214">
        <f t="shared" si="4"/>
        <v>5798200.0000000009</v>
      </c>
      <c r="J15" s="214">
        <f t="shared" si="4"/>
        <v>5798200.0000000009</v>
      </c>
      <c r="K15" s="214">
        <f t="shared" si="4"/>
        <v>5798200.0000000009</v>
      </c>
      <c r="L15" s="214">
        <f t="shared" si="4"/>
        <v>5798200.0000000009</v>
      </c>
      <c r="M15" s="214">
        <f t="shared" si="4"/>
        <v>5798200.0000000009</v>
      </c>
      <c r="N15" s="214">
        <f t="shared" si="4"/>
        <v>5798200.0000000009</v>
      </c>
      <c r="O15" s="214">
        <f t="shared" si="4"/>
        <v>5798200.0000000009</v>
      </c>
      <c r="P15" s="214">
        <f t="shared" si="4"/>
        <v>5798200.0000000009</v>
      </c>
      <c r="Q15" s="214">
        <f t="shared" si="4"/>
        <v>5798200.0000000009</v>
      </c>
      <c r="R15" s="214">
        <f t="shared" si="3"/>
        <v>5798200.0000000009</v>
      </c>
      <c r="S15" s="214">
        <f t="shared" si="3"/>
        <v>5798200.0000000009</v>
      </c>
      <c r="T15" s="214">
        <f t="shared" si="3"/>
        <v>5798200.0000000009</v>
      </c>
      <c r="U15" s="214">
        <f t="shared" si="3"/>
        <v>5798200.0000000009</v>
      </c>
      <c r="V15" s="214">
        <f t="shared" si="3"/>
        <v>5798200.0000000009</v>
      </c>
      <c r="W15" s="214">
        <f t="shared" si="3"/>
        <v>5798200.0000000009</v>
      </c>
      <c r="X15" s="214">
        <f t="shared" si="3"/>
        <v>5798200.0000000009</v>
      </c>
      <c r="Y15" s="214">
        <f t="shared" si="3"/>
        <v>5798200.0000000009</v>
      </c>
      <c r="Z15" s="214">
        <f t="shared" si="3"/>
        <v>5798200.0000000009</v>
      </c>
      <c r="AA15" s="214">
        <f t="shared" si="3"/>
        <v>5798200.0000000009</v>
      </c>
      <c r="AB15" s="214">
        <f t="shared" si="3"/>
        <v>5798200.0000000009</v>
      </c>
      <c r="AC15" s="214">
        <f t="shared" si="3"/>
        <v>5798200.0000000009</v>
      </c>
      <c r="AD15" s="214">
        <f t="shared" si="3"/>
        <v>5798200.0000000009</v>
      </c>
      <c r="AE15" s="214">
        <f t="shared" si="3"/>
        <v>5798200.0000000009</v>
      </c>
      <c r="AF15" s="214">
        <f t="shared" si="3"/>
        <v>5798200.0000000009</v>
      </c>
      <c r="AG15" s="214">
        <f t="shared" si="3"/>
        <v>5798200.0000000009</v>
      </c>
      <c r="AH15" s="214">
        <f t="shared" si="3"/>
        <v>5798200.0000000009</v>
      </c>
      <c r="AI15" s="214">
        <f t="shared" si="3"/>
        <v>5798200.0000000009</v>
      </c>
    </row>
    <row r="16" spans="1:35">
      <c r="A16" s="214" t="s">
        <v>491</v>
      </c>
      <c r="B16" s="214">
        <f t="shared" si="4"/>
        <v>18633000</v>
      </c>
      <c r="C16" s="214">
        <f t="shared" si="4"/>
        <v>18633000</v>
      </c>
      <c r="D16" s="214">
        <f t="shared" si="4"/>
        <v>18633000</v>
      </c>
      <c r="E16" s="214">
        <f t="shared" si="4"/>
        <v>18633000</v>
      </c>
      <c r="F16" s="214">
        <f t="shared" si="4"/>
        <v>18633000</v>
      </c>
      <c r="G16" s="214">
        <f t="shared" si="4"/>
        <v>18633000</v>
      </c>
      <c r="H16" s="214">
        <f t="shared" si="4"/>
        <v>18633000</v>
      </c>
      <c r="I16" s="214">
        <f t="shared" si="4"/>
        <v>18633000</v>
      </c>
      <c r="J16" s="214">
        <f t="shared" si="4"/>
        <v>18633000</v>
      </c>
      <c r="K16" s="214">
        <f t="shared" si="4"/>
        <v>18633000</v>
      </c>
      <c r="L16" s="214">
        <f t="shared" si="4"/>
        <v>18633000</v>
      </c>
      <c r="M16" s="214">
        <f t="shared" si="4"/>
        <v>18633000</v>
      </c>
      <c r="N16" s="214">
        <f t="shared" si="4"/>
        <v>18633000</v>
      </c>
      <c r="O16" s="214">
        <f t="shared" si="4"/>
        <v>18633000</v>
      </c>
      <c r="P16" s="214">
        <f t="shared" si="4"/>
        <v>18633000</v>
      </c>
      <c r="Q16" s="214">
        <f t="shared" si="4"/>
        <v>18633000</v>
      </c>
      <c r="R16" s="214">
        <f t="shared" si="4"/>
        <v>18633000</v>
      </c>
      <c r="S16" s="214">
        <f t="shared" si="4"/>
        <v>18633000</v>
      </c>
      <c r="T16" s="214">
        <f t="shared" si="3"/>
        <v>18633000</v>
      </c>
      <c r="U16" s="214">
        <f t="shared" si="3"/>
        <v>18633000</v>
      </c>
      <c r="V16" s="214">
        <f t="shared" si="3"/>
        <v>18633000</v>
      </c>
      <c r="W16" s="214">
        <f t="shared" si="3"/>
        <v>18633000</v>
      </c>
      <c r="X16" s="214">
        <f t="shared" si="3"/>
        <v>18633000</v>
      </c>
      <c r="Y16" s="214">
        <f t="shared" si="3"/>
        <v>18633000</v>
      </c>
      <c r="Z16" s="214">
        <f t="shared" si="3"/>
        <v>18633000</v>
      </c>
      <c r="AA16" s="214">
        <f t="shared" si="3"/>
        <v>18633000</v>
      </c>
      <c r="AB16" s="214">
        <f t="shared" si="3"/>
        <v>18633000</v>
      </c>
      <c r="AC16" s="214">
        <f t="shared" si="3"/>
        <v>18633000</v>
      </c>
      <c r="AD16" s="214">
        <f t="shared" si="3"/>
        <v>18633000</v>
      </c>
      <c r="AE16" s="214">
        <f t="shared" si="3"/>
        <v>18633000</v>
      </c>
      <c r="AF16" s="214">
        <f t="shared" si="3"/>
        <v>18633000</v>
      </c>
      <c r="AG16" s="214">
        <f t="shared" si="3"/>
        <v>18633000</v>
      </c>
      <c r="AH16" s="214">
        <f t="shared" si="3"/>
        <v>18633000</v>
      </c>
      <c r="AI16" s="214">
        <f t="shared" si="3"/>
        <v>18633000</v>
      </c>
    </row>
    <row r="17" spans="1:35">
      <c r="A17" s="214" t="s">
        <v>492</v>
      </c>
      <c r="B17" s="214">
        <f t="shared" si="4"/>
        <v>5268000</v>
      </c>
      <c r="C17" s="214">
        <f t="shared" si="4"/>
        <v>5268000</v>
      </c>
      <c r="D17" s="214">
        <f t="shared" si="4"/>
        <v>5268000</v>
      </c>
      <c r="E17" s="214">
        <f t="shared" si="4"/>
        <v>5268000</v>
      </c>
      <c r="F17" s="214">
        <f t="shared" si="4"/>
        <v>5268000</v>
      </c>
      <c r="G17" s="214">
        <f t="shared" si="4"/>
        <v>5268000</v>
      </c>
      <c r="H17" s="214">
        <f t="shared" si="4"/>
        <v>5268000</v>
      </c>
      <c r="I17" s="214">
        <f t="shared" si="4"/>
        <v>5268000</v>
      </c>
      <c r="J17" s="214">
        <f t="shared" si="4"/>
        <v>5268000</v>
      </c>
      <c r="K17" s="214">
        <f t="shared" si="4"/>
        <v>5268000</v>
      </c>
      <c r="L17" s="214">
        <f t="shared" si="4"/>
        <v>5268000</v>
      </c>
      <c r="M17" s="214">
        <f t="shared" si="4"/>
        <v>5268000</v>
      </c>
      <c r="N17" s="214">
        <f t="shared" si="4"/>
        <v>5268000</v>
      </c>
      <c r="O17" s="214">
        <f t="shared" si="4"/>
        <v>5268000</v>
      </c>
      <c r="P17" s="214">
        <f t="shared" si="4"/>
        <v>5268000</v>
      </c>
      <c r="Q17" s="214">
        <f t="shared" si="4"/>
        <v>5268000</v>
      </c>
      <c r="R17" s="214">
        <f t="shared" si="4"/>
        <v>5268000</v>
      </c>
      <c r="S17" s="214">
        <f t="shared" si="4"/>
        <v>5268000</v>
      </c>
      <c r="T17" s="214">
        <f t="shared" si="3"/>
        <v>5268000</v>
      </c>
      <c r="U17" s="214">
        <f t="shared" si="3"/>
        <v>5268000</v>
      </c>
      <c r="V17" s="214">
        <f t="shared" si="3"/>
        <v>5268000</v>
      </c>
      <c r="W17" s="214">
        <f t="shared" si="3"/>
        <v>5268000</v>
      </c>
      <c r="X17" s="214">
        <f t="shared" si="3"/>
        <v>5268000</v>
      </c>
      <c r="Y17" s="214">
        <f t="shared" si="3"/>
        <v>5268000</v>
      </c>
      <c r="Z17" s="214">
        <f t="shared" si="3"/>
        <v>5268000</v>
      </c>
      <c r="AA17" s="214">
        <f t="shared" si="3"/>
        <v>5268000</v>
      </c>
      <c r="AB17" s="214">
        <f t="shared" si="3"/>
        <v>5268000</v>
      </c>
      <c r="AC17" s="214">
        <f t="shared" si="3"/>
        <v>5268000</v>
      </c>
      <c r="AD17" s="214">
        <f t="shared" si="3"/>
        <v>5268000</v>
      </c>
      <c r="AE17" s="214">
        <f t="shared" si="3"/>
        <v>5268000</v>
      </c>
      <c r="AF17" s="214">
        <f t="shared" si="3"/>
        <v>5268000</v>
      </c>
      <c r="AG17" s="214">
        <f t="shared" si="3"/>
        <v>5268000</v>
      </c>
      <c r="AH17" s="214">
        <f t="shared" si="3"/>
        <v>5268000</v>
      </c>
      <c r="AI17" s="214">
        <f t="shared" si="3"/>
        <v>5268000</v>
      </c>
    </row>
    <row r="18" spans="1:35">
      <c r="A18" s="214" t="s">
        <v>493</v>
      </c>
      <c r="B18" s="214">
        <f t="shared" si="4"/>
        <v>0</v>
      </c>
      <c r="C18" s="214">
        <f t="shared" si="4"/>
        <v>0</v>
      </c>
      <c r="D18" s="214">
        <f t="shared" si="4"/>
        <v>0</v>
      </c>
      <c r="E18" s="214">
        <f t="shared" si="4"/>
        <v>0</v>
      </c>
      <c r="F18" s="214">
        <f t="shared" si="4"/>
        <v>0</v>
      </c>
      <c r="G18" s="214">
        <f t="shared" si="4"/>
        <v>0</v>
      </c>
      <c r="H18" s="214">
        <f t="shared" si="4"/>
        <v>0</v>
      </c>
      <c r="I18" s="214">
        <f t="shared" si="4"/>
        <v>0</v>
      </c>
      <c r="J18" s="214">
        <f t="shared" si="4"/>
        <v>0</v>
      </c>
      <c r="K18" s="214">
        <f t="shared" si="4"/>
        <v>0</v>
      </c>
      <c r="L18" s="214">
        <f t="shared" si="4"/>
        <v>0</v>
      </c>
      <c r="M18" s="214">
        <f t="shared" si="4"/>
        <v>0</v>
      </c>
      <c r="N18" s="214">
        <f t="shared" si="4"/>
        <v>0</v>
      </c>
      <c r="O18" s="214">
        <f t="shared" si="4"/>
        <v>0</v>
      </c>
      <c r="P18" s="214">
        <f t="shared" si="4"/>
        <v>0</v>
      </c>
      <c r="Q18" s="214">
        <f t="shared" si="4"/>
        <v>0</v>
      </c>
      <c r="R18" s="214">
        <f t="shared" si="4"/>
        <v>0</v>
      </c>
      <c r="S18" s="214">
        <f t="shared" si="4"/>
        <v>0</v>
      </c>
      <c r="T18" s="214">
        <f t="shared" si="3"/>
        <v>0</v>
      </c>
      <c r="U18" s="214">
        <f t="shared" si="3"/>
        <v>0</v>
      </c>
      <c r="V18" s="214">
        <f t="shared" si="3"/>
        <v>0</v>
      </c>
      <c r="W18" s="214">
        <f t="shared" si="3"/>
        <v>0</v>
      </c>
      <c r="X18" s="214">
        <f t="shared" si="3"/>
        <v>0</v>
      </c>
      <c r="Y18" s="214">
        <f t="shared" si="3"/>
        <v>0</v>
      </c>
      <c r="Z18" s="214">
        <f t="shared" si="3"/>
        <v>0</v>
      </c>
      <c r="AA18" s="214">
        <f t="shared" si="3"/>
        <v>0</v>
      </c>
      <c r="AB18" s="214">
        <f t="shared" si="3"/>
        <v>0</v>
      </c>
      <c r="AC18" s="214">
        <f t="shared" si="3"/>
        <v>0</v>
      </c>
      <c r="AD18" s="214">
        <f t="shared" si="3"/>
        <v>0</v>
      </c>
      <c r="AE18" s="214">
        <f t="shared" si="3"/>
        <v>0</v>
      </c>
      <c r="AF18" s="214">
        <f t="shared" si="3"/>
        <v>0</v>
      </c>
      <c r="AG18" s="214">
        <f t="shared" si="3"/>
        <v>0</v>
      </c>
      <c r="AH18" s="214">
        <f t="shared" si="3"/>
        <v>0</v>
      </c>
      <c r="AI18" s="214">
        <f t="shared" si="3"/>
        <v>0</v>
      </c>
    </row>
    <row r="19" spans="1:35">
      <c r="A19" s="214" t="s">
        <v>494</v>
      </c>
      <c r="B19" s="214">
        <f t="shared" si="4"/>
        <v>900000</v>
      </c>
      <c r="C19" s="214">
        <f t="shared" si="4"/>
        <v>900000</v>
      </c>
      <c r="D19" s="214">
        <f t="shared" si="4"/>
        <v>900000</v>
      </c>
      <c r="E19" s="214">
        <f t="shared" si="4"/>
        <v>900000</v>
      </c>
      <c r="F19" s="214">
        <f t="shared" si="4"/>
        <v>900000</v>
      </c>
      <c r="G19" s="214">
        <f t="shared" si="4"/>
        <v>900000</v>
      </c>
      <c r="H19" s="214">
        <f t="shared" si="4"/>
        <v>900000</v>
      </c>
      <c r="I19" s="214">
        <f t="shared" si="4"/>
        <v>900000</v>
      </c>
      <c r="J19" s="214">
        <f t="shared" si="4"/>
        <v>900000</v>
      </c>
      <c r="K19" s="214">
        <f t="shared" si="4"/>
        <v>900000</v>
      </c>
      <c r="L19" s="214">
        <f t="shared" si="4"/>
        <v>900000</v>
      </c>
      <c r="M19" s="214">
        <f t="shared" si="4"/>
        <v>900000</v>
      </c>
      <c r="N19" s="214">
        <f t="shared" si="4"/>
        <v>900000</v>
      </c>
      <c r="O19" s="214">
        <f t="shared" si="4"/>
        <v>900000</v>
      </c>
      <c r="P19" s="214">
        <f t="shared" si="4"/>
        <v>900000</v>
      </c>
      <c r="Q19" s="214">
        <f t="shared" si="4"/>
        <v>900000</v>
      </c>
      <c r="R19" s="214">
        <f t="shared" si="4"/>
        <v>900000</v>
      </c>
      <c r="S19" s="214">
        <f t="shared" si="4"/>
        <v>900000</v>
      </c>
      <c r="T19" s="214">
        <f t="shared" si="3"/>
        <v>900000</v>
      </c>
      <c r="U19" s="214">
        <f t="shared" si="3"/>
        <v>900000</v>
      </c>
      <c r="V19" s="214">
        <f t="shared" si="3"/>
        <v>900000</v>
      </c>
      <c r="W19" s="214">
        <f t="shared" si="3"/>
        <v>900000</v>
      </c>
      <c r="X19" s="214">
        <f t="shared" si="3"/>
        <v>900000</v>
      </c>
      <c r="Y19" s="214">
        <f t="shared" si="3"/>
        <v>900000</v>
      </c>
      <c r="Z19" s="214">
        <f t="shared" si="3"/>
        <v>900000</v>
      </c>
      <c r="AA19" s="214">
        <f t="shared" si="3"/>
        <v>900000</v>
      </c>
      <c r="AB19" s="214">
        <f t="shared" si="3"/>
        <v>900000</v>
      </c>
      <c r="AC19" s="214">
        <f t="shared" si="3"/>
        <v>900000</v>
      </c>
      <c r="AD19" s="214">
        <f t="shared" si="3"/>
        <v>900000</v>
      </c>
      <c r="AE19" s="214">
        <f t="shared" si="3"/>
        <v>900000</v>
      </c>
      <c r="AF19" s="214">
        <f t="shared" si="3"/>
        <v>900000</v>
      </c>
      <c r="AG19" s="214">
        <f t="shared" si="3"/>
        <v>900000</v>
      </c>
      <c r="AH19" s="214">
        <f t="shared" si="3"/>
        <v>900000</v>
      </c>
      <c r="AI19" s="214">
        <f t="shared" si="3"/>
        <v>900000</v>
      </c>
    </row>
    <row r="20" spans="1:35">
      <c r="A20" s="214" t="s">
        <v>495</v>
      </c>
      <c r="B20" s="214">
        <f t="shared" si="4"/>
        <v>1053400</v>
      </c>
      <c r="C20" s="214">
        <f t="shared" si="4"/>
        <v>1053400</v>
      </c>
      <c r="D20" s="214">
        <f t="shared" si="4"/>
        <v>1053400</v>
      </c>
      <c r="E20" s="214">
        <f t="shared" si="4"/>
        <v>1053400</v>
      </c>
      <c r="F20" s="214">
        <f t="shared" si="4"/>
        <v>1053400</v>
      </c>
      <c r="G20" s="214">
        <f t="shared" si="4"/>
        <v>1053400</v>
      </c>
      <c r="H20" s="214">
        <f t="shared" si="4"/>
        <v>1053400</v>
      </c>
      <c r="I20" s="214">
        <f t="shared" si="4"/>
        <v>1053400</v>
      </c>
      <c r="J20" s="214">
        <f t="shared" si="4"/>
        <v>1053400</v>
      </c>
      <c r="K20" s="214">
        <f t="shared" si="4"/>
        <v>1053400</v>
      </c>
      <c r="L20" s="214">
        <f t="shared" si="4"/>
        <v>1053400</v>
      </c>
      <c r="M20" s="214">
        <f t="shared" si="4"/>
        <v>1053400</v>
      </c>
      <c r="N20" s="214">
        <f t="shared" si="4"/>
        <v>1053400</v>
      </c>
      <c r="O20" s="214">
        <f t="shared" si="4"/>
        <v>1053400</v>
      </c>
      <c r="P20" s="214">
        <f t="shared" si="4"/>
        <v>1053400</v>
      </c>
      <c r="Q20" s="214">
        <f t="shared" si="4"/>
        <v>1053400</v>
      </c>
      <c r="R20" s="214">
        <f t="shared" si="4"/>
        <v>1053400</v>
      </c>
      <c r="S20" s="214">
        <f t="shared" si="4"/>
        <v>1053400</v>
      </c>
      <c r="T20" s="214">
        <f t="shared" si="3"/>
        <v>1053400</v>
      </c>
      <c r="U20" s="214">
        <f t="shared" si="3"/>
        <v>1053400</v>
      </c>
      <c r="V20" s="214">
        <f t="shared" si="3"/>
        <v>1053400</v>
      </c>
      <c r="W20" s="214">
        <f t="shared" si="3"/>
        <v>1053400</v>
      </c>
      <c r="X20" s="214">
        <f t="shared" si="3"/>
        <v>1053400</v>
      </c>
      <c r="Y20" s="214">
        <f t="shared" si="3"/>
        <v>1053400</v>
      </c>
      <c r="Z20" s="214">
        <f t="shared" si="3"/>
        <v>1053400</v>
      </c>
      <c r="AA20" s="214">
        <f t="shared" si="3"/>
        <v>1053400</v>
      </c>
      <c r="AB20" s="214">
        <f t="shared" si="3"/>
        <v>1053400</v>
      </c>
      <c r="AC20" s="214">
        <f t="shared" si="3"/>
        <v>1053400</v>
      </c>
      <c r="AD20" s="214">
        <f t="shared" si="3"/>
        <v>1053400</v>
      </c>
      <c r="AE20" s="214">
        <f t="shared" si="3"/>
        <v>1053400</v>
      </c>
      <c r="AF20" s="214">
        <f t="shared" si="3"/>
        <v>1053400</v>
      </c>
      <c r="AG20" s="214">
        <f t="shared" si="3"/>
        <v>1053400</v>
      </c>
      <c r="AH20" s="214">
        <f t="shared" si="3"/>
        <v>1053400</v>
      </c>
      <c r="AI20" s="214">
        <f t="shared" si="3"/>
        <v>1053400</v>
      </c>
    </row>
    <row r="23" spans="1:35">
      <c r="B23" s="214" t="s">
        <v>4626</v>
      </c>
    </row>
    <row r="24" spans="1:35">
      <c r="B24" s="214">
        <v>2017</v>
      </c>
      <c r="C24" s="214">
        <v>2018</v>
      </c>
    </row>
    <row r="25" spans="1:35">
      <c r="A25" s="217" t="str">
        <f>'OLD_CA E3 summary'!A4</f>
        <v>nuclear</v>
      </c>
      <c r="B25" s="218">
        <f>'CEC Data'!E9</f>
        <v>8594</v>
      </c>
      <c r="C25" s="214">
        <f>'CEC Data'!F9</f>
        <v>7573</v>
      </c>
    </row>
    <row r="26" spans="1:35">
      <c r="A26" s="217" t="str">
        <f>'OLD_CA E3 summary'!A5</f>
        <v>hydro</v>
      </c>
      <c r="B26" s="218">
        <f>'CEC Data'!E10</f>
        <v>0</v>
      </c>
      <c r="C26" s="214">
        <f>'CEC Data'!F10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25"/>
  <cols>
    <col min="1" max="1" width="75.5" style="114" bestFit="1" customWidth="1"/>
    <col min="2" max="2" width="12.625" style="107" bestFit="1" customWidth="1"/>
  </cols>
  <sheetData>
    <row r="1" spans="1:32" ht="15">
      <c r="A1" s="73" t="s">
        <v>587</v>
      </c>
    </row>
    <row r="2" spans="1:32" ht="15">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ht="15">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60F1C-86E4-4167-848D-53D10956889B}">
  <dimension ref="A1:AI148"/>
  <sheetViews>
    <sheetView zoomScale="115" zoomScaleNormal="115" workbookViewId="0">
      <selection activeCell="F8" sqref="F8"/>
    </sheetView>
  </sheetViews>
  <sheetFormatPr defaultColWidth="8.625" defaultRowHeight="15"/>
  <cols>
    <col min="1" max="1" width="45.375" style="214" customWidth="1"/>
    <col min="2" max="2" width="27.625" style="214" bestFit="1" customWidth="1"/>
    <col min="3" max="3" width="21.875" style="214" bestFit="1" customWidth="1"/>
    <col min="4" max="4" width="26.875" style="214" bestFit="1" customWidth="1"/>
    <col min="5" max="5" width="27.25" style="214" bestFit="1" customWidth="1"/>
    <col min="6" max="6" width="29.75" style="214" bestFit="1" customWidth="1"/>
    <col min="7" max="7" width="22" style="214" bestFit="1" customWidth="1"/>
    <col min="8" max="16384" width="8.625" style="214"/>
  </cols>
  <sheetData>
    <row r="1" spans="1:7">
      <c r="B1" s="222">
        <v>2014</v>
      </c>
      <c r="C1" s="222">
        <v>2015</v>
      </c>
      <c r="D1" s="222">
        <v>2016</v>
      </c>
      <c r="E1" s="222">
        <v>2017</v>
      </c>
      <c r="F1" s="222">
        <v>2018</v>
      </c>
    </row>
    <row r="2" spans="1:7">
      <c r="A2" s="214" t="s">
        <v>4671</v>
      </c>
      <c r="B2" s="214">
        <f>SUM(D101:E101)</f>
        <v>786</v>
      </c>
      <c r="C2" s="218">
        <f>SUM(D83:E83)</f>
        <v>1185</v>
      </c>
      <c r="D2" s="214">
        <f>SUM(D65:E65)</f>
        <v>684</v>
      </c>
      <c r="E2" s="218">
        <f>D47+E47</f>
        <v>1047</v>
      </c>
      <c r="F2" s="214">
        <f>H28</f>
        <v>798</v>
      </c>
      <c r="G2" s="214">
        <f>AVERAGE(B2:F2)</f>
        <v>900</v>
      </c>
    </row>
    <row r="3" spans="1:7">
      <c r="A3" s="214" t="s">
        <v>4672</v>
      </c>
      <c r="B3" s="214">
        <f>SUM(D102:E102)</f>
        <v>844</v>
      </c>
      <c r="C3" s="218">
        <f>SUM(D84:E84)</f>
        <v>889</v>
      </c>
      <c r="D3" s="214">
        <f>SUM(D66:E66)</f>
        <v>1134</v>
      </c>
      <c r="E3" s="218">
        <f>D48+E48</f>
        <v>960</v>
      </c>
      <c r="F3" s="214">
        <f>H29</f>
        <v>1440</v>
      </c>
      <c r="G3" s="214">
        <f>AVERAGE(B3:F3)</f>
        <v>1053.4000000000001</v>
      </c>
    </row>
    <row r="4" spans="1:7">
      <c r="A4" s="214" t="s">
        <v>4673</v>
      </c>
      <c r="B4" s="214">
        <f>SUM(D103:E103)</f>
        <v>361</v>
      </c>
      <c r="C4" s="218">
        <f>SUM(D85:E85)</f>
        <v>193</v>
      </c>
      <c r="D4" s="214">
        <f>SUM(D67:E67)</f>
        <v>230</v>
      </c>
      <c r="E4" s="218">
        <f>D49+E49</f>
        <v>1454</v>
      </c>
      <c r="F4" s="214">
        <f>H30</f>
        <v>335</v>
      </c>
      <c r="G4" s="214">
        <f>AVERAGE(B4:F4)</f>
        <v>514.6</v>
      </c>
    </row>
    <row r="5" spans="1:7">
      <c r="A5" s="214" t="s">
        <v>4674</v>
      </c>
      <c r="B5" s="214">
        <f>SUM(D104:E104)</f>
        <v>2009</v>
      </c>
      <c r="C5" s="218">
        <f>SUM(D86:E86)</f>
        <v>2583</v>
      </c>
      <c r="D5" s="214">
        <f>SUM(D68:E68)</f>
        <v>3791</v>
      </c>
      <c r="E5" s="218">
        <f>D50+E50</f>
        <v>5465</v>
      </c>
      <c r="F5" s="214">
        <f>H31</f>
        <v>5268</v>
      </c>
    </row>
    <row r="6" spans="1:7">
      <c r="A6" s="214" t="s">
        <v>4675</v>
      </c>
      <c r="B6" s="214">
        <f>SUM(D105:E105)</f>
        <v>10917</v>
      </c>
      <c r="C6" s="218">
        <f>SUM(D87:E87)</f>
        <v>11927</v>
      </c>
      <c r="D6" s="214">
        <f>SUM(D69:E69)</f>
        <v>12822</v>
      </c>
      <c r="E6" s="218">
        <f>D51+E51</f>
        <v>14575</v>
      </c>
      <c r="F6" s="214">
        <f>H32</f>
        <v>18633</v>
      </c>
    </row>
    <row r="7" spans="1:7">
      <c r="C7" s="218"/>
      <c r="E7" s="218"/>
    </row>
    <row r="8" spans="1:7">
      <c r="A8" s="214" t="s">
        <v>4577</v>
      </c>
      <c r="B8" s="214">
        <f>$H$95</f>
        <v>2298</v>
      </c>
      <c r="C8" s="218">
        <f>$H$77</f>
        <v>4379</v>
      </c>
      <c r="D8" s="214">
        <f>H59</f>
        <v>5271</v>
      </c>
      <c r="E8" s="218">
        <f>$H$41</f>
        <v>6067</v>
      </c>
      <c r="F8" s="214">
        <f>$H$22</f>
        <v>8403</v>
      </c>
      <c r="G8" s="214">
        <f>AVERAGE(B8:F8)</f>
        <v>5283.6</v>
      </c>
    </row>
    <row r="9" spans="1:7">
      <c r="A9" s="214" t="s">
        <v>4676</v>
      </c>
      <c r="B9" s="214">
        <f>$H$97</f>
        <v>8193</v>
      </c>
      <c r="C9" s="218">
        <f>$H$79</f>
        <v>8726</v>
      </c>
      <c r="D9" s="214">
        <f>$H$61</f>
        <v>7739</v>
      </c>
      <c r="E9" s="218">
        <f>$H$43</f>
        <v>8594</v>
      </c>
      <c r="F9" s="214">
        <f>$H$24</f>
        <v>7573</v>
      </c>
      <c r="G9" s="214">
        <f>AVERAGE(B9:F9)</f>
        <v>8165</v>
      </c>
    </row>
    <row r="10" spans="1:7">
      <c r="C10" s="218"/>
      <c r="E10" s="218"/>
    </row>
    <row r="11" spans="1:7">
      <c r="A11" s="214" t="s">
        <v>4578</v>
      </c>
      <c r="B11" s="218">
        <f>F106</f>
        <v>44433</v>
      </c>
      <c r="C11" s="218">
        <f>H88</f>
        <v>39873</v>
      </c>
      <c r="D11" s="214">
        <f>$H$70</f>
        <v>41825</v>
      </c>
      <c r="E11" s="218">
        <f>$H$52</f>
        <v>27017</v>
      </c>
      <c r="F11" s="214">
        <f>H33</f>
        <v>30095</v>
      </c>
    </row>
    <row r="12" spans="1:7">
      <c r="A12" s="214" t="s">
        <v>513</v>
      </c>
      <c r="B12" s="218">
        <f>$H$96</f>
        <v>10152</v>
      </c>
      <c r="C12" s="218">
        <f>$H$78</f>
        <v>12260</v>
      </c>
      <c r="D12" s="214">
        <f>H60</f>
        <v>7161</v>
      </c>
      <c r="E12" s="214">
        <f>$H$42</f>
        <v>8751</v>
      </c>
      <c r="F12" s="214">
        <f>$H$23</f>
        <v>8953</v>
      </c>
      <c r="G12" s="214">
        <f>AVERAGE(B12:F12)</f>
        <v>9455.4</v>
      </c>
    </row>
    <row r="13" spans="1:7">
      <c r="A13" s="214" t="s">
        <v>526</v>
      </c>
      <c r="D13" s="214">
        <f>$H$58</f>
        <v>11683</v>
      </c>
      <c r="E13" s="214">
        <f>$H$40</f>
        <v>11773</v>
      </c>
      <c r="F13" s="214">
        <f>$H$21</f>
        <v>9139</v>
      </c>
    </row>
    <row r="15" spans="1:7">
      <c r="A15" s="214" t="s">
        <v>4677</v>
      </c>
      <c r="E15" s="218">
        <f>E4+E8</f>
        <v>7521</v>
      </c>
      <c r="F15" s="218">
        <f>F4+F8</f>
        <v>8738</v>
      </c>
      <c r="G15" s="218">
        <f>G4+G8</f>
        <v>5798.2000000000007</v>
      </c>
    </row>
    <row r="18" spans="1:8">
      <c r="A18" s="284" t="s">
        <v>4678</v>
      </c>
      <c r="B18" s="285"/>
      <c r="C18" s="285"/>
      <c r="D18" s="285"/>
      <c r="E18" s="285"/>
      <c r="F18" s="285"/>
      <c r="G18" s="285"/>
    </row>
    <row r="19" spans="1:8" ht="15.75">
      <c r="A19" s="224" t="s">
        <v>4425</v>
      </c>
      <c r="B19" s="224" t="s">
        <v>15</v>
      </c>
      <c r="C19" s="224" t="s">
        <v>4679</v>
      </c>
      <c r="D19" s="224" t="s">
        <v>4569</v>
      </c>
      <c r="E19" s="224" t="s">
        <v>4570</v>
      </c>
      <c r="F19" s="224" t="s">
        <v>4680</v>
      </c>
      <c r="G19" s="224" t="s">
        <v>4681</v>
      </c>
      <c r="H19" s="214" t="s">
        <v>4682</v>
      </c>
    </row>
    <row r="20" spans="1:8" ht="15.75">
      <c r="A20" s="224"/>
      <c r="B20" s="224" t="s">
        <v>4683</v>
      </c>
      <c r="C20" s="224" t="s">
        <v>4684</v>
      </c>
      <c r="D20" s="224"/>
      <c r="E20" s="224"/>
      <c r="F20" s="224"/>
      <c r="G20" s="224"/>
    </row>
    <row r="21" spans="1:8">
      <c r="A21" s="225" t="s">
        <v>526</v>
      </c>
      <c r="B21" s="226">
        <v>294</v>
      </c>
      <c r="C21" s="227">
        <v>1.5E-3</v>
      </c>
      <c r="D21" s="226">
        <v>399</v>
      </c>
      <c r="E21" s="228">
        <v>8740</v>
      </c>
      <c r="F21" s="228">
        <v>9433</v>
      </c>
      <c r="G21" s="227">
        <v>3.3000000000000002E-2</v>
      </c>
      <c r="H21" s="214">
        <f>SUM(D21:E21)</f>
        <v>9139</v>
      </c>
    </row>
    <row r="22" spans="1:8">
      <c r="A22" s="225" t="s">
        <v>4577</v>
      </c>
      <c r="B22" s="228">
        <v>22096</v>
      </c>
      <c r="C22" s="227">
        <v>0.1134</v>
      </c>
      <c r="D22" s="228">
        <v>7418</v>
      </c>
      <c r="E22" s="226">
        <v>985</v>
      </c>
      <c r="F22" s="228">
        <v>30499</v>
      </c>
      <c r="G22" s="227">
        <v>0.10680000000000001</v>
      </c>
      <c r="H22" s="214">
        <f t="shared" ref="H22:H34" si="0">SUM(D22:E22)</f>
        <v>8403</v>
      </c>
    </row>
    <row r="23" spans="1:8">
      <c r="A23" s="225" t="s">
        <v>513</v>
      </c>
      <c r="B23" s="228">
        <v>90691</v>
      </c>
      <c r="C23" s="227">
        <v>0.46539999999999998</v>
      </c>
      <c r="D23" s="226">
        <v>49</v>
      </c>
      <c r="E23" s="228">
        <v>8904</v>
      </c>
      <c r="F23" s="228">
        <v>99644</v>
      </c>
      <c r="G23" s="227">
        <v>0.34910000000000002</v>
      </c>
      <c r="H23" s="214">
        <f t="shared" si="0"/>
        <v>8953</v>
      </c>
    </row>
    <row r="24" spans="1:8">
      <c r="A24" s="225" t="s">
        <v>534</v>
      </c>
      <c r="B24" s="228">
        <v>18268</v>
      </c>
      <c r="C24" s="227">
        <v>9.3799999999999994E-2</v>
      </c>
      <c r="D24" s="226">
        <v>0</v>
      </c>
      <c r="E24" s="228">
        <v>7573</v>
      </c>
      <c r="F24" s="228">
        <v>25841</v>
      </c>
      <c r="G24" s="227">
        <v>9.0499999999999997E-2</v>
      </c>
      <c r="H24" s="214">
        <f t="shared" si="0"/>
        <v>7573</v>
      </c>
    </row>
    <row r="25" spans="1:8">
      <c r="A25" s="225" t="s">
        <v>514</v>
      </c>
      <c r="B25" s="226">
        <v>35</v>
      </c>
      <c r="C25" s="227">
        <v>2.0000000000000001E-4</v>
      </c>
      <c r="D25" s="226">
        <v>0</v>
      </c>
      <c r="E25" s="226">
        <v>0</v>
      </c>
      <c r="F25" s="226">
        <v>35</v>
      </c>
      <c r="G25" s="227">
        <v>1E-4</v>
      </c>
      <c r="H25" s="214">
        <f t="shared" si="0"/>
        <v>0</v>
      </c>
    </row>
    <row r="26" spans="1:8">
      <c r="A26" s="225" t="s">
        <v>4685</v>
      </c>
      <c r="B26" s="226">
        <v>430</v>
      </c>
      <c r="C26" s="227">
        <v>2.2000000000000001E-3</v>
      </c>
      <c r="D26" s="226">
        <v>0</v>
      </c>
      <c r="E26" s="226">
        <v>9</v>
      </c>
      <c r="F26" s="226">
        <v>439</v>
      </c>
      <c r="G26" s="227">
        <v>1.5E-3</v>
      </c>
      <c r="H26" s="214">
        <f t="shared" si="0"/>
        <v>9</v>
      </c>
    </row>
    <row r="27" spans="1:8">
      <c r="A27" s="225" t="s">
        <v>4686</v>
      </c>
      <c r="B27" s="228">
        <v>63028</v>
      </c>
      <c r="C27" s="227">
        <v>0.32350000000000001</v>
      </c>
      <c r="D27" s="228">
        <v>14074</v>
      </c>
      <c r="E27" s="228">
        <v>12400</v>
      </c>
      <c r="F27" s="228">
        <v>89502</v>
      </c>
      <c r="G27" s="227">
        <v>0.31359999999999999</v>
      </c>
      <c r="H27" s="214">
        <f t="shared" si="0"/>
        <v>26474</v>
      </c>
    </row>
    <row r="28" spans="1:8">
      <c r="A28" s="229" t="s">
        <v>4580</v>
      </c>
      <c r="B28" s="230">
        <v>5909</v>
      </c>
      <c r="C28" s="231">
        <v>3.0300000000000001E-2</v>
      </c>
      <c r="D28" s="232">
        <v>772</v>
      </c>
      <c r="E28" s="232">
        <v>26</v>
      </c>
      <c r="F28" s="230">
        <v>6707</v>
      </c>
      <c r="G28" s="231">
        <v>2.35E-2</v>
      </c>
      <c r="H28" s="214">
        <f t="shared" si="0"/>
        <v>798</v>
      </c>
    </row>
    <row r="29" spans="1:8">
      <c r="A29" s="229" t="s">
        <v>528</v>
      </c>
      <c r="B29" s="230">
        <v>11528</v>
      </c>
      <c r="C29" s="231">
        <v>5.9200000000000003E-2</v>
      </c>
      <c r="D29" s="232">
        <v>171</v>
      </c>
      <c r="E29" s="230">
        <v>1269</v>
      </c>
      <c r="F29" s="230">
        <v>12968</v>
      </c>
      <c r="G29" s="231">
        <v>4.5400000000000003E-2</v>
      </c>
      <c r="H29" s="214">
        <f t="shared" si="0"/>
        <v>1440</v>
      </c>
    </row>
    <row r="30" spans="1:8">
      <c r="A30" s="229" t="s">
        <v>4581</v>
      </c>
      <c r="B30" s="230">
        <v>4248</v>
      </c>
      <c r="C30" s="231">
        <v>2.18E-2</v>
      </c>
      <c r="D30" s="232">
        <v>334</v>
      </c>
      <c r="E30" s="232">
        <v>1</v>
      </c>
      <c r="F30" s="230">
        <v>4583</v>
      </c>
      <c r="G30" s="231">
        <v>1.61E-2</v>
      </c>
      <c r="H30" s="214">
        <f t="shared" si="0"/>
        <v>335</v>
      </c>
    </row>
    <row r="31" spans="1:8">
      <c r="A31" s="229" t="s">
        <v>510</v>
      </c>
      <c r="B31" s="230">
        <v>27265</v>
      </c>
      <c r="C31" s="231">
        <v>0.1399</v>
      </c>
      <c r="D31" s="232">
        <v>174</v>
      </c>
      <c r="E31" s="230">
        <v>5094</v>
      </c>
      <c r="F31" s="230">
        <v>32533</v>
      </c>
      <c r="G31" s="231">
        <v>0.114</v>
      </c>
      <c r="H31" s="214">
        <f t="shared" si="0"/>
        <v>5268</v>
      </c>
    </row>
    <row r="32" spans="1:8">
      <c r="A32" s="229" t="s">
        <v>508</v>
      </c>
      <c r="B32" s="230">
        <v>14078</v>
      </c>
      <c r="C32" s="231">
        <v>7.2300000000000003E-2</v>
      </c>
      <c r="D32" s="230">
        <v>12623</v>
      </c>
      <c r="E32" s="230">
        <v>6010</v>
      </c>
      <c r="F32" s="230">
        <v>32711</v>
      </c>
      <c r="G32" s="231">
        <v>0.11459999999999999</v>
      </c>
      <c r="H32" s="214">
        <f t="shared" si="0"/>
        <v>18633</v>
      </c>
    </row>
    <row r="33" spans="1:8">
      <c r="A33" s="225" t="s">
        <v>4687</v>
      </c>
      <c r="B33" s="226" t="s">
        <v>4688</v>
      </c>
      <c r="C33" s="226" t="s">
        <v>4688</v>
      </c>
      <c r="D33" s="228">
        <v>17576</v>
      </c>
      <c r="E33" s="228">
        <v>12519</v>
      </c>
      <c r="F33" s="228">
        <v>30095</v>
      </c>
      <c r="G33" s="227">
        <v>0.10539999999999999</v>
      </c>
      <c r="H33" s="214">
        <f t="shared" si="0"/>
        <v>30095</v>
      </c>
    </row>
    <row r="34" spans="1:8">
      <c r="A34" s="225" t="s">
        <v>484</v>
      </c>
      <c r="B34" s="228">
        <v>194842</v>
      </c>
      <c r="C34" s="227">
        <v>1</v>
      </c>
      <c r="D34" s="228">
        <v>39517</v>
      </c>
      <c r="E34" s="228">
        <v>51130</v>
      </c>
      <c r="F34" s="228">
        <v>285488</v>
      </c>
      <c r="G34" s="227">
        <v>1</v>
      </c>
      <c r="H34" s="214">
        <f t="shared" si="0"/>
        <v>90647</v>
      </c>
    </row>
    <row r="37" spans="1:8">
      <c r="A37" s="284" t="s">
        <v>4689</v>
      </c>
      <c r="B37" s="285"/>
      <c r="C37" s="285"/>
      <c r="D37" s="285"/>
      <c r="E37" s="285"/>
      <c r="F37" s="285"/>
      <c r="G37" s="285"/>
    </row>
    <row r="38" spans="1:8" ht="15.75">
      <c r="A38" s="224" t="s">
        <v>4425</v>
      </c>
      <c r="B38" s="224" t="s">
        <v>15</v>
      </c>
      <c r="C38" s="224" t="s">
        <v>4679</v>
      </c>
      <c r="D38" s="224" t="s">
        <v>4569</v>
      </c>
      <c r="E38" s="224" t="s">
        <v>4570</v>
      </c>
      <c r="F38" s="224" t="s">
        <v>4680</v>
      </c>
      <c r="G38" s="224" t="s">
        <v>4681</v>
      </c>
      <c r="H38" s="214" t="s">
        <v>4682</v>
      </c>
    </row>
    <row r="39" spans="1:8" ht="15.75">
      <c r="A39" s="224"/>
      <c r="B39" s="224" t="s">
        <v>4683</v>
      </c>
      <c r="C39" s="224" t="s">
        <v>4684</v>
      </c>
      <c r="D39" s="224"/>
      <c r="E39" s="224"/>
      <c r="F39" s="224"/>
      <c r="G39" s="224"/>
    </row>
    <row r="40" spans="1:8">
      <c r="A40" s="225" t="s">
        <v>526</v>
      </c>
      <c r="B40" s="226">
        <v>302</v>
      </c>
      <c r="C40" s="227">
        <v>1.5E-3</v>
      </c>
      <c r="D40" s="226">
        <v>409</v>
      </c>
      <c r="E40" s="228">
        <v>11364</v>
      </c>
      <c r="F40" s="228">
        <v>12075</v>
      </c>
      <c r="G40" s="227">
        <v>4.1300000000000003E-2</v>
      </c>
      <c r="H40" s="214">
        <f>SUM(D40:E40)</f>
        <v>11773</v>
      </c>
    </row>
    <row r="41" spans="1:8">
      <c r="A41" s="225" t="s">
        <v>4577</v>
      </c>
      <c r="B41" s="228">
        <v>36920</v>
      </c>
      <c r="C41" s="227">
        <v>0.1789</v>
      </c>
      <c r="D41" s="228">
        <v>4531</v>
      </c>
      <c r="E41" s="228">
        <v>1536</v>
      </c>
      <c r="F41" s="228">
        <v>42987</v>
      </c>
      <c r="G41" s="227">
        <v>0.1472</v>
      </c>
      <c r="H41" s="214">
        <f t="shared" ref="H41:H53" si="1">SUM(D41:E41)</f>
        <v>6067</v>
      </c>
    </row>
    <row r="42" spans="1:8">
      <c r="A42" s="225" t="s">
        <v>513</v>
      </c>
      <c r="B42" s="228">
        <v>89564</v>
      </c>
      <c r="C42" s="227">
        <v>0.434</v>
      </c>
      <c r="D42" s="226">
        <v>46</v>
      </c>
      <c r="E42" s="228">
        <v>8705</v>
      </c>
      <c r="F42" s="228">
        <v>98315</v>
      </c>
      <c r="G42" s="227">
        <v>0.3367</v>
      </c>
      <c r="H42" s="214">
        <f t="shared" si="1"/>
        <v>8751</v>
      </c>
    </row>
    <row r="43" spans="1:8">
      <c r="A43" s="225" t="s">
        <v>534</v>
      </c>
      <c r="B43" s="228">
        <v>17925</v>
      </c>
      <c r="C43" s="227">
        <v>8.6900000000000005E-2</v>
      </c>
      <c r="D43" s="226">
        <v>0</v>
      </c>
      <c r="E43" s="228">
        <v>8594</v>
      </c>
      <c r="F43" s="228">
        <v>26519</v>
      </c>
      <c r="G43" s="227">
        <v>9.0800000000000006E-2</v>
      </c>
      <c r="H43" s="214">
        <f t="shared" si="1"/>
        <v>8594</v>
      </c>
    </row>
    <row r="44" spans="1:8">
      <c r="A44" s="225" t="s">
        <v>514</v>
      </c>
      <c r="B44" s="226">
        <v>33</v>
      </c>
      <c r="C44" s="227">
        <v>2.0000000000000001E-4</v>
      </c>
      <c r="D44" s="226">
        <v>0</v>
      </c>
      <c r="E44" s="226">
        <v>0</v>
      </c>
      <c r="F44" s="226">
        <v>33</v>
      </c>
      <c r="G44" s="227">
        <v>1E-4</v>
      </c>
      <c r="H44" s="214">
        <f t="shared" si="1"/>
        <v>0</v>
      </c>
    </row>
    <row r="45" spans="1:8">
      <c r="A45" s="225" t="s">
        <v>4685</v>
      </c>
      <c r="B45" s="226">
        <v>409</v>
      </c>
      <c r="C45" s="227">
        <v>2E-3</v>
      </c>
      <c r="D45" s="226">
        <v>0</v>
      </c>
      <c r="E45" s="226">
        <v>0</v>
      </c>
      <c r="F45" s="226">
        <v>409</v>
      </c>
      <c r="G45" s="227">
        <v>1.4E-3</v>
      </c>
      <c r="H45" s="214">
        <f t="shared" si="1"/>
        <v>0</v>
      </c>
    </row>
    <row r="46" spans="1:8">
      <c r="A46" s="225" t="s">
        <v>4686</v>
      </c>
      <c r="B46" s="228">
        <v>61183</v>
      </c>
      <c r="C46" s="227">
        <v>0.29649999999999999</v>
      </c>
      <c r="D46" s="228">
        <v>12502</v>
      </c>
      <c r="E46" s="228">
        <v>10999</v>
      </c>
      <c r="F46" s="228">
        <v>84684</v>
      </c>
      <c r="G46" s="227">
        <v>0.28999999999999998</v>
      </c>
      <c r="H46" s="214">
        <f t="shared" si="1"/>
        <v>23501</v>
      </c>
    </row>
    <row r="47" spans="1:8">
      <c r="A47" s="233" t="s">
        <v>4580</v>
      </c>
      <c r="B47" s="234">
        <v>5827</v>
      </c>
      <c r="C47" s="235">
        <v>2.8199999999999999E-2</v>
      </c>
      <c r="D47" s="234">
        <v>1015</v>
      </c>
      <c r="E47" s="236">
        <v>32</v>
      </c>
      <c r="F47" s="234">
        <v>6874</v>
      </c>
      <c r="G47" s="235">
        <v>2.35E-2</v>
      </c>
      <c r="H47" s="214">
        <f t="shared" si="1"/>
        <v>1047</v>
      </c>
    </row>
    <row r="48" spans="1:8">
      <c r="A48" s="233" t="s">
        <v>528</v>
      </c>
      <c r="B48" s="234">
        <v>11745</v>
      </c>
      <c r="C48" s="235">
        <v>5.6899999999999999E-2</v>
      </c>
      <c r="D48" s="236">
        <v>23</v>
      </c>
      <c r="E48" s="234">
        <v>937</v>
      </c>
      <c r="F48" s="234">
        <v>12705</v>
      </c>
      <c r="G48" s="235">
        <v>4.3499999999999997E-2</v>
      </c>
      <c r="H48" s="214">
        <f t="shared" si="1"/>
        <v>960</v>
      </c>
    </row>
    <row r="49" spans="1:8">
      <c r="A49" s="233" t="s">
        <v>4581</v>
      </c>
      <c r="B49" s="234">
        <v>6413</v>
      </c>
      <c r="C49" s="235">
        <v>3.1099999999999999E-2</v>
      </c>
      <c r="D49" s="234">
        <v>1449</v>
      </c>
      <c r="E49" s="236">
        <v>5</v>
      </c>
      <c r="F49" s="234">
        <v>7867</v>
      </c>
      <c r="G49" s="235">
        <v>2.7E-2</v>
      </c>
      <c r="H49" s="214">
        <f t="shared" si="1"/>
        <v>1454</v>
      </c>
    </row>
    <row r="50" spans="1:8">
      <c r="A50" s="233" t="s">
        <v>510</v>
      </c>
      <c r="B50" s="234">
        <v>24331</v>
      </c>
      <c r="C50" s="235">
        <v>0.1179</v>
      </c>
      <c r="D50" s="236">
        <v>0</v>
      </c>
      <c r="E50" s="234">
        <v>5465</v>
      </c>
      <c r="F50" s="234">
        <v>29796</v>
      </c>
      <c r="G50" s="235">
        <v>0.10199999999999999</v>
      </c>
      <c r="H50" s="214">
        <f t="shared" si="1"/>
        <v>5465</v>
      </c>
    </row>
    <row r="51" spans="1:8">
      <c r="A51" s="233" t="s">
        <v>508</v>
      </c>
      <c r="B51" s="234">
        <v>12867</v>
      </c>
      <c r="C51" s="235">
        <v>6.2399999999999997E-2</v>
      </c>
      <c r="D51" s="234">
        <v>10015</v>
      </c>
      <c r="E51" s="234">
        <v>4560</v>
      </c>
      <c r="F51" s="234">
        <v>27442</v>
      </c>
      <c r="G51" s="235">
        <v>9.4E-2</v>
      </c>
      <c r="H51" s="214">
        <f t="shared" si="1"/>
        <v>14575</v>
      </c>
    </row>
    <row r="52" spans="1:8">
      <c r="A52" s="225" t="s">
        <v>4687</v>
      </c>
      <c r="B52" s="226" t="s">
        <v>4688</v>
      </c>
      <c r="C52" s="226" t="s">
        <v>4688</v>
      </c>
      <c r="D52" s="228">
        <v>22385</v>
      </c>
      <c r="E52" s="228">
        <v>4632</v>
      </c>
      <c r="F52" s="228">
        <v>27017</v>
      </c>
      <c r="G52" s="227">
        <v>9.2499999999999999E-2</v>
      </c>
      <c r="H52" s="214">
        <f t="shared" si="1"/>
        <v>27017</v>
      </c>
    </row>
    <row r="53" spans="1:8">
      <c r="A53" s="225" t="s">
        <v>484</v>
      </c>
      <c r="B53" s="228">
        <v>206336</v>
      </c>
      <c r="C53" s="227">
        <v>1</v>
      </c>
      <c r="D53" s="228">
        <v>39873</v>
      </c>
      <c r="E53" s="228">
        <v>45830</v>
      </c>
      <c r="F53" s="228">
        <v>292039</v>
      </c>
      <c r="G53" s="227">
        <v>1</v>
      </c>
      <c r="H53" s="214">
        <f t="shared" si="1"/>
        <v>85703</v>
      </c>
    </row>
    <row r="54" spans="1:8">
      <c r="H54" s="214">
        <f>SUM(D54:E54)</f>
        <v>0</v>
      </c>
    </row>
    <row r="55" spans="1:8">
      <c r="A55" s="284" t="s">
        <v>4690</v>
      </c>
      <c r="B55" s="285"/>
      <c r="C55" s="285"/>
      <c r="D55" s="285"/>
      <c r="E55" s="285"/>
      <c r="F55" s="285"/>
      <c r="G55" s="285"/>
    </row>
    <row r="56" spans="1:8" ht="15.75">
      <c r="A56" s="286" t="s">
        <v>4425</v>
      </c>
      <c r="B56" s="224" t="s">
        <v>15</v>
      </c>
      <c r="C56" s="224" t="s">
        <v>4679</v>
      </c>
      <c r="D56" s="286" t="s">
        <v>4569</v>
      </c>
      <c r="E56" s="286" t="s">
        <v>4570</v>
      </c>
      <c r="F56" s="286" t="s">
        <v>4680</v>
      </c>
      <c r="G56" s="286" t="s">
        <v>4681</v>
      </c>
      <c r="H56" s="214" t="s">
        <v>4682</v>
      </c>
    </row>
    <row r="57" spans="1:8" ht="15.75">
      <c r="A57" s="286"/>
      <c r="B57" s="224" t="s">
        <v>4683</v>
      </c>
      <c r="C57" s="224" t="s">
        <v>4684</v>
      </c>
      <c r="D57" s="286"/>
      <c r="E57" s="286"/>
      <c r="F57" s="286"/>
      <c r="G57" s="286"/>
    </row>
    <row r="58" spans="1:8">
      <c r="A58" s="225" t="s">
        <v>526</v>
      </c>
      <c r="B58" s="226">
        <v>324</v>
      </c>
      <c r="C58" s="227">
        <v>1.6000000000000001E-3</v>
      </c>
      <c r="D58" s="226">
        <v>373</v>
      </c>
      <c r="E58" s="228">
        <v>11310</v>
      </c>
      <c r="F58" s="228">
        <v>12006</v>
      </c>
      <c r="G58" s="227">
        <v>4.1300000000000003E-2</v>
      </c>
      <c r="H58" s="214">
        <f>SUM(D58:E58)</f>
        <v>11683</v>
      </c>
    </row>
    <row r="59" spans="1:8">
      <c r="A59" s="225" t="s">
        <v>4577</v>
      </c>
      <c r="B59" s="228">
        <v>24410</v>
      </c>
      <c r="C59" s="227">
        <v>0.1231</v>
      </c>
      <c r="D59" s="228">
        <v>3367</v>
      </c>
      <c r="E59" s="228">
        <v>1904</v>
      </c>
      <c r="F59" s="228">
        <v>29681</v>
      </c>
      <c r="G59" s="227">
        <v>0.1021</v>
      </c>
      <c r="H59" s="214">
        <f t="shared" ref="H59:H71" si="2">SUM(D59:E59)</f>
        <v>5271</v>
      </c>
    </row>
    <row r="60" spans="1:8">
      <c r="A60" s="225" t="s">
        <v>513</v>
      </c>
      <c r="B60" s="228" t="e">
        <f>'CEC Data'!#REF!</f>
        <v>#REF!</v>
      </c>
      <c r="C60" s="227">
        <v>0.49859999999999999</v>
      </c>
      <c r="D60" s="226">
        <v>41</v>
      </c>
      <c r="E60" s="228">
        <v>7120</v>
      </c>
      <c r="F60" s="228">
        <v>105992</v>
      </c>
      <c r="G60" s="227">
        <v>0.36480000000000001</v>
      </c>
      <c r="H60" s="214">
        <f t="shared" si="2"/>
        <v>7161</v>
      </c>
    </row>
    <row r="61" spans="1:8">
      <c r="A61" s="225" t="s">
        <v>534</v>
      </c>
      <c r="B61" s="228">
        <v>18931</v>
      </c>
      <c r="C61" s="227">
        <v>9.5500000000000002E-2</v>
      </c>
      <c r="D61" s="226">
        <v>0</v>
      </c>
      <c r="E61" s="228">
        <v>7739</v>
      </c>
      <c r="F61" s="228">
        <v>26670</v>
      </c>
      <c r="G61" s="227">
        <v>9.1800000000000007E-2</v>
      </c>
      <c r="H61" s="214">
        <f t="shared" si="2"/>
        <v>7739</v>
      </c>
    </row>
    <row r="62" spans="1:8">
      <c r="A62" s="225" t="s">
        <v>514</v>
      </c>
      <c r="B62" s="226">
        <v>37</v>
      </c>
      <c r="C62" s="227">
        <v>2.0000000000000001E-4</v>
      </c>
      <c r="D62" s="226">
        <v>0</v>
      </c>
      <c r="E62" s="226">
        <v>0</v>
      </c>
      <c r="F62" s="226">
        <v>37</v>
      </c>
      <c r="G62" s="227">
        <v>1E-4</v>
      </c>
      <c r="H62" s="214">
        <f t="shared" si="2"/>
        <v>0</v>
      </c>
    </row>
    <row r="63" spans="1:8">
      <c r="A63" s="225" t="s">
        <v>4685</v>
      </c>
      <c r="B63" s="226">
        <v>394</v>
      </c>
      <c r="C63" s="227">
        <v>2E-3</v>
      </c>
      <c r="D63" s="226">
        <v>0</v>
      </c>
      <c r="E63" s="226">
        <v>0</v>
      </c>
      <c r="F63" s="226">
        <v>394</v>
      </c>
      <c r="G63" s="227">
        <v>1.4E-3</v>
      </c>
      <c r="H63" s="214">
        <f t="shared" si="2"/>
        <v>0</v>
      </c>
    </row>
    <row r="64" spans="1:8">
      <c r="A64" s="225" t="s">
        <v>4686</v>
      </c>
      <c r="B64" s="228">
        <v>55300</v>
      </c>
      <c r="C64" s="227">
        <v>0.27900000000000003</v>
      </c>
      <c r="D64" s="228">
        <v>11710</v>
      </c>
      <c r="E64" s="228">
        <v>6952</v>
      </c>
      <c r="F64" s="228">
        <v>73961</v>
      </c>
      <c r="G64" s="227">
        <v>0.2545</v>
      </c>
      <c r="H64" s="214">
        <f t="shared" si="2"/>
        <v>18662</v>
      </c>
    </row>
    <row r="65" spans="1:8">
      <c r="A65" s="233" t="s">
        <v>4580</v>
      </c>
      <c r="B65" s="234">
        <v>5868</v>
      </c>
      <c r="C65" s="235">
        <v>2.9600000000000001E-2</v>
      </c>
      <c r="D65" s="236">
        <v>659</v>
      </c>
      <c r="E65" s="236">
        <v>25</v>
      </c>
      <c r="F65" s="234">
        <v>6553</v>
      </c>
      <c r="G65" s="235">
        <v>2.2599999999999999E-2</v>
      </c>
      <c r="H65" s="214">
        <f t="shared" si="2"/>
        <v>684</v>
      </c>
    </row>
    <row r="66" spans="1:8">
      <c r="A66" s="233" t="s">
        <v>528</v>
      </c>
      <c r="B66" s="234">
        <v>11582</v>
      </c>
      <c r="C66" s="235">
        <v>5.8400000000000001E-2</v>
      </c>
      <c r="D66" s="236">
        <v>96</v>
      </c>
      <c r="E66" s="234">
        <v>1038</v>
      </c>
      <c r="F66" s="234">
        <v>12717</v>
      </c>
      <c r="G66" s="235">
        <v>4.3799999999999999E-2</v>
      </c>
      <c r="H66" s="214">
        <f t="shared" si="2"/>
        <v>1134</v>
      </c>
    </row>
    <row r="67" spans="1:8">
      <c r="A67" s="233" t="s">
        <v>4581</v>
      </c>
      <c r="B67" s="234">
        <v>4567</v>
      </c>
      <c r="C67" s="235">
        <v>2.3E-2</v>
      </c>
      <c r="D67" s="236">
        <v>229</v>
      </c>
      <c r="E67" s="236">
        <v>1</v>
      </c>
      <c r="F67" s="234">
        <v>4796</v>
      </c>
      <c r="G67" s="235">
        <v>1.6500000000000001E-2</v>
      </c>
      <c r="H67" s="214">
        <f t="shared" si="2"/>
        <v>230</v>
      </c>
    </row>
    <row r="68" spans="1:8">
      <c r="A68" s="233" t="s">
        <v>510</v>
      </c>
      <c r="B68" s="234">
        <v>19783</v>
      </c>
      <c r="C68" s="235">
        <v>9.98E-2</v>
      </c>
      <c r="D68" s="236">
        <v>0</v>
      </c>
      <c r="E68" s="234">
        <v>3791</v>
      </c>
      <c r="F68" s="234">
        <v>23574</v>
      </c>
      <c r="G68" s="235">
        <v>8.1100000000000005E-2</v>
      </c>
      <c r="H68" s="214">
        <f t="shared" si="2"/>
        <v>3791</v>
      </c>
    </row>
    <row r="69" spans="1:8">
      <c r="A69" s="233" t="s">
        <v>508</v>
      </c>
      <c r="B69" s="234">
        <v>13500</v>
      </c>
      <c r="C69" s="235">
        <v>6.8099999999999994E-2</v>
      </c>
      <c r="D69" s="234">
        <v>10725</v>
      </c>
      <c r="E69" s="234">
        <v>2097</v>
      </c>
      <c r="F69" s="234">
        <v>26321</v>
      </c>
      <c r="G69" s="235">
        <v>9.06E-2</v>
      </c>
      <c r="H69" s="214">
        <f t="shared" si="2"/>
        <v>12822</v>
      </c>
    </row>
    <row r="70" spans="1:8">
      <c r="A70" s="225" t="s">
        <v>4687</v>
      </c>
      <c r="B70" s="226" t="s">
        <v>4688</v>
      </c>
      <c r="C70" s="226" t="s">
        <v>4688</v>
      </c>
      <c r="D70" s="228">
        <v>26888</v>
      </c>
      <c r="E70" s="228">
        <v>14937</v>
      </c>
      <c r="F70" s="228">
        <v>41825</v>
      </c>
      <c r="G70" s="227">
        <v>0.1439</v>
      </c>
      <c r="H70" s="214">
        <f t="shared" si="2"/>
        <v>41825</v>
      </c>
    </row>
    <row r="71" spans="1:8">
      <c r="A71" s="225" t="s">
        <v>484</v>
      </c>
      <c r="B71" s="228">
        <v>198227</v>
      </c>
      <c r="C71" s="227">
        <v>1</v>
      </c>
      <c r="D71" s="228">
        <v>42378</v>
      </c>
      <c r="E71" s="228">
        <v>49963</v>
      </c>
      <c r="F71" s="228">
        <v>290567</v>
      </c>
      <c r="G71" s="227">
        <v>1</v>
      </c>
      <c r="H71" s="214">
        <f t="shared" si="2"/>
        <v>92341</v>
      </c>
    </row>
    <row r="72" spans="1:8">
      <c r="H72" s="214">
        <f>SUM(D72:E72)</f>
        <v>0</v>
      </c>
    </row>
    <row r="73" spans="1:8">
      <c r="A73" s="284" t="s">
        <v>4691</v>
      </c>
      <c r="B73" s="285"/>
      <c r="C73" s="285"/>
      <c r="D73" s="285"/>
      <c r="E73" s="285"/>
      <c r="F73" s="285"/>
      <c r="G73" s="285"/>
    </row>
    <row r="74" spans="1:8" ht="15.75" customHeight="1">
      <c r="A74" s="287" t="s">
        <v>4425</v>
      </c>
      <c r="B74" s="237" t="s">
        <v>15</v>
      </c>
      <c r="C74" s="237" t="s">
        <v>4679</v>
      </c>
      <c r="D74" s="287" t="s">
        <v>4569</v>
      </c>
      <c r="E74" s="287" t="s">
        <v>4570</v>
      </c>
      <c r="F74" s="287" t="s">
        <v>4680</v>
      </c>
      <c r="G74" s="287" t="s">
        <v>4692</v>
      </c>
    </row>
    <row r="75" spans="1:8" ht="15.75">
      <c r="A75" s="287"/>
      <c r="B75" s="237" t="s">
        <v>4683</v>
      </c>
      <c r="C75" s="237" t="s">
        <v>4684</v>
      </c>
      <c r="D75" s="287"/>
      <c r="E75" s="287"/>
      <c r="F75" s="287"/>
      <c r="G75" s="287"/>
    </row>
    <row r="76" spans="1:8">
      <c r="A76" s="225" t="s">
        <v>526</v>
      </c>
      <c r="B76" s="226">
        <v>538</v>
      </c>
      <c r="C76" s="227">
        <v>3.0000000000000001E-3</v>
      </c>
      <c r="D76" s="226">
        <v>294</v>
      </c>
      <c r="E76" s="228">
        <v>16903</v>
      </c>
      <c r="F76" s="228">
        <v>17735</v>
      </c>
      <c r="G76" s="227">
        <v>0.06</v>
      </c>
      <c r="H76" s="214">
        <f>SUM(D76:E76)</f>
        <v>17197</v>
      </c>
    </row>
    <row r="77" spans="1:8">
      <c r="A77" s="225" t="s">
        <v>4577</v>
      </c>
      <c r="B77" s="228">
        <v>11569</v>
      </c>
      <c r="C77" s="227">
        <v>5.8999999999999997E-2</v>
      </c>
      <c r="D77" s="228">
        <v>2235</v>
      </c>
      <c r="E77" s="228">
        <v>2144</v>
      </c>
      <c r="F77" s="228">
        <v>15948</v>
      </c>
      <c r="G77" s="227">
        <v>5.3999999999999999E-2</v>
      </c>
      <c r="H77" s="214">
        <f t="shared" ref="H77:H89" si="3">SUM(D77:E77)</f>
        <v>4379</v>
      </c>
    </row>
    <row r="78" spans="1:8">
      <c r="A78" s="225" t="s">
        <v>513</v>
      </c>
      <c r="B78" s="228">
        <v>117490</v>
      </c>
      <c r="C78" s="227">
        <v>0.59899999999999998</v>
      </c>
      <c r="D78" s="226">
        <v>49</v>
      </c>
      <c r="E78" s="228">
        <v>12211</v>
      </c>
      <c r="F78" s="228">
        <v>129750</v>
      </c>
      <c r="G78" s="227">
        <v>0.44</v>
      </c>
      <c r="H78" s="214">
        <f t="shared" si="3"/>
        <v>12260</v>
      </c>
    </row>
    <row r="79" spans="1:8">
      <c r="A79" s="225" t="s">
        <v>534</v>
      </c>
      <c r="B79" s="228">
        <v>18525</v>
      </c>
      <c r="C79" s="227">
        <v>9.4E-2</v>
      </c>
      <c r="D79" s="226">
        <v>0</v>
      </c>
      <c r="E79" s="228">
        <v>8726</v>
      </c>
      <c r="F79" s="228">
        <v>27251</v>
      </c>
      <c r="G79" s="227">
        <v>9.1999999999999998E-2</v>
      </c>
      <c r="H79" s="214">
        <f t="shared" si="3"/>
        <v>8726</v>
      </c>
    </row>
    <row r="80" spans="1:8">
      <c r="A80" s="225" t="s">
        <v>514</v>
      </c>
      <c r="B80" s="226">
        <v>54</v>
      </c>
      <c r="C80" s="227">
        <v>0</v>
      </c>
      <c r="D80" s="226">
        <v>0</v>
      </c>
      <c r="E80" s="226">
        <v>0</v>
      </c>
      <c r="F80" s="226">
        <v>54</v>
      </c>
      <c r="G80" s="227">
        <v>0</v>
      </c>
      <c r="H80" s="214">
        <f t="shared" si="3"/>
        <v>0</v>
      </c>
    </row>
    <row r="81" spans="1:8">
      <c r="A81" s="225" t="s">
        <v>557</v>
      </c>
      <c r="B81" s="226">
        <v>14</v>
      </c>
      <c r="C81" s="227">
        <v>0</v>
      </c>
      <c r="D81" s="226">
        <v>0</v>
      </c>
      <c r="E81" s="226">
        <v>0</v>
      </c>
      <c r="F81" s="226">
        <v>14</v>
      </c>
      <c r="G81" s="227">
        <v>0</v>
      </c>
      <c r="H81" s="214">
        <f t="shared" si="3"/>
        <v>0</v>
      </c>
    </row>
    <row r="82" spans="1:8">
      <c r="A82" s="225" t="s">
        <v>4686</v>
      </c>
      <c r="B82" s="228">
        <v>48005</v>
      </c>
      <c r="C82" s="227">
        <v>0.245</v>
      </c>
      <c r="D82" s="228">
        <v>12321</v>
      </c>
      <c r="E82" s="228">
        <v>4455</v>
      </c>
      <c r="F82" s="228">
        <v>64781</v>
      </c>
      <c r="G82" s="227">
        <v>0.219</v>
      </c>
      <c r="H82" s="214">
        <f t="shared" si="3"/>
        <v>16776</v>
      </c>
    </row>
    <row r="83" spans="1:8">
      <c r="A83" s="233" t="s">
        <v>4580</v>
      </c>
      <c r="B83" s="234">
        <v>6362</v>
      </c>
      <c r="C83" s="235">
        <v>3.2000000000000001E-2</v>
      </c>
      <c r="D83" s="234">
        <v>1143</v>
      </c>
      <c r="E83" s="236">
        <v>42</v>
      </c>
      <c r="F83" s="234">
        <v>7546</v>
      </c>
      <c r="G83" s="235">
        <v>2.5999999999999999E-2</v>
      </c>
      <c r="H83" s="214">
        <f t="shared" si="3"/>
        <v>1185</v>
      </c>
    </row>
    <row r="84" spans="1:8">
      <c r="A84" s="233" t="s">
        <v>528</v>
      </c>
      <c r="B84" s="234">
        <v>11994</v>
      </c>
      <c r="C84" s="235">
        <v>6.0999999999999999E-2</v>
      </c>
      <c r="D84" s="236">
        <v>132</v>
      </c>
      <c r="E84" s="236">
        <v>757</v>
      </c>
      <c r="F84" s="234">
        <v>12883</v>
      </c>
      <c r="G84" s="235">
        <v>4.3999999999999997E-2</v>
      </c>
      <c r="H84" s="214">
        <f t="shared" si="3"/>
        <v>889</v>
      </c>
    </row>
    <row r="85" spans="1:8">
      <c r="A85" s="233" t="s">
        <v>4581</v>
      </c>
      <c r="B85" s="234">
        <v>2423</v>
      </c>
      <c r="C85" s="235">
        <v>1.2E-2</v>
      </c>
      <c r="D85" s="236">
        <v>191</v>
      </c>
      <c r="E85" s="236">
        <v>2</v>
      </c>
      <c r="F85" s="234">
        <v>2616</v>
      </c>
      <c r="G85" s="235">
        <v>8.9999999999999993E-3</v>
      </c>
      <c r="H85" s="214">
        <f t="shared" si="3"/>
        <v>193</v>
      </c>
    </row>
    <row r="86" spans="1:8">
      <c r="A86" s="233" t="s">
        <v>510</v>
      </c>
      <c r="B86" s="234">
        <v>15046</v>
      </c>
      <c r="C86" s="235">
        <v>7.6999999999999999E-2</v>
      </c>
      <c r="D86" s="236">
        <v>0</v>
      </c>
      <c r="E86" s="234">
        <v>2583</v>
      </c>
      <c r="F86" s="234">
        <v>17629</v>
      </c>
      <c r="G86" s="235">
        <v>0.06</v>
      </c>
      <c r="H86" s="214">
        <f t="shared" si="3"/>
        <v>2583</v>
      </c>
    </row>
    <row r="87" spans="1:8">
      <c r="A87" s="233" t="s">
        <v>508</v>
      </c>
      <c r="B87" s="234">
        <v>12180</v>
      </c>
      <c r="C87" s="235">
        <v>6.2E-2</v>
      </c>
      <c r="D87" s="234">
        <v>10855</v>
      </c>
      <c r="E87" s="234">
        <v>1072</v>
      </c>
      <c r="F87" s="234">
        <v>24107</v>
      </c>
      <c r="G87" s="235">
        <v>8.2000000000000003E-2</v>
      </c>
      <c r="H87" s="214">
        <f t="shared" si="3"/>
        <v>11927</v>
      </c>
    </row>
    <row r="88" spans="1:8">
      <c r="A88" s="225" t="s">
        <v>4693</v>
      </c>
      <c r="B88" s="226" t="s">
        <v>4688</v>
      </c>
      <c r="C88" s="226" t="s">
        <v>4688</v>
      </c>
      <c r="D88" s="228">
        <v>20901</v>
      </c>
      <c r="E88" s="228">
        <v>18972</v>
      </c>
      <c r="F88" s="228">
        <v>39873</v>
      </c>
      <c r="G88" s="227">
        <v>0.13500000000000001</v>
      </c>
      <c r="H88" s="214">
        <f t="shared" si="3"/>
        <v>39873</v>
      </c>
    </row>
    <row r="89" spans="1:8">
      <c r="A89" s="225" t="s">
        <v>484</v>
      </c>
      <c r="B89" s="228">
        <v>196195</v>
      </c>
      <c r="C89" s="227">
        <v>1</v>
      </c>
      <c r="D89" s="228">
        <v>35800</v>
      </c>
      <c r="E89" s="228">
        <v>63410</v>
      </c>
      <c r="F89" s="228">
        <v>295405</v>
      </c>
      <c r="G89" s="227">
        <v>1</v>
      </c>
      <c r="H89" s="214">
        <f t="shared" si="3"/>
        <v>99210</v>
      </c>
    </row>
    <row r="90" spans="1:8">
      <c r="B90" s="215">
        <f>B89*1000</f>
        <v>196195000</v>
      </c>
      <c r="H90" s="214">
        <f>SUM(D90:E90)</f>
        <v>0</v>
      </c>
    </row>
    <row r="91" spans="1:8">
      <c r="A91" s="288" t="s">
        <v>4694</v>
      </c>
      <c r="B91" s="289"/>
      <c r="C91" s="289"/>
      <c r="D91" s="289"/>
      <c r="E91" s="289"/>
      <c r="F91" s="289"/>
      <c r="G91" s="289"/>
    </row>
    <row r="92" spans="1:8" ht="15.75" customHeight="1">
      <c r="A92" s="287" t="s">
        <v>4425</v>
      </c>
      <c r="B92" s="237" t="s">
        <v>15</v>
      </c>
      <c r="C92" s="237" t="s">
        <v>4679</v>
      </c>
      <c r="D92" s="287" t="s">
        <v>4569</v>
      </c>
      <c r="E92" s="287" t="s">
        <v>4570</v>
      </c>
      <c r="F92" s="287" t="s">
        <v>4695</v>
      </c>
      <c r="G92" s="287" t="s">
        <v>4696</v>
      </c>
    </row>
    <row r="93" spans="1:8" ht="15.75">
      <c r="A93" s="287"/>
      <c r="B93" s="237" t="s">
        <v>4683</v>
      </c>
      <c r="C93" s="237" t="s">
        <v>4684</v>
      </c>
      <c r="D93" s="287"/>
      <c r="E93" s="287"/>
      <c r="F93" s="287"/>
      <c r="G93" s="287"/>
    </row>
    <row r="94" spans="1:8">
      <c r="A94" s="225" t="s">
        <v>526</v>
      </c>
      <c r="B94" s="228">
        <v>1011</v>
      </c>
      <c r="C94" s="227">
        <v>5.1000000000000004E-3</v>
      </c>
      <c r="D94" s="226">
        <v>0</v>
      </c>
      <c r="E94" s="228">
        <v>17877</v>
      </c>
      <c r="F94" s="228">
        <v>18888</v>
      </c>
      <c r="G94" s="227">
        <v>6.3600000000000004E-2</v>
      </c>
      <c r="H94" s="214">
        <f>SUM(D94:E94)</f>
        <v>17877</v>
      </c>
    </row>
    <row r="95" spans="1:8">
      <c r="A95" s="225" t="s">
        <v>4577</v>
      </c>
      <c r="B95" s="228">
        <v>13739</v>
      </c>
      <c r="C95" s="227">
        <v>6.9000000000000006E-2</v>
      </c>
      <c r="D95" s="226">
        <v>160</v>
      </c>
      <c r="E95" s="228">
        <v>2138</v>
      </c>
      <c r="F95" s="228">
        <v>16037</v>
      </c>
      <c r="G95" s="227">
        <v>5.3999999999999999E-2</v>
      </c>
      <c r="H95" s="214">
        <f t="shared" ref="H95:H107" si="4">SUM(D95:E95)</f>
        <v>2298</v>
      </c>
    </row>
    <row r="96" spans="1:8">
      <c r="A96" s="225" t="s">
        <v>513</v>
      </c>
      <c r="B96" s="228">
        <v>122005</v>
      </c>
      <c r="C96" s="227">
        <v>0.61250000000000004</v>
      </c>
      <c r="D96" s="226">
        <v>1</v>
      </c>
      <c r="E96" s="228">
        <v>10151</v>
      </c>
      <c r="F96" s="228">
        <v>132157</v>
      </c>
      <c r="G96" s="227">
        <v>0.44490000000000002</v>
      </c>
      <c r="H96" s="214">
        <f t="shared" si="4"/>
        <v>10152</v>
      </c>
    </row>
    <row r="97" spans="1:8">
      <c r="A97" s="225" t="s">
        <v>534</v>
      </c>
      <c r="B97" s="228">
        <v>17027</v>
      </c>
      <c r="C97" s="227">
        <v>8.5500000000000007E-2</v>
      </c>
      <c r="D97" s="226">
        <v>0</v>
      </c>
      <c r="E97" s="228">
        <v>8193</v>
      </c>
      <c r="F97" s="228">
        <v>25220</v>
      </c>
      <c r="G97" s="227">
        <v>8.4900000000000003E-2</v>
      </c>
      <c r="H97" s="214">
        <f t="shared" si="4"/>
        <v>8193</v>
      </c>
    </row>
    <row r="98" spans="1:8">
      <c r="A98" s="225" t="s">
        <v>514</v>
      </c>
      <c r="B98" s="226">
        <v>45</v>
      </c>
      <c r="C98" s="227">
        <v>2.0000000000000001E-4</v>
      </c>
      <c r="D98" s="226">
        <v>0</v>
      </c>
      <c r="E98" s="226">
        <v>0</v>
      </c>
      <c r="F98" s="226">
        <v>45</v>
      </c>
      <c r="G98" s="227">
        <v>1E-4</v>
      </c>
      <c r="H98" s="214">
        <f t="shared" si="4"/>
        <v>0</v>
      </c>
    </row>
    <row r="99" spans="1:8">
      <c r="A99" s="225" t="s">
        <v>557</v>
      </c>
      <c r="B99" s="226">
        <v>16</v>
      </c>
      <c r="C99" s="227">
        <v>1E-4</v>
      </c>
      <c r="D99" s="226">
        <v>0</v>
      </c>
      <c r="E99" s="226">
        <v>0</v>
      </c>
      <c r="F99" s="226">
        <v>16</v>
      </c>
      <c r="G99" s="227">
        <v>1E-4</v>
      </c>
      <c r="H99" s="214">
        <f t="shared" si="4"/>
        <v>0</v>
      </c>
    </row>
    <row r="100" spans="1:8">
      <c r="A100" s="225" t="s">
        <v>4686</v>
      </c>
      <c r="B100" s="228">
        <v>45350</v>
      </c>
      <c r="C100" s="227">
        <v>0.22770000000000001</v>
      </c>
      <c r="D100" s="228">
        <v>11423</v>
      </c>
      <c r="E100" s="228">
        <v>3493</v>
      </c>
      <c r="F100" s="228">
        <v>60266</v>
      </c>
      <c r="G100" s="227">
        <v>0.2029</v>
      </c>
      <c r="H100" s="214">
        <f t="shared" si="4"/>
        <v>14916</v>
      </c>
    </row>
    <row r="101" spans="1:8">
      <c r="A101" s="233" t="s">
        <v>4580</v>
      </c>
      <c r="B101" s="234">
        <v>6768</v>
      </c>
      <c r="C101" s="235">
        <v>3.4000000000000002E-2</v>
      </c>
      <c r="D101" s="236">
        <v>762</v>
      </c>
      <c r="E101" s="236">
        <v>24</v>
      </c>
      <c r="F101" s="234">
        <v>7554</v>
      </c>
      <c r="G101" s="235">
        <v>2.5399999999999999E-2</v>
      </c>
      <c r="H101" s="214">
        <f t="shared" si="4"/>
        <v>786</v>
      </c>
    </row>
    <row r="102" spans="1:8">
      <c r="A102" s="233" t="s">
        <v>528</v>
      </c>
      <c r="B102" s="234">
        <v>12186</v>
      </c>
      <c r="C102" s="235">
        <v>6.1199999999999997E-2</v>
      </c>
      <c r="D102" s="236">
        <v>150</v>
      </c>
      <c r="E102" s="236">
        <v>694</v>
      </c>
      <c r="F102" s="234">
        <v>13030</v>
      </c>
      <c r="G102" s="235">
        <v>4.3900000000000002E-2</v>
      </c>
      <c r="H102" s="214">
        <f t="shared" si="4"/>
        <v>844</v>
      </c>
    </row>
    <row r="103" spans="1:8">
      <c r="A103" s="233" t="s">
        <v>4581</v>
      </c>
      <c r="B103" s="234">
        <v>2737</v>
      </c>
      <c r="C103" s="235">
        <v>1.37E-2</v>
      </c>
      <c r="D103" s="236">
        <v>361</v>
      </c>
      <c r="E103" s="236">
        <v>0</v>
      </c>
      <c r="F103" s="234">
        <v>3098</v>
      </c>
      <c r="G103" s="235">
        <v>1.04E-2</v>
      </c>
      <c r="H103" s="214">
        <f t="shared" si="4"/>
        <v>361</v>
      </c>
    </row>
    <row r="104" spans="1:8">
      <c r="A104" s="233" t="s">
        <v>510</v>
      </c>
      <c r="B104" s="234">
        <v>10585</v>
      </c>
      <c r="C104" s="235">
        <v>5.3100000000000001E-2</v>
      </c>
      <c r="D104" s="236">
        <v>0</v>
      </c>
      <c r="E104" s="234">
        <v>2009</v>
      </c>
      <c r="F104" s="234">
        <v>12594</v>
      </c>
      <c r="G104" s="235">
        <v>4.24E-2</v>
      </c>
      <c r="H104" s="214">
        <f t="shared" si="4"/>
        <v>2009</v>
      </c>
    </row>
    <row r="105" spans="1:8">
      <c r="A105" s="233" t="s">
        <v>508</v>
      </c>
      <c r="B105" s="234">
        <v>13074</v>
      </c>
      <c r="C105" s="235">
        <v>6.5600000000000006E-2</v>
      </c>
      <c r="D105" s="234">
        <v>10151</v>
      </c>
      <c r="E105" s="236">
        <v>766</v>
      </c>
      <c r="F105" s="234">
        <v>23991</v>
      </c>
      <c r="G105" s="235">
        <v>8.0799999999999997E-2</v>
      </c>
      <c r="H105" s="214">
        <f t="shared" si="4"/>
        <v>10917</v>
      </c>
    </row>
    <row r="106" spans="1:8">
      <c r="A106" s="225" t="s">
        <v>4687</v>
      </c>
      <c r="B106" s="226" t="s">
        <v>4688</v>
      </c>
      <c r="C106" s="226" t="s">
        <v>4688</v>
      </c>
      <c r="D106" s="228">
        <v>25676</v>
      </c>
      <c r="E106" s="228">
        <v>18757</v>
      </c>
      <c r="F106" s="228">
        <v>44433</v>
      </c>
      <c r="G106" s="227">
        <v>0.14960000000000001</v>
      </c>
      <c r="H106" s="214">
        <f t="shared" si="4"/>
        <v>44433</v>
      </c>
    </row>
    <row r="107" spans="1:8">
      <c r="A107" s="225" t="s">
        <v>484</v>
      </c>
      <c r="B107" s="228">
        <v>199193</v>
      </c>
      <c r="C107" s="227">
        <v>1</v>
      </c>
      <c r="D107" s="228">
        <v>37260</v>
      </c>
      <c r="E107" s="228">
        <v>60609</v>
      </c>
      <c r="F107" s="228">
        <v>297062</v>
      </c>
      <c r="G107" s="227">
        <v>1</v>
      </c>
      <c r="H107" s="214">
        <f t="shared" si="4"/>
        <v>97869</v>
      </c>
    </row>
    <row r="108" spans="1:8">
      <c r="H108" s="214">
        <f>SUM(D108:E108)</f>
        <v>0</v>
      </c>
    </row>
    <row r="123" spans="1:35" s="238" customFormat="1">
      <c r="A123" s="238" t="s">
        <v>4697</v>
      </c>
    </row>
    <row r="124" spans="1:35">
      <c r="A124" s="214" t="s">
        <v>589</v>
      </c>
      <c r="B124" s="214">
        <v>2017</v>
      </c>
      <c r="C124" s="214">
        <v>2018</v>
      </c>
      <c r="D124" s="214">
        <v>2019</v>
      </c>
      <c r="E124" s="214">
        <v>2020</v>
      </c>
      <c r="F124" s="214">
        <v>2021</v>
      </c>
      <c r="G124" s="214">
        <v>2022</v>
      </c>
      <c r="H124" s="214">
        <v>2023</v>
      </c>
      <c r="I124" s="214">
        <v>2024</v>
      </c>
      <c r="J124" s="214">
        <v>2025</v>
      </c>
      <c r="K124" s="214">
        <v>2026</v>
      </c>
      <c r="L124" s="214">
        <v>2027</v>
      </c>
      <c r="M124" s="214">
        <v>2028</v>
      </c>
      <c r="N124" s="214">
        <v>2029</v>
      </c>
      <c r="O124" s="214">
        <v>2030</v>
      </c>
      <c r="P124" s="214">
        <v>2031</v>
      </c>
      <c r="Q124" s="214">
        <v>2032</v>
      </c>
      <c r="R124" s="214">
        <v>2033</v>
      </c>
      <c r="S124" s="214">
        <v>2034</v>
      </c>
      <c r="T124" s="214">
        <v>2035</v>
      </c>
      <c r="U124" s="214">
        <v>2036</v>
      </c>
      <c r="V124" s="214">
        <v>2037</v>
      </c>
      <c r="W124" s="214">
        <v>2038</v>
      </c>
      <c r="X124" s="214">
        <v>2039</v>
      </c>
      <c r="Y124" s="214">
        <v>2040</v>
      </c>
      <c r="Z124" s="214">
        <v>2041</v>
      </c>
      <c r="AA124" s="214">
        <v>2042</v>
      </c>
      <c r="AB124" s="214">
        <v>2043</v>
      </c>
      <c r="AC124" s="214">
        <v>2044</v>
      </c>
      <c r="AD124" s="214">
        <v>2045</v>
      </c>
      <c r="AE124" s="214">
        <v>2046</v>
      </c>
      <c r="AF124" s="214">
        <v>2047</v>
      </c>
      <c r="AG124" s="214">
        <v>2048</v>
      </c>
      <c r="AH124" s="214">
        <v>2049</v>
      </c>
      <c r="AI124" s="214">
        <v>2050</v>
      </c>
    </row>
    <row r="125" spans="1:35">
      <c r="A125" s="214" t="s">
        <v>4698</v>
      </c>
    </row>
    <row r="126" spans="1:35">
      <c r="A126" s="214" t="s">
        <v>4699</v>
      </c>
      <c r="B126" s="215">
        <f>'E3 (60% RPS net of exports)'!I35</f>
        <v>311067562.65416199</v>
      </c>
      <c r="C126" s="215">
        <f>'E3 (60% RPS net of exports)'!J35</f>
        <v>312986341.77092701</v>
      </c>
      <c r="D126" s="215">
        <f>'E3 (60% RPS net of exports)'!K35</f>
        <v>315126603.39957601</v>
      </c>
      <c r="E126" s="215">
        <f>'E3 (60% RPS net of exports)'!L35</f>
        <v>316527760.67560202</v>
      </c>
      <c r="F126" s="215">
        <f>'E3 (60% RPS net of exports)'!M35</f>
        <v>316576761.16199499</v>
      </c>
      <c r="G126" s="215">
        <f>'E3 (60% RPS net of exports)'!N35</f>
        <v>316655002.98431998</v>
      </c>
      <c r="H126" s="215">
        <f>'E3 (60% RPS net of exports)'!O35</f>
        <v>316893099.94556397</v>
      </c>
      <c r="I126" s="215">
        <f>'E3 (60% RPS net of exports)'!P35</f>
        <v>317161995.20030701</v>
      </c>
      <c r="J126" s="215">
        <f>'E3 (60% RPS net of exports)'!Q35</f>
        <v>316864095.71089298</v>
      </c>
      <c r="K126" s="215">
        <f>'E3 (60% RPS net of exports)'!R35</f>
        <v>317306049.914792</v>
      </c>
      <c r="L126" s="215">
        <f>'E3 (60% RPS net of exports)'!S35</f>
        <v>317966550.57116902</v>
      </c>
      <c r="M126" s="215">
        <f>'E3 (60% RPS net of exports)'!T35</f>
        <v>318563115.116777</v>
      </c>
      <c r="N126" s="215">
        <f>'E3 (60% RPS net of exports)'!U35</f>
        <v>319436415.029535</v>
      </c>
      <c r="O126" s="215">
        <f>'E3 (60% RPS net of exports)'!V35</f>
        <v>320535543.37801898</v>
      </c>
      <c r="P126" s="215">
        <f>'E3 (60% RPS net of exports)'!W35</f>
        <v>322742638.37351203</v>
      </c>
      <c r="Q126" s="215">
        <f>'E3 (60% RPS net of exports)'!X35</f>
        <v>324542431.44617999</v>
      </c>
      <c r="R126" s="215">
        <f>'E3 (60% RPS net of exports)'!Y35</f>
        <v>326863638.80540001</v>
      </c>
      <c r="S126" s="215">
        <f>'E3 (60% RPS net of exports)'!Z35</f>
        <v>329550520.62717003</v>
      </c>
      <c r="T126" s="215">
        <f>'E3 (60% RPS net of exports)'!AA35</f>
        <v>332620192.10216802</v>
      </c>
      <c r="U126" s="215">
        <f>'E3 (60% RPS net of exports)'!AB35</f>
        <v>336160695.66408598</v>
      </c>
      <c r="V126" s="215">
        <f>'E3 (60% RPS net of exports)'!AC35</f>
        <v>339945827.132783</v>
      </c>
      <c r="W126" s="215">
        <f>'E3 (60% RPS net of exports)'!AD35</f>
        <v>344073124.22459102</v>
      </c>
      <c r="X126" s="215">
        <f>'E3 (60% RPS net of exports)'!AE35</f>
        <v>348325186.74573302</v>
      </c>
      <c r="Y126" s="215">
        <f>'E3 (60% RPS net of exports)'!AF35</f>
        <v>352797276.89051002</v>
      </c>
      <c r="Z126" s="215">
        <f>'E3 (60% RPS net of exports)'!AG35</f>
        <v>357845276.36463398</v>
      </c>
      <c r="AA126" s="215">
        <f>'E3 (60% RPS net of exports)'!AH35</f>
        <v>362996598.60155898</v>
      </c>
      <c r="AB126" s="215">
        <f>'E3 (60% RPS net of exports)'!AI35</f>
        <v>368184908.697267</v>
      </c>
      <c r="AC126" s="215">
        <f>'E3 (60% RPS net of exports)'!AJ35</f>
        <v>373386483.08303499</v>
      </c>
      <c r="AD126" s="215">
        <f>'E3 (60% RPS net of exports)'!AK35</f>
        <v>378303118.05337602</v>
      </c>
      <c r="AE126" s="215">
        <f>'E3 (60% RPS net of exports)'!AL35</f>
        <v>383183247.78253198</v>
      </c>
      <c r="AF126" s="215">
        <f>'E3 (60% RPS net of exports)'!AM35</f>
        <v>387816155.52930403</v>
      </c>
      <c r="AG126" s="215">
        <f>'E3 (60% RPS net of exports)'!AN35</f>
        <v>392323283.22319299</v>
      </c>
      <c r="AH126" s="215">
        <f>'E3 (60% RPS net of exports)'!AO35</f>
        <v>396670081.44406301</v>
      </c>
      <c r="AI126" s="215">
        <f>'E3 (60% RPS net of exports)'!AP35</f>
        <v>400792357.13253999</v>
      </c>
    </row>
    <row r="131" spans="1:1">
      <c r="A131" s="216"/>
    </row>
    <row r="147" spans="2:35">
      <c r="C147" s="215"/>
      <c r="D147" s="215"/>
      <c r="E147" s="215"/>
      <c r="F147" s="215"/>
      <c r="G147" s="215"/>
      <c r="H147" s="215"/>
      <c r="I147" s="215"/>
      <c r="J147" s="215"/>
      <c r="K147" s="215"/>
      <c r="L147" s="215"/>
      <c r="M147" s="215"/>
      <c r="N147" s="215"/>
      <c r="O147" s="215"/>
      <c r="P147" s="215"/>
      <c r="Q147" s="215"/>
      <c r="R147" s="215"/>
      <c r="S147" s="215"/>
      <c r="T147" s="215"/>
      <c r="U147" s="215"/>
      <c r="V147" s="215"/>
      <c r="W147" s="215"/>
      <c r="X147" s="215"/>
      <c r="Y147" s="215"/>
      <c r="Z147" s="215"/>
      <c r="AA147" s="215"/>
      <c r="AB147" s="215"/>
      <c r="AC147" s="215"/>
      <c r="AD147" s="215"/>
      <c r="AE147" s="215"/>
      <c r="AF147" s="215"/>
      <c r="AG147" s="215"/>
      <c r="AH147" s="215"/>
      <c r="AI147" s="215"/>
    </row>
    <row r="148" spans="2:35">
      <c r="B148" s="239"/>
    </row>
  </sheetData>
  <mergeCells count="20">
    <mergeCell ref="A91:G91"/>
    <mergeCell ref="A92:A93"/>
    <mergeCell ref="D92:D93"/>
    <mergeCell ref="E92:E93"/>
    <mergeCell ref="F92:F93"/>
    <mergeCell ref="G92:G93"/>
    <mergeCell ref="A73:G73"/>
    <mergeCell ref="A74:A75"/>
    <mergeCell ref="D74:D75"/>
    <mergeCell ref="E74:E75"/>
    <mergeCell ref="F74:F75"/>
    <mergeCell ref="G74:G75"/>
    <mergeCell ref="A18:G18"/>
    <mergeCell ref="A37:G37"/>
    <mergeCell ref="A55:G55"/>
    <mergeCell ref="A56:A57"/>
    <mergeCell ref="D56:D57"/>
    <mergeCell ref="E56:E57"/>
    <mergeCell ref="F56:F57"/>
    <mergeCell ref="G56:G57"/>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8FAF3-06B0-4A3B-BB5D-4509779F250C}">
  <dimension ref="A1:AQ71"/>
  <sheetViews>
    <sheetView workbookViewId="0">
      <selection activeCell="H46" sqref="H46"/>
    </sheetView>
  </sheetViews>
  <sheetFormatPr defaultColWidth="8.625" defaultRowHeight="15"/>
  <cols>
    <col min="1" max="1" width="27" style="214" customWidth="1"/>
    <col min="2" max="16384" width="8.625" style="214"/>
  </cols>
  <sheetData>
    <row r="1" spans="1:42">
      <c r="A1" s="214" t="s">
        <v>4642</v>
      </c>
      <c r="B1" s="214">
        <v>2010</v>
      </c>
      <c r="C1" s="214">
        <v>2011</v>
      </c>
      <c r="D1" s="214">
        <v>2012</v>
      </c>
      <c r="E1" s="214">
        <v>2013</v>
      </c>
      <c r="F1" s="214">
        <v>2014</v>
      </c>
      <c r="G1" s="214">
        <v>2015</v>
      </c>
      <c r="H1" s="214">
        <v>2016</v>
      </c>
      <c r="I1" s="214">
        <v>2017</v>
      </c>
      <c r="J1" s="214">
        <v>2018</v>
      </c>
      <c r="K1" s="214">
        <v>2019</v>
      </c>
      <c r="L1" s="214">
        <v>2020</v>
      </c>
      <c r="M1" s="214">
        <v>2021</v>
      </c>
      <c r="N1" s="214">
        <v>2022</v>
      </c>
      <c r="O1" s="214">
        <v>2023</v>
      </c>
      <c r="P1" s="214">
        <v>2024</v>
      </c>
      <c r="Q1" s="214">
        <v>2025</v>
      </c>
      <c r="R1" s="214">
        <v>2026</v>
      </c>
      <c r="S1" s="214">
        <v>2027</v>
      </c>
      <c r="T1" s="214">
        <v>2028</v>
      </c>
      <c r="U1" s="214">
        <v>2029</v>
      </c>
      <c r="V1" s="214">
        <v>2030</v>
      </c>
      <c r="W1" s="214">
        <v>2031</v>
      </c>
      <c r="X1" s="214">
        <v>2032</v>
      </c>
      <c r="Y1" s="214">
        <v>2033</v>
      </c>
      <c r="Z1" s="214">
        <v>2034</v>
      </c>
      <c r="AA1" s="214">
        <v>2035</v>
      </c>
      <c r="AB1" s="214">
        <v>2036</v>
      </c>
      <c r="AC1" s="214">
        <v>2037</v>
      </c>
      <c r="AD1" s="214">
        <v>2038</v>
      </c>
      <c r="AE1" s="214">
        <v>2039</v>
      </c>
      <c r="AF1" s="214">
        <v>2040</v>
      </c>
      <c r="AG1" s="214">
        <v>2041</v>
      </c>
      <c r="AH1" s="214">
        <v>2042</v>
      </c>
      <c r="AI1" s="214">
        <v>2043</v>
      </c>
      <c r="AJ1" s="214">
        <v>2044</v>
      </c>
      <c r="AK1" s="214">
        <v>2045</v>
      </c>
      <c r="AL1" s="214">
        <v>2046</v>
      </c>
      <c r="AM1" s="214">
        <v>2047</v>
      </c>
      <c r="AN1" s="214">
        <v>2048</v>
      </c>
      <c r="AO1" s="214">
        <v>2049</v>
      </c>
      <c r="AP1" s="214">
        <v>2050</v>
      </c>
    </row>
    <row r="2" spans="1:42">
      <c r="A2" s="214" t="s">
        <v>4643</v>
      </c>
      <c r="B2" s="214">
        <v>0</v>
      </c>
      <c r="C2" s="214">
        <v>0</v>
      </c>
      <c r="D2" s="214">
        <v>0</v>
      </c>
      <c r="E2" s="214">
        <v>0</v>
      </c>
      <c r="F2" s="214">
        <v>0</v>
      </c>
      <c r="G2" s="214">
        <v>0</v>
      </c>
      <c r="H2" s="214">
        <v>0</v>
      </c>
      <c r="I2" s="214">
        <v>0</v>
      </c>
      <c r="J2" s="214">
        <v>0</v>
      </c>
      <c r="K2" s="214">
        <v>0</v>
      </c>
      <c r="L2" s="214">
        <v>0</v>
      </c>
      <c r="M2" s="214">
        <v>0</v>
      </c>
      <c r="N2" s="214">
        <v>0</v>
      </c>
      <c r="O2" s="214">
        <v>0</v>
      </c>
      <c r="P2" s="214">
        <v>0</v>
      </c>
      <c r="Q2" s="214">
        <v>0</v>
      </c>
      <c r="R2" s="214">
        <v>0</v>
      </c>
      <c r="S2" s="214">
        <v>0</v>
      </c>
      <c r="T2" s="214">
        <v>0</v>
      </c>
      <c r="U2" s="214">
        <v>0</v>
      </c>
      <c r="V2" s="214">
        <v>0</v>
      </c>
      <c r="W2" s="214">
        <v>0</v>
      </c>
      <c r="X2" s="214">
        <v>0</v>
      </c>
      <c r="Y2" s="214">
        <v>0</v>
      </c>
      <c r="Z2" s="214">
        <v>0</v>
      </c>
      <c r="AA2" s="214">
        <v>0</v>
      </c>
      <c r="AB2" s="214">
        <v>0</v>
      </c>
      <c r="AC2" s="214">
        <v>0</v>
      </c>
      <c r="AD2" s="214">
        <v>0</v>
      </c>
      <c r="AE2" s="214">
        <v>0</v>
      </c>
      <c r="AF2" s="214">
        <v>0</v>
      </c>
      <c r="AG2" s="214">
        <v>0</v>
      </c>
      <c r="AH2" s="214">
        <v>0</v>
      </c>
      <c r="AI2" s="214">
        <v>0</v>
      </c>
      <c r="AJ2" s="214">
        <v>0</v>
      </c>
      <c r="AK2" s="214">
        <v>0</v>
      </c>
      <c r="AL2" s="214">
        <v>0</v>
      </c>
      <c r="AM2" s="214">
        <v>0</v>
      </c>
      <c r="AN2" s="214">
        <v>0</v>
      </c>
      <c r="AO2" s="214">
        <v>0</v>
      </c>
      <c r="AP2" s="214">
        <v>0</v>
      </c>
    </row>
    <row r="3" spans="1:42">
      <c r="A3" s="214" t="s">
        <v>4644</v>
      </c>
      <c r="B3" s="215">
        <v>40801310.1154714</v>
      </c>
      <c r="C3" s="215">
        <v>40801310.1154714</v>
      </c>
      <c r="D3" s="215">
        <v>40801310.1154714</v>
      </c>
      <c r="E3" s="215">
        <v>40801310.1154714</v>
      </c>
      <c r="F3" s="215">
        <v>40801310.1154714</v>
      </c>
      <c r="G3" s="215">
        <v>40801310.1154714</v>
      </c>
      <c r="H3" s="215">
        <v>41164841.085639097</v>
      </c>
      <c r="I3" s="215">
        <v>41534391.146846801</v>
      </c>
      <c r="J3" s="215">
        <v>41895838.823214501</v>
      </c>
      <c r="K3" s="215">
        <v>42251111.971765101</v>
      </c>
      <c r="L3" s="215">
        <v>42518443.316518702</v>
      </c>
      <c r="M3" s="215">
        <v>42785800.275788598</v>
      </c>
      <c r="N3" s="215">
        <v>43053988.969956197</v>
      </c>
      <c r="O3" s="215">
        <v>43324226.693128698</v>
      </c>
      <c r="P3" s="215">
        <v>43595547.680100799</v>
      </c>
      <c r="Q3" s="215">
        <v>43887940.573445</v>
      </c>
      <c r="R3" s="215">
        <v>44184747.995693997</v>
      </c>
      <c r="S3" s="215">
        <v>44485360.913108699</v>
      </c>
      <c r="T3" s="215">
        <v>44788900.710952997</v>
      </c>
      <c r="U3" s="215">
        <v>45094759.548456401</v>
      </c>
      <c r="V3" s="215">
        <v>45401908.433283798</v>
      </c>
      <c r="W3" s="215">
        <v>43837264.5268756</v>
      </c>
      <c r="X3" s="215">
        <v>42274360.016630098</v>
      </c>
      <c r="Y3" s="215">
        <v>40710286.231144801</v>
      </c>
      <c r="Z3" s="215">
        <v>39147324.708810702</v>
      </c>
      <c r="AA3" s="215">
        <v>37582680.802405298</v>
      </c>
      <c r="AB3" s="215">
        <v>36019206.1712192</v>
      </c>
      <c r="AC3" s="215">
        <v>34455702.506678902</v>
      </c>
      <c r="AD3" s="215">
        <v>32891560.306692898</v>
      </c>
      <c r="AE3" s="215">
        <v>31328667.198863901</v>
      </c>
      <c r="AF3" s="215">
        <v>29764582.0109795</v>
      </c>
      <c r="AG3" s="215">
        <v>28200548.6612854</v>
      </c>
      <c r="AH3" s="215">
        <v>26636406.461298902</v>
      </c>
      <c r="AI3" s="215">
        <v>25074083.474397201</v>
      </c>
      <c r="AJ3" s="215">
        <v>23509713.226044402</v>
      </c>
      <c r="AK3" s="215">
        <v>21944841.271265499</v>
      </c>
      <c r="AL3" s="215">
        <v>20381822.736832101</v>
      </c>
      <c r="AM3" s="215">
        <v>18817691.939266399</v>
      </c>
      <c r="AN3" s="215">
        <v>17254160.295994699</v>
      </c>
      <c r="AO3" s="215">
        <v>15690542.607263099</v>
      </c>
      <c r="AP3" s="215">
        <v>14127524.0728263</v>
      </c>
    </row>
    <row r="4" spans="1:42">
      <c r="A4" s="214" t="s">
        <v>534</v>
      </c>
      <c r="B4" s="215">
        <v>36085068.000002503</v>
      </c>
      <c r="C4" s="215">
        <v>36085068.000002503</v>
      </c>
      <c r="D4" s="215">
        <v>18346068.000002999</v>
      </c>
      <c r="E4" s="215">
        <v>18346068.000002999</v>
      </c>
      <c r="F4" s="215">
        <v>18346068.000002999</v>
      </c>
      <c r="G4" s="215">
        <v>18346068.000002999</v>
      </c>
      <c r="H4" s="215">
        <v>18346068.000002999</v>
      </c>
      <c r="I4" s="215">
        <v>18346068.000002999</v>
      </c>
      <c r="J4" s="215">
        <v>18346068.000002999</v>
      </c>
      <c r="K4" s="215">
        <v>18346068.000002999</v>
      </c>
      <c r="L4" s="215">
        <v>18346068.000002999</v>
      </c>
      <c r="M4" s="215">
        <v>18346068.000002999</v>
      </c>
      <c r="N4" s="215">
        <v>18346068.000002999</v>
      </c>
      <c r="O4" s="215">
        <v>18346068.000002999</v>
      </c>
      <c r="P4" s="215">
        <v>18346068.000002999</v>
      </c>
      <c r="Q4" s="214">
        <v>0</v>
      </c>
      <c r="R4" s="214">
        <v>0</v>
      </c>
      <c r="S4" s="214">
        <v>0</v>
      </c>
      <c r="T4" s="214">
        <v>0</v>
      </c>
      <c r="U4" s="214">
        <v>0</v>
      </c>
      <c r="V4" s="214">
        <v>0</v>
      </c>
      <c r="W4" s="214">
        <v>0</v>
      </c>
      <c r="X4" s="214">
        <v>0</v>
      </c>
      <c r="Y4" s="214">
        <v>0</v>
      </c>
      <c r="Z4" s="214">
        <v>0</v>
      </c>
      <c r="AA4" s="214">
        <v>0</v>
      </c>
      <c r="AB4" s="214">
        <v>0</v>
      </c>
      <c r="AC4" s="214">
        <v>0</v>
      </c>
      <c r="AD4" s="214">
        <v>0</v>
      </c>
      <c r="AE4" s="214">
        <v>0</v>
      </c>
      <c r="AF4" s="214">
        <v>0</v>
      </c>
      <c r="AG4" s="214">
        <v>0</v>
      </c>
      <c r="AH4" s="214">
        <v>0</v>
      </c>
      <c r="AI4" s="214">
        <v>0</v>
      </c>
      <c r="AJ4" s="214">
        <v>0</v>
      </c>
      <c r="AK4" s="214">
        <v>0</v>
      </c>
      <c r="AL4" s="214">
        <v>0</v>
      </c>
      <c r="AM4" s="214">
        <v>0</v>
      </c>
      <c r="AN4" s="214">
        <v>0</v>
      </c>
      <c r="AO4" s="214">
        <v>0</v>
      </c>
      <c r="AP4" s="214">
        <v>0</v>
      </c>
    </row>
    <row r="5" spans="1:42">
      <c r="A5" s="214" t="s">
        <v>4645</v>
      </c>
      <c r="B5" s="214">
        <v>0</v>
      </c>
      <c r="C5" s="214">
        <v>0</v>
      </c>
      <c r="D5" s="214">
        <v>0</v>
      </c>
      <c r="E5" s="214">
        <v>0</v>
      </c>
      <c r="F5" s="214">
        <v>0</v>
      </c>
      <c r="G5" s="214">
        <v>0</v>
      </c>
      <c r="H5" s="214">
        <v>0</v>
      </c>
      <c r="I5" s="214">
        <v>0</v>
      </c>
      <c r="J5" s="214">
        <v>0</v>
      </c>
      <c r="K5" s="214">
        <v>0</v>
      </c>
      <c r="L5" s="214">
        <v>0</v>
      </c>
      <c r="M5" s="214">
        <v>0</v>
      </c>
      <c r="N5" s="214">
        <v>0</v>
      </c>
      <c r="O5" s="214">
        <v>0</v>
      </c>
      <c r="P5" s="214">
        <v>0</v>
      </c>
      <c r="Q5" s="214">
        <v>0</v>
      </c>
      <c r="R5" s="214">
        <v>0</v>
      </c>
      <c r="S5" s="214">
        <v>0</v>
      </c>
      <c r="T5" s="214">
        <v>0</v>
      </c>
      <c r="U5" s="214">
        <v>0</v>
      </c>
      <c r="V5" s="214">
        <v>0</v>
      </c>
      <c r="W5" s="214">
        <v>0</v>
      </c>
      <c r="X5" s="214">
        <v>0</v>
      </c>
      <c r="Y5" s="214">
        <v>0</v>
      </c>
      <c r="Z5" s="214">
        <v>0</v>
      </c>
      <c r="AA5" s="214">
        <v>0</v>
      </c>
      <c r="AB5" s="214">
        <v>0</v>
      </c>
      <c r="AC5" s="214">
        <v>0</v>
      </c>
      <c r="AD5" s="214">
        <v>0</v>
      </c>
      <c r="AE5" s="214">
        <v>0</v>
      </c>
      <c r="AF5" s="214">
        <v>0</v>
      </c>
      <c r="AG5" s="214">
        <v>0</v>
      </c>
      <c r="AH5" s="214">
        <v>0</v>
      </c>
      <c r="AI5" s="214">
        <v>0</v>
      </c>
      <c r="AJ5" s="214">
        <v>0</v>
      </c>
      <c r="AK5" s="214">
        <v>0</v>
      </c>
      <c r="AL5" s="214">
        <v>0</v>
      </c>
      <c r="AM5" s="214">
        <v>0</v>
      </c>
      <c r="AN5" s="214">
        <v>0</v>
      </c>
      <c r="AO5" s="214">
        <v>0</v>
      </c>
      <c r="AP5" s="214">
        <v>0</v>
      </c>
    </row>
    <row r="6" spans="1:42">
      <c r="A6" s="214" t="s">
        <v>4646</v>
      </c>
      <c r="B6" s="214">
        <v>0</v>
      </c>
      <c r="C6" s="214">
        <v>0</v>
      </c>
      <c r="D6" s="214">
        <v>0</v>
      </c>
      <c r="E6" s="214">
        <v>0</v>
      </c>
      <c r="F6" s="214">
        <v>0</v>
      </c>
      <c r="G6" s="215">
        <v>515955.23644726299</v>
      </c>
      <c r="H6" s="215">
        <v>509816.10257046402</v>
      </c>
      <c r="I6" s="215">
        <v>499727.74272003002</v>
      </c>
      <c r="J6" s="215">
        <v>516329.66096411401</v>
      </c>
      <c r="K6" s="215">
        <v>517784.24515450798</v>
      </c>
      <c r="L6" s="215">
        <v>514371.69385872502</v>
      </c>
      <c r="M6" s="215">
        <v>512471.12451914302</v>
      </c>
      <c r="N6" s="215">
        <v>509030.98253887502</v>
      </c>
      <c r="O6" s="215">
        <v>500966.35785310197</v>
      </c>
      <c r="P6" s="215">
        <v>490849.79154346301</v>
      </c>
      <c r="Q6" s="215">
        <v>499671.55786191003</v>
      </c>
      <c r="R6" s="215">
        <v>492908.25615075597</v>
      </c>
      <c r="S6" s="215">
        <v>476428.27519344701</v>
      </c>
      <c r="T6" s="215">
        <v>129947.433612715</v>
      </c>
      <c r="U6" s="215">
        <v>126232.536575041</v>
      </c>
      <c r="V6" s="214">
        <v>0</v>
      </c>
      <c r="W6" s="214">
        <v>0</v>
      </c>
      <c r="X6" s="214">
        <v>0</v>
      </c>
      <c r="Y6" s="214">
        <v>0</v>
      </c>
      <c r="Z6" s="214">
        <v>0</v>
      </c>
      <c r="AA6" s="214">
        <v>0</v>
      </c>
      <c r="AB6" s="214">
        <v>0</v>
      </c>
      <c r="AC6" s="214">
        <v>0</v>
      </c>
      <c r="AD6" s="214">
        <v>0</v>
      </c>
      <c r="AE6" s="214">
        <v>0</v>
      </c>
      <c r="AF6" s="214">
        <v>0</v>
      </c>
      <c r="AG6" s="214">
        <v>0</v>
      </c>
      <c r="AH6" s="214">
        <v>0</v>
      </c>
      <c r="AI6" s="214">
        <v>0</v>
      </c>
      <c r="AJ6" s="214">
        <v>0</v>
      </c>
      <c r="AK6" s="214">
        <v>0</v>
      </c>
      <c r="AL6" s="214">
        <v>0</v>
      </c>
      <c r="AM6" s="214">
        <v>0</v>
      </c>
      <c r="AN6" s="214">
        <v>0</v>
      </c>
      <c r="AO6" s="214">
        <v>0</v>
      </c>
      <c r="AP6" s="214">
        <v>0</v>
      </c>
    </row>
    <row r="7" spans="1:42">
      <c r="A7" s="214" t="s">
        <v>4647</v>
      </c>
      <c r="B7" s="215">
        <v>216759.157403766</v>
      </c>
      <c r="C7" s="215">
        <v>141444.88455976199</v>
      </c>
      <c r="D7" s="215">
        <v>161053.82009144299</v>
      </c>
      <c r="E7" s="215">
        <v>82562.025186900501</v>
      </c>
      <c r="F7" s="215">
        <v>55793.481756568799</v>
      </c>
      <c r="G7" s="215">
        <v>10464.092278170499</v>
      </c>
      <c r="H7" s="214">
        <v>5468.9835164835204</v>
      </c>
      <c r="I7" s="214">
        <v>4989.2058982726203</v>
      </c>
      <c r="J7" s="214">
        <v>3282.58833643051</v>
      </c>
      <c r="K7" s="214">
        <v>3236.2572019694499</v>
      </c>
      <c r="L7" s="214">
        <v>2890.9644459573001</v>
      </c>
      <c r="M7" s="214">
        <v>4591.4740833255501</v>
      </c>
      <c r="N7" s="214">
        <v>4345.9060249963804</v>
      </c>
      <c r="O7" s="214">
        <v>2541.3411648656702</v>
      </c>
      <c r="P7" s="214">
        <v>1384.0169784211901</v>
      </c>
      <c r="Q7" s="214">
        <v>5515.97185426139</v>
      </c>
      <c r="R7" s="214">
        <v>5617.7883317780397</v>
      </c>
      <c r="S7" s="214">
        <v>4740.0534778846104</v>
      </c>
      <c r="T7" s="214">
        <v>2292.6832777233699</v>
      </c>
      <c r="U7" s="214">
        <v>3323.1536890470102</v>
      </c>
      <c r="V7" s="214">
        <v>3333.2768321004801</v>
      </c>
      <c r="W7" s="214">
        <v>2462.7731396761501</v>
      </c>
      <c r="X7" s="214">
        <v>2646.0338523191599</v>
      </c>
      <c r="Y7" s="214">
        <v>3696.79833779604</v>
      </c>
      <c r="Z7" s="214">
        <v>3889.5308820647701</v>
      </c>
      <c r="AA7" s="214">
        <v>4365.4935681758898</v>
      </c>
      <c r="AB7" s="214">
        <v>5217.7785746120499</v>
      </c>
      <c r="AC7" s="214">
        <v>5641.5428214516396</v>
      </c>
      <c r="AD7" s="214">
        <v>6025.9273349587902</v>
      </c>
      <c r="AE7" s="214">
        <v>6360.6066134991997</v>
      </c>
      <c r="AF7" s="214">
        <v>7372.4517227295501</v>
      </c>
      <c r="AG7" s="215">
        <v>12564.2181633494</v>
      </c>
      <c r="AH7" s="215">
        <v>22165.9671802835</v>
      </c>
      <c r="AI7" s="215">
        <v>29289.0760570782</v>
      </c>
      <c r="AJ7" s="215">
        <v>27071.463732697401</v>
      </c>
      <c r="AK7" s="215">
        <v>26641.944562626999</v>
      </c>
      <c r="AL7" s="215">
        <v>25348.710811365501</v>
      </c>
      <c r="AM7" s="215">
        <v>22854.7074483465</v>
      </c>
      <c r="AN7" s="215">
        <v>20937.066841988901</v>
      </c>
      <c r="AO7" s="215">
        <v>12341.7883949239</v>
      </c>
      <c r="AP7" s="214">
        <v>7638.1819293764802</v>
      </c>
    </row>
    <row r="8" spans="1:42">
      <c r="A8" s="214" t="s">
        <v>4648</v>
      </c>
      <c r="B8" s="215">
        <v>2763890.0276583401</v>
      </c>
      <c r="C8" s="215">
        <v>1916217.4509240401</v>
      </c>
      <c r="D8" s="215">
        <v>1888079.4795123099</v>
      </c>
      <c r="E8" s="215">
        <v>896114.31641655404</v>
      </c>
      <c r="F8" s="215">
        <v>544838.89155124396</v>
      </c>
      <c r="G8" s="214">
        <v>5064.73741618036</v>
      </c>
      <c r="H8" s="214">
        <v>0</v>
      </c>
      <c r="I8" s="214">
        <v>0</v>
      </c>
      <c r="J8" s="214">
        <v>0</v>
      </c>
      <c r="K8" s="214">
        <v>0</v>
      </c>
      <c r="L8" s="214">
        <v>0</v>
      </c>
      <c r="M8" s="214">
        <v>0</v>
      </c>
      <c r="N8" s="214">
        <v>0</v>
      </c>
      <c r="O8" s="214">
        <v>0</v>
      </c>
      <c r="P8" s="214">
        <v>0</v>
      </c>
      <c r="Q8" s="214">
        <v>0</v>
      </c>
      <c r="R8" s="214">
        <v>0</v>
      </c>
      <c r="S8" s="214">
        <v>0</v>
      </c>
      <c r="T8" s="214">
        <v>0</v>
      </c>
      <c r="U8" s="214">
        <v>0</v>
      </c>
      <c r="V8" s="214">
        <v>0</v>
      </c>
      <c r="W8" s="214">
        <v>0</v>
      </c>
      <c r="X8" s="214">
        <v>0</v>
      </c>
      <c r="Y8" s="214">
        <v>0</v>
      </c>
      <c r="Z8" s="214">
        <v>0</v>
      </c>
      <c r="AA8" s="214">
        <v>0</v>
      </c>
      <c r="AB8" s="214">
        <v>0</v>
      </c>
      <c r="AC8" s="214">
        <v>0</v>
      </c>
      <c r="AD8" s="214">
        <v>0</v>
      </c>
      <c r="AE8" s="214">
        <v>0</v>
      </c>
      <c r="AF8" s="214">
        <v>0</v>
      </c>
      <c r="AG8" s="214">
        <v>851.52375785102402</v>
      </c>
      <c r="AH8" s="214">
        <v>4047.7184952510202</v>
      </c>
      <c r="AI8" s="214">
        <v>5387.8199030565602</v>
      </c>
      <c r="AJ8" s="214">
        <v>4085.2886908806099</v>
      </c>
      <c r="AK8" s="214">
        <v>2410.3698192212601</v>
      </c>
      <c r="AL8" s="214">
        <v>2263.1414119004298</v>
      </c>
      <c r="AM8" s="214">
        <v>2026.6458784615299</v>
      </c>
      <c r="AN8" s="214">
        <v>1880.9590615955001</v>
      </c>
      <c r="AO8" s="214">
        <v>1552.46758781624</v>
      </c>
      <c r="AP8" s="214">
        <v>0</v>
      </c>
    </row>
    <row r="9" spans="1:42">
      <c r="A9" s="214" t="s">
        <v>4649</v>
      </c>
      <c r="B9" s="214">
        <v>6777.27824888345</v>
      </c>
      <c r="C9" s="214">
        <v>4894.3194372369999</v>
      </c>
      <c r="D9" s="214">
        <v>3552.1318681318598</v>
      </c>
      <c r="E9" s="214">
        <v>888.03296703296598</v>
      </c>
      <c r="F9" s="214">
        <v>0</v>
      </c>
      <c r="G9" s="214">
        <v>0</v>
      </c>
      <c r="H9" s="214">
        <v>0</v>
      </c>
      <c r="I9" s="214">
        <v>0</v>
      </c>
      <c r="J9" s="214">
        <v>0</v>
      </c>
      <c r="K9" s="214">
        <v>0</v>
      </c>
      <c r="L9" s="214">
        <v>0</v>
      </c>
      <c r="M9" s="214">
        <v>0</v>
      </c>
      <c r="N9" s="214">
        <v>0</v>
      </c>
      <c r="O9" s="214">
        <v>0</v>
      </c>
      <c r="P9" s="214">
        <v>0</v>
      </c>
      <c r="Q9" s="214">
        <v>0</v>
      </c>
      <c r="R9" s="214">
        <v>0</v>
      </c>
      <c r="S9" s="214">
        <v>0</v>
      </c>
      <c r="T9" s="214">
        <v>0</v>
      </c>
      <c r="U9" s="214">
        <v>0</v>
      </c>
      <c r="V9" s="214">
        <v>0</v>
      </c>
      <c r="W9" s="214">
        <v>0</v>
      </c>
      <c r="X9" s="214">
        <v>0</v>
      </c>
      <c r="Y9" s="214">
        <v>0</v>
      </c>
      <c r="Z9" s="214">
        <v>0</v>
      </c>
      <c r="AA9" s="214">
        <v>0</v>
      </c>
      <c r="AB9" s="214">
        <v>0</v>
      </c>
      <c r="AC9" s="214">
        <v>0</v>
      </c>
      <c r="AD9" s="214">
        <v>0</v>
      </c>
      <c r="AE9" s="214">
        <v>0</v>
      </c>
      <c r="AF9" s="214">
        <v>0</v>
      </c>
      <c r="AG9" s="214">
        <v>0</v>
      </c>
      <c r="AH9" s="214">
        <v>0</v>
      </c>
      <c r="AI9" s="214">
        <v>592.02197802197804</v>
      </c>
      <c r="AJ9" s="214">
        <v>592.02197802197804</v>
      </c>
      <c r="AK9" s="214">
        <v>592.02197802197804</v>
      </c>
      <c r="AL9" s="214">
        <v>454.55595677767002</v>
      </c>
      <c r="AM9" s="214">
        <v>0</v>
      </c>
      <c r="AN9" s="214">
        <v>0</v>
      </c>
      <c r="AO9" s="214">
        <v>0</v>
      </c>
      <c r="AP9" s="214">
        <v>0</v>
      </c>
    </row>
    <row r="10" spans="1:42">
      <c r="A10" s="214" t="s">
        <v>4650</v>
      </c>
      <c r="B10" s="214">
        <v>1857.2884615384601</v>
      </c>
      <c r="C10" s="214">
        <v>1415.0769230769199</v>
      </c>
      <c r="D10" s="214">
        <v>1034.02090967156</v>
      </c>
      <c r="E10" s="214">
        <v>244.968057233823</v>
      </c>
      <c r="F10" s="214">
        <v>0</v>
      </c>
      <c r="G10" s="214">
        <v>795.98076923076906</v>
      </c>
      <c r="H10" s="214">
        <v>0</v>
      </c>
      <c r="I10" s="214">
        <v>0</v>
      </c>
      <c r="J10" s="214">
        <v>0</v>
      </c>
      <c r="K10" s="214">
        <v>0</v>
      </c>
      <c r="L10" s="214">
        <v>0</v>
      </c>
      <c r="M10" s="214">
        <v>0</v>
      </c>
      <c r="N10" s="214">
        <v>0</v>
      </c>
      <c r="O10" s="214">
        <v>0</v>
      </c>
      <c r="P10" s="214">
        <v>0</v>
      </c>
      <c r="Q10" s="214">
        <v>0</v>
      </c>
      <c r="R10" s="214">
        <v>0</v>
      </c>
      <c r="S10" s="214">
        <v>0</v>
      </c>
      <c r="T10" s="214">
        <v>0</v>
      </c>
      <c r="U10" s="214">
        <v>0</v>
      </c>
      <c r="V10" s="214">
        <v>0</v>
      </c>
      <c r="W10" s="214">
        <v>0</v>
      </c>
      <c r="X10" s="214">
        <v>0</v>
      </c>
      <c r="Y10" s="214">
        <v>0</v>
      </c>
      <c r="Z10" s="214">
        <v>0</v>
      </c>
      <c r="AA10" s="214">
        <v>0</v>
      </c>
      <c r="AB10" s="214">
        <v>0</v>
      </c>
      <c r="AC10" s="214">
        <v>0</v>
      </c>
      <c r="AD10" s="214">
        <v>0</v>
      </c>
      <c r="AE10" s="214">
        <v>0</v>
      </c>
      <c r="AF10" s="214">
        <v>0</v>
      </c>
      <c r="AG10" s="214">
        <v>231.03296703296701</v>
      </c>
      <c r="AH10" s="214">
        <v>742.23329977685796</v>
      </c>
      <c r="AI10" s="214">
        <v>808.61538461538396</v>
      </c>
      <c r="AJ10" s="214">
        <v>674.79156</v>
      </c>
      <c r="AK10" s="214">
        <v>381.08467473380398</v>
      </c>
      <c r="AL10" s="214">
        <v>240.66012881868099</v>
      </c>
      <c r="AM10" s="214">
        <v>132.75764357142799</v>
      </c>
      <c r="AN10" s="214">
        <v>132.75764357142799</v>
      </c>
      <c r="AO10" s="214">
        <v>132.75764357142799</v>
      </c>
      <c r="AP10" s="214">
        <v>126.37952689661</v>
      </c>
    </row>
    <row r="11" spans="1:42">
      <c r="A11" s="214" t="s">
        <v>4651</v>
      </c>
      <c r="B11" s="215">
        <v>5589755.99999962</v>
      </c>
      <c r="C11" s="215">
        <v>5589755.99999962</v>
      </c>
      <c r="D11" s="215">
        <v>5589755.99999962</v>
      </c>
      <c r="E11" s="215">
        <v>5589755.99999962</v>
      </c>
      <c r="F11" s="215">
        <v>5589755.99999962</v>
      </c>
      <c r="G11" s="215">
        <v>38016.4047329678</v>
      </c>
      <c r="H11" s="215">
        <v>21512.720763102701</v>
      </c>
      <c r="I11" s="215">
        <v>19420.145237186502</v>
      </c>
      <c r="J11" s="215">
        <v>14785.353670525101</v>
      </c>
      <c r="K11" s="215">
        <v>14855.136180097001</v>
      </c>
      <c r="L11" s="215">
        <v>12144.285451547301</v>
      </c>
      <c r="M11" s="214">
        <v>7406.2838662411896</v>
      </c>
      <c r="N11" s="214">
        <v>6745.28040554161</v>
      </c>
      <c r="O11" s="214">
        <v>5380.5363732763399</v>
      </c>
      <c r="P11" s="214">
        <v>2085.11764992696</v>
      </c>
      <c r="Q11" s="214">
        <v>9996.9137314220607</v>
      </c>
      <c r="R11" s="214">
        <v>9326.8480165703695</v>
      </c>
      <c r="S11" s="214">
        <v>7700.2215644382704</v>
      </c>
      <c r="T11" s="214">
        <v>4866.6390089967799</v>
      </c>
      <c r="U11" s="214">
        <v>6131.7803400170396</v>
      </c>
      <c r="V11" s="214">
        <v>6237.7115267009603</v>
      </c>
      <c r="W11" s="214">
        <v>5193.8399000080699</v>
      </c>
      <c r="X11" s="214">
        <v>5901.0127010225997</v>
      </c>
      <c r="Y11" s="214">
        <v>6646.6902978262897</v>
      </c>
      <c r="Z11" s="214">
        <v>7694.2096151741398</v>
      </c>
      <c r="AA11" s="214">
        <v>8363.0195707320308</v>
      </c>
      <c r="AB11" s="214">
        <v>8595.8494893864299</v>
      </c>
      <c r="AC11" s="214">
        <v>9397.7978759309699</v>
      </c>
      <c r="AD11" s="215">
        <v>10205.728761472899</v>
      </c>
      <c r="AE11" s="215">
        <v>11659.0641063694</v>
      </c>
      <c r="AF11" s="215">
        <v>13450.633273236501</v>
      </c>
      <c r="AG11" s="215">
        <v>26014.562091041898</v>
      </c>
      <c r="AH11" s="215">
        <v>39992.505430292302</v>
      </c>
      <c r="AI11" s="215">
        <v>54198.484438817599</v>
      </c>
      <c r="AJ11" s="215">
        <v>49977.492015440097</v>
      </c>
      <c r="AK11" s="215">
        <v>47825.565852505497</v>
      </c>
      <c r="AL11" s="215">
        <v>45426.451476430702</v>
      </c>
      <c r="AM11" s="215">
        <v>39577.766890334002</v>
      </c>
      <c r="AN11" s="215">
        <v>34946.711954062201</v>
      </c>
      <c r="AO11" s="215">
        <v>24472.085883751599</v>
      </c>
      <c r="AP11" s="214">
        <v>9879.3904157071502</v>
      </c>
    </row>
    <row r="12" spans="1:42">
      <c r="A12" s="214" t="s">
        <v>4652</v>
      </c>
      <c r="B12" s="215">
        <v>82595672.366236106</v>
      </c>
      <c r="C12" s="215">
        <v>72020979.2728322</v>
      </c>
      <c r="D12" s="215">
        <v>70938255.851444393</v>
      </c>
      <c r="E12" s="215">
        <v>67430591.704942793</v>
      </c>
      <c r="F12" s="215">
        <v>59911537.629220396</v>
      </c>
      <c r="G12" s="215">
        <v>34567059.358823098</v>
      </c>
      <c r="H12" s="215">
        <v>32389109.306429099</v>
      </c>
      <c r="I12" s="215">
        <v>30329830.1168998</v>
      </c>
      <c r="J12" s="215">
        <v>31506010.500599802</v>
      </c>
      <c r="K12" s="215">
        <v>32277016.091100398</v>
      </c>
      <c r="L12" s="215">
        <v>31867653.611701</v>
      </c>
      <c r="M12" s="215">
        <v>29194881.672749199</v>
      </c>
      <c r="N12" s="215">
        <v>27953088.1772848</v>
      </c>
      <c r="O12" s="215">
        <v>24126569.309697501</v>
      </c>
      <c r="P12" s="215">
        <v>20895642.019594502</v>
      </c>
      <c r="Q12" s="215">
        <v>35089229.601777896</v>
      </c>
      <c r="R12" s="215">
        <v>32274996.0412945</v>
      </c>
      <c r="S12" s="215">
        <v>27759970.291979101</v>
      </c>
      <c r="T12" s="215">
        <v>19689003.973453801</v>
      </c>
      <c r="U12" s="215">
        <v>18660522.144862201</v>
      </c>
      <c r="V12" s="215">
        <v>17783306.0575784</v>
      </c>
      <c r="W12" s="215">
        <v>14588930.479548199</v>
      </c>
      <c r="X12" s="215">
        <v>14699213.458063999</v>
      </c>
      <c r="Y12" s="215">
        <v>15085472.0367366</v>
      </c>
      <c r="Z12" s="215">
        <v>36246392.097374298</v>
      </c>
      <c r="AA12" s="215">
        <v>36494041.546788201</v>
      </c>
      <c r="AB12" s="215">
        <v>36739587.312266603</v>
      </c>
      <c r="AC12" s="215">
        <v>36863236.255440898</v>
      </c>
      <c r="AD12" s="215">
        <v>37250294.414976403</v>
      </c>
      <c r="AE12" s="215">
        <v>37486996.027206503</v>
      </c>
      <c r="AF12" s="215">
        <v>37917392.5670394</v>
      </c>
      <c r="AG12" s="215">
        <v>58332921.283044301</v>
      </c>
      <c r="AH12" s="215">
        <v>55888454.807250798</v>
      </c>
      <c r="AI12" s="215">
        <v>53642266.311888397</v>
      </c>
      <c r="AJ12" s="215">
        <v>52494050.796977498</v>
      </c>
      <c r="AK12" s="215">
        <v>51145055.585296601</v>
      </c>
      <c r="AL12" s="215">
        <v>49913849.248114303</v>
      </c>
      <c r="AM12" s="215">
        <v>49030865.245423697</v>
      </c>
      <c r="AN12" s="215">
        <v>47953980.514720298</v>
      </c>
      <c r="AO12" s="215">
        <v>47279863.1131607</v>
      </c>
      <c r="AP12" s="215">
        <v>47456059.652575202</v>
      </c>
    </row>
    <row r="13" spans="1:42">
      <c r="A13" s="214" t="s">
        <v>4653</v>
      </c>
      <c r="B13" s="214">
        <v>0</v>
      </c>
      <c r="C13" s="214">
        <v>0</v>
      </c>
      <c r="D13" s="214">
        <v>0</v>
      </c>
      <c r="E13" s="214">
        <v>0</v>
      </c>
      <c r="F13" s="214">
        <v>0</v>
      </c>
      <c r="G13" s="214">
        <v>0</v>
      </c>
      <c r="H13" s="214">
        <v>0</v>
      </c>
      <c r="I13" s="214">
        <v>0</v>
      </c>
      <c r="J13" s="214">
        <v>0</v>
      </c>
      <c r="K13" s="214">
        <v>0</v>
      </c>
      <c r="L13" s="214">
        <v>0</v>
      </c>
      <c r="M13" s="214">
        <v>0</v>
      </c>
      <c r="N13" s="214">
        <v>0</v>
      </c>
      <c r="O13" s="214">
        <v>0</v>
      </c>
      <c r="P13" s="214">
        <v>0</v>
      </c>
      <c r="Q13" s="214">
        <v>0</v>
      </c>
      <c r="R13" s="214">
        <v>0</v>
      </c>
      <c r="S13" s="214">
        <v>0</v>
      </c>
      <c r="T13" s="214">
        <v>0</v>
      </c>
      <c r="U13" s="214">
        <v>0</v>
      </c>
      <c r="V13" s="214">
        <v>0</v>
      </c>
      <c r="W13" s="214">
        <v>0</v>
      </c>
      <c r="X13" s="214">
        <v>0</v>
      </c>
      <c r="Y13" s="214">
        <v>0</v>
      </c>
      <c r="Z13" s="214">
        <v>0</v>
      </c>
      <c r="AA13" s="214">
        <v>0</v>
      </c>
      <c r="AB13" s="214">
        <v>0</v>
      </c>
      <c r="AC13" s="214">
        <v>0</v>
      </c>
      <c r="AD13" s="214">
        <v>0</v>
      </c>
      <c r="AE13" s="214">
        <v>0</v>
      </c>
      <c r="AF13" s="214">
        <v>0</v>
      </c>
      <c r="AG13" s="214">
        <v>0</v>
      </c>
      <c r="AH13" s="214">
        <v>0</v>
      </c>
      <c r="AI13" s="214">
        <v>0</v>
      </c>
      <c r="AJ13" s="214">
        <v>0</v>
      </c>
      <c r="AK13" s="214">
        <v>0</v>
      </c>
      <c r="AL13" s="214">
        <v>0</v>
      </c>
      <c r="AM13" s="214">
        <v>0</v>
      </c>
      <c r="AN13" s="214">
        <v>0</v>
      </c>
      <c r="AO13" s="214">
        <v>0</v>
      </c>
      <c r="AP13" s="214">
        <v>0</v>
      </c>
    </row>
    <row r="14" spans="1:42">
      <c r="A14" s="214" t="s">
        <v>4654</v>
      </c>
      <c r="B14" s="214">
        <v>0</v>
      </c>
      <c r="C14" s="214">
        <v>0</v>
      </c>
      <c r="D14" s="214">
        <v>0</v>
      </c>
      <c r="E14" s="214">
        <v>0</v>
      </c>
      <c r="F14" s="214">
        <v>0</v>
      </c>
      <c r="G14" s="214">
        <v>0</v>
      </c>
      <c r="H14" s="214">
        <v>0</v>
      </c>
      <c r="I14" s="214">
        <v>0</v>
      </c>
      <c r="J14" s="214">
        <v>0</v>
      </c>
      <c r="K14" s="214">
        <v>0</v>
      </c>
      <c r="L14" s="214">
        <v>0</v>
      </c>
      <c r="M14" s="214">
        <v>0</v>
      </c>
      <c r="N14" s="214">
        <v>0</v>
      </c>
      <c r="O14" s="214">
        <v>0</v>
      </c>
      <c r="P14" s="214">
        <v>0</v>
      </c>
      <c r="Q14" s="214">
        <v>0</v>
      </c>
      <c r="R14" s="214">
        <v>0</v>
      </c>
      <c r="S14" s="214">
        <v>0</v>
      </c>
      <c r="T14" s="214">
        <v>0</v>
      </c>
      <c r="U14" s="214">
        <v>0</v>
      </c>
      <c r="V14" s="214">
        <v>0</v>
      </c>
      <c r="W14" s="214">
        <v>0</v>
      </c>
      <c r="X14" s="214">
        <v>0</v>
      </c>
      <c r="Y14" s="214">
        <v>0</v>
      </c>
      <c r="Z14" s="214">
        <v>0</v>
      </c>
      <c r="AA14" s="214">
        <v>0</v>
      </c>
      <c r="AB14" s="214">
        <v>0</v>
      </c>
      <c r="AC14" s="214">
        <v>0</v>
      </c>
      <c r="AD14" s="214">
        <v>0</v>
      </c>
      <c r="AE14" s="214">
        <v>0</v>
      </c>
      <c r="AF14" s="214">
        <v>0</v>
      </c>
      <c r="AG14" s="214">
        <v>0</v>
      </c>
      <c r="AH14" s="214">
        <v>0</v>
      </c>
      <c r="AI14" s="214">
        <v>0</v>
      </c>
      <c r="AJ14" s="214">
        <v>0</v>
      </c>
      <c r="AK14" s="214">
        <v>0</v>
      </c>
      <c r="AL14" s="214">
        <v>0</v>
      </c>
      <c r="AM14" s="214">
        <v>0</v>
      </c>
      <c r="AN14" s="214">
        <v>0</v>
      </c>
      <c r="AO14" s="214">
        <v>0</v>
      </c>
      <c r="AP14" s="214">
        <v>0</v>
      </c>
    </row>
    <row r="15" spans="1:42">
      <c r="A15" s="214" t="s">
        <v>4655</v>
      </c>
      <c r="B15" s="215">
        <v>18506.1044349351</v>
      </c>
      <c r="C15" s="215">
        <v>13704.0521486707</v>
      </c>
      <c r="D15" s="214">
        <v>7992.5941016322404</v>
      </c>
      <c r="E15" s="214">
        <v>100.309958670428</v>
      </c>
      <c r="F15" s="214">
        <v>0</v>
      </c>
      <c r="G15" s="215">
        <v>8847889.2176503595</v>
      </c>
      <c r="H15" s="215">
        <v>8799040.4392705895</v>
      </c>
      <c r="I15" s="215">
        <v>8759359.6835806202</v>
      </c>
      <c r="J15" s="215">
        <v>8783802.2424283605</v>
      </c>
      <c r="K15" s="215">
        <v>9244985.1291788407</v>
      </c>
      <c r="L15" s="215">
        <v>9160663.9631429091</v>
      </c>
      <c r="M15" s="215">
        <v>11423147.506198</v>
      </c>
      <c r="N15" s="215">
        <v>11348305.438014099</v>
      </c>
      <c r="O15" s="215">
        <v>11111833.9028628</v>
      </c>
      <c r="P15" s="215">
        <v>10573931.020629</v>
      </c>
      <c r="Q15" s="215">
        <v>8337384.3707334604</v>
      </c>
      <c r="R15" s="215">
        <v>8213682.4016443295</v>
      </c>
      <c r="S15" s="215">
        <v>7938070.5745889097</v>
      </c>
      <c r="T15" s="215">
        <v>7768460.07512563</v>
      </c>
      <c r="U15" s="215">
        <v>5771720.4492518296</v>
      </c>
      <c r="V15" s="215">
        <v>4833105.9839472501</v>
      </c>
      <c r="W15" s="215">
        <v>4224168.3829320902</v>
      </c>
      <c r="X15" s="215">
        <v>4182984.4413461001</v>
      </c>
      <c r="Y15" s="215">
        <v>3840151.3986444799</v>
      </c>
      <c r="Z15" s="215">
        <v>3817979.4179913499</v>
      </c>
      <c r="AA15" s="215">
        <v>3518394.4879256901</v>
      </c>
      <c r="AB15" s="215">
        <v>3495053.7799922</v>
      </c>
      <c r="AC15" s="215">
        <v>3468099.0976187</v>
      </c>
      <c r="AD15" s="215">
        <v>3432158.1947589898</v>
      </c>
      <c r="AE15" s="215">
        <v>3410709.1337151402</v>
      </c>
      <c r="AF15" s="215">
        <v>3389616.1283955299</v>
      </c>
      <c r="AG15" s="215">
        <v>3288085.0123061701</v>
      </c>
      <c r="AH15" s="215">
        <v>3194207.8588642902</v>
      </c>
      <c r="AI15" s="215">
        <v>3105135.9754654402</v>
      </c>
      <c r="AJ15" s="215">
        <v>3018387.2398773599</v>
      </c>
      <c r="AK15" s="215">
        <v>2926129.5426538498</v>
      </c>
      <c r="AL15" s="215">
        <v>2838079.1315254299</v>
      </c>
      <c r="AM15" s="215">
        <v>2763639.4641119698</v>
      </c>
      <c r="AN15" s="215">
        <v>2686095.2397583299</v>
      </c>
      <c r="AO15" s="215">
        <v>2597558.75548254</v>
      </c>
      <c r="AP15" s="215">
        <v>1899813.9564251101</v>
      </c>
    </row>
    <row r="16" spans="1:42">
      <c r="A16" s="214" t="s">
        <v>4656</v>
      </c>
      <c r="B16" s="215">
        <v>20830.750399868801</v>
      </c>
      <c r="C16" s="215">
        <v>13686.184436506301</v>
      </c>
      <c r="D16" s="214">
        <v>2444.81153254012</v>
      </c>
      <c r="E16" s="214">
        <v>0</v>
      </c>
      <c r="F16" s="214">
        <v>0</v>
      </c>
      <c r="G16" s="215">
        <v>129393.516472852</v>
      </c>
      <c r="H16" s="215">
        <v>54498.739208225597</v>
      </c>
      <c r="I16" s="215">
        <v>40749.684266816701</v>
      </c>
      <c r="J16" s="215">
        <v>24520.3607952327</v>
      </c>
      <c r="K16" s="215">
        <v>26361.8466694667</v>
      </c>
      <c r="L16" s="215">
        <v>25623.527829835901</v>
      </c>
      <c r="M16" s="214">
        <v>5874.1749303331799</v>
      </c>
      <c r="N16" s="214">
        <v>4618.2528648654898</v>
      </c>
      <c r="O16" s="214">
        <v>2408.8317650702802</v>
      </c>
      <c r="P16" s="214">
        <v>324.67572099393198</v>
      </c>
      <c r="Q16" s="215">
        <v>18911.20059493</v>
      </c>
      <c r="R16" s="215">
        <v>20640.536248394001</v>
      </c>
      <c r="S16" s="215">
        <v>12473.993212044699</v>
      </c>
      <c r="T16" s="214">
        <v>2368.5131720373702</v>
      </c>
      <c r="U16" s="214">
        <v>8011.4746024659999</v>
      </c>
      <c r="V16" s="214">
        <v>8383.1703295171592</v>
      </c>
      <c r="W16" s="214">
        <v>5568.6450751374496</v>
      </c>
      <c r="X16" s="214">
        <v>6334.2670539378296</v>
      </c>
      <c r="Y16" s="214">
        <v>8532.9475733764193</v>
      </c>
      <c r="Z16" s="215">
        <v>10776.713465696501</v>
      </c>
      <c r="AA16" s="215">
        <v>12893.350348145999</v>
      </c>
      <c r="AB16" s="215">
        <v>15712.9601914264</v>
      </c>
      <c r="AC16" s="215">
        <v>19898.2606232914</v>
      </c>
      <c r="AD16" s="215">
        <v>24137.460127546099</v>
      </c>
      <c r="AE16" s="215">
        <v>27916.463840027402</v>
      </c>
      <c r="AF16" s="215">
        <v>33651.073806091001</v>
      </c>
      <c r="AG16" s="215">
        <v>66437.254483304001</v>
      </c>
      <c r="AH16" s="215">
        <v>112445.316223435</v>
      </c>
      <c r="AI16" s="215">
        <v>161668.46985952801</v>
      </c>
      <c r="AJ16" s="215">
        <v>153229.06476594001</v>
      </c>
      <c r="AK16" s="215">
        <v>154094.64751798499</v>
      </c>
      <c r="AL16" s="215">
        <v>146764.014394317</v>
      </c>
      <c r="AM16" s="215">
        <v>127142.535714269</v>
      </c>
      <c r="AN16" s="215">
        <v>105518.224196207</v>
      </c>
      <c r="AO16" s="215">
        <v>68353.792852312297</v>
      </c>
      <c r="AP16" s="215">
        <v>37631.141240383004</v>
      </c>
    </row>
    <row r="17" spans="1:42">
      <c r="A17" s="214" t="s">
        <v>4657</v>
      </c>
      <c r="B17" s="214">
        <v>9090.7902686761809</v>
      </c>
      <c r="C17" s="214">
        <v>4067.65340537057</v>
      </c>
      <c r="D17" s="214">
        <v>0</v>
      </c>
      <c r="E17" s="214">
        <v>0</v>
      </c>
      <c r="F17" s="214">
        <v>0</v>
      </c>
      <c r="G17" s="214">
        <v>0</v>
      </c>
      <c r="H17" s="214">
        <v>0</v>
      </c>
      <c r="I17" s="214">
        <v>0</v>
      </c>
      <c r="J17" s="214">
        <v>0</v>
      </c>
      <c r="K17" s="214">
        <v>0</v>
      </c>
      <c r="L17" s="214">
        <v>0</v>
      </c>
      <c r="M17" s="214">
        <v>0</v>
      </c>
      <c r="N17" s="214">
        <v>0</v>
      </c>
      <c r="O17" s="214">
        <v>0</v>
      </c>
      <c r="P17" s="214">
        <v>0</v>
      </c>
      <c r="Q17" s="214">
        <v>0</v>
      </c>
      <c r="R17" s="214">
        <v>0</v>
      </c>
      <c r="S17" s="214">
        <v>0</v>
      </c>
      <c r="T17" s="214">
        <v>0</v>
      </c>
      <c r="U17" s="214">
        <v>0</v>
      </c>
      <c r="V17" s="214">
        <v>0</v>
      </c>
      <c r="W17" s="214">
        <v>0</v>
      </c>
      <c r="X17" s="214">
        <v>0</v>
      </c>
      <c r="Y17" s="214">
        <v>0</v>
      </c>
      <c r="Z17" s="214">
        <v>0</v>
      </c>
      <c r="AA17" s="214">
        <v>0</v>
      </c>
      <c r="AB17" s="214">
        <v>0</v>
      </c>
      <c r="AC17" s="214">
        <v>0</v>
      </c>
      <c r="AD17" s="214">
        <v>0</v>
      </c>
      <c r="AE17" s="214">
        <v>0</v>
      </c>
      <c r="AF17" s="214">
        <v>0</v>
      </c>
      <c r="AG17" s="214">
        <v>0</v>
      </c>
      <c r="AH17" s="214">
        <v>1791.0046881816399</v>
      </c>
      <c r="AI17" s="214">
        <v>1218.37626717033</v>
      </c>
      <c r="AJ17" s="214">
        <v>1218.37626717033</v>
      </c>
      <c r="AK17" s="214">
        <v>696.91184752747199</v>
      </c>
      <c r="AL17" s="214">
        <v>655.96892513736202</v>
      </c>
      <c r="AM17" s="214">
        <v>200.91534324358599</v>
      </c>
      <c r="AN17" s="214">
        <v>0</v>
      </c>
      <c r="AO17" s="214">
        <v>0</v>
      </c>
      <c r="AP17" s="214">
        <v>0</v>
      </c>
    </row>
    <row r="18" spans="1:42">
      <c r="A18" s="214" t="s">
        <v>4658</v>
      </c>
      <c r="B18" s="214">
        <v>0</v>
      </c>
      <c r="C18" s="214">
        <v>0</v>
      </c>
      <c r="D18" s="214">
        <v>0</v>
      </c>
      <c r="E18" s="214">
        <v>0</v>
      </c>
      <c r="F18" s="214">
        <v>0</v>
      </c>
      <c r="G18" s="214">
        <v>0</v>
      </c>
      <c r="H18" s="214">
        <v>0</v>
      </c>
      <c r="I18" s="214">
        <v>0</v>
      </c>
      <c r="J18" s="214">
        <v>0</v>
      </c>
      <c r="K18" s="214">
        <v>0</v>
      </c>
      <c r="L18" s="214">
        <v>0</v>
      </c>
      <c r="M18" s="214">
        <v>0</v>
      </c>
      <c r="N18" s="214">
        <v>0</v>
      </c>
      <c r="O18" s="214">
        <v>0</v>
      </c>
      <c r="P18" s="214">
        <v>0</v>
      </c>
      <c r="Q18" s="214">
        <v>0</v>
      </c>
      <c r="R18" s="214">
        <v>0</v>
      </c>
      <c r="S18" s="214">
        <v>0</v>
      </c>
      <c r="T18" s="214">
        <v>0</v>
      </c>
      <c r="U18" s="214">
        <v>0</v>
      </c>
      <c r="V18" s="214">
        <v>0</v>
      </c>
      <c r="W18" s="214">
        <v>0</v>
      </c>
      <c r="X18" s="214">
        <v>0</v>
      </c>
      <c r="Y18" s="214">
        <v>0</v>
      </c>
      <c r="Z18" s="214">
        <v>0</v>
      </c>
      <c r="AA18" s="214">
        <v>0</v>
      </c>
      <c r="AB18" s="214">
        <v>0</v>
      </c>
      <c r="AC18" s="214">
        <v>0</v>
      </c>
      <c r="AD18" s="214">
        <v>0</v>
      </c>
      <c r="AE18" s="214">
        <v>0</v>
      </c>
      <c r="AF18" s="214">
        <v>0</v>
      </c>
      <c r="AG18" s="214">
        <v>0</v>
      </c>
      <c r="AH18" s="214">
        <v>0</v>
      </c>
      <c r="AI18" s="214">
        <v>683.80478516105302</v>
      </c>
      <c r="AJ18" s="214">
        <v>306.61339835091002</v>
      </c>
      <c r="AK18" s="214">
        <v>83.235682954720801</v>
      </c>
      <c r="AL18" s="214">
        <v>0</v>
      </c>
      <c r="AM18" s="214">
        <v>0</v>
      </c>
      <c r="AN18" s="214">
        <v>0</v>
      </c>
      <c r="AO18" s="214">
        <v>0</v>
      </c>
      <c r="AP18" s="214">
        <v>0</v>
      </c>
    </row>
    <row r="19" spans="1:42">
      <c r="A19" s="214" t="s">
        <v>4659</v>
      </c>
      <c r="B19" s="214">
        <v>0</v>
      </c>
      <c r="C19" s="214">
        <v>0</v>
      </c>
      <c r="D19" s="214">
        <v>0</v>
      </c>
      <c r="E19" s="214">
        <v>0</v>
      </c>
      <c r="F19" s="214">
        <v>0</v>
      </c>
      <c r="G19" s="214">
        <v>0</v>
      </c>
      <c r="H19" s="214">
        <v>0</v>
      </c>
      <c r="I19" s="214">
        <v>0</v>
      </c>
      <c r="J19" s="214">
        <v>0</v>
      </c>
      <c r="K19" s="214">
        <v>0</v>
      </c>
      <c r="L19" s="214">
        <v>0</v>
      </c>
      <c r="M19" s="214">
        <v>0</v>
      </c>
      <c r="N19" s="214">
        <v>0</v>
      </c>
      <c r="O19" s="214">
        <v>0</v>
      </c>
      <c r="P19" s="214">
        <v>0</v>
      </c>
      <c r="Q19" s="214">
        <v>0</v>
      </c>
      <c r="R19" s="214">
        <v>0</v>
      </c>
      <c r="S19" s="214">
        <v>0</v>
      </c>
      <c r="T19" s="214">
        <v>0</v>
      </c>
      <c r="U19" s="214">
        <v>0</v>
      </c>
      <c r="V19" s="214">
        <v>0</v>
      </c>
      <c r="W19" s="214">
        <v>0</v>
      </c>
      <c r="X19" s="214">
        <v>0</v>
      </c>
      <c r="Y19" s="214">
        <v>0</v>
      </c>
      <c r="Z19" s="214">
        <v>0</v>
      </c>
      <c r="AA19" s="214">
        <v>0</v>
      </c>
      <c r="AB19" s="214">
        <v>0</v>
      </c>
      <c r="AC19" s="214">
        <v>0</v>
      </c>
      <c r="AD19" s="214">
        <v>0</v>
      </c>
      <c r="AE19" s="214">
        <v>0</v>
      </c>
      <c r="AF19" s="214">
        <v>0</v>
      </c>
      <c r="AG19" s="214">
        <v>0</v>
      </c>
      <c r="AH19" s="214">
        <v>0</v>
      </c>
      <c r="AI19" s="214">
        <v>0</v>
      </c>
      <c r="AJ19" s="214">
        <v>0</v>
      </c>
      <c r="AK19" s="214">
        <v>0</v>
      </c>
      <c r="AL19" s="214">
        <v>0</v>
      </c>
      <c r="AM19" s="214">
        <v>0</v>
      </c>
      <c r="AN19" s="214">
        <v>0</v>
      </c>
      <c r="AO19" s="214">
        <v>0</v>
      </c>
      <c r="AP19" s="214">
        <v>0</v>
      </c>
    </row>
    <row r="20" spans="1:42">
      <c r="A20" s="214" t="s">
        <v>4660</v>
      </c>
      <c r="B20" s="215">
        <v>33506957.381006598</v>
      </c>
      <c r="C20" s="215">
        <v>42654326.156011596</v>
      </c>
      <c r="D20" s="215">
        <v>26898450.8372017</v>
      </c>
      <c r="E20" s="215">
        <v>26898450.836580701</v>
      </c>
      <c r="F20" s="215">
        <v>26898450.8336723</v>
      </c>
      <c r="G20" s="215">
        <v>26898450.827095699</v>
      </c>
      <c r="H20" s="215">
        <v>26898450.8268006</v>
      </c>
      <c r="I20" s="215">
        <v>26898450.8267878</v>
      </c>
      <c r="J20" s="215">
        <v>26898450.8266249</v>
      </c>
      <c r="K20" s="215">
        <v>26898450.826688401</v>
      </c>
      <c r="L20" s="215">
        <v>26898450.826871902</v>
      </c>
      <c r="M20" s="215">
        <v>26898450.8269649</v>
      </c>
      <c r="N20" s="215">
        <v>26898450.827067301</v>
      </c>
      <c r="O20" s="215">
        <v>26898450.827220999</v>
      </c>
      <c r="P20" s="215">
        <v>26898450.827381101</v>
      </c>
      <c r="Q20" s="215">
        <v>26898450.827525899</v>
      </c>
      <c r="R20" s="215">
        <v>26898450.827665299</v>
      </c>
      <c r="S20" s="215">
        <v>26898450.827891201</v>
      </c>
      <c r="T20" s="215">
        <v>26898450.828035101</v>
      </c>
      <c r="U20" s="215">
        <v>26898450.8281793</v>
      </c>
      <c r="V20" s="215">
        <v>26898450.8283123</v>
      </c>
      <c r="W20" s="215">
        <v>26898450.828540601</v>
      </c>
      <c r="X20" s="215">
        <v>26898450.828545399</v>
      </c>
      <c r="Y20" s="215">
        <v>26898450.828555699</v>
      </c>
      <c r="Z20" s="215">
        <v>26898450.828518201</v>
      </c>
      <c r="AA20" s="215">
        <v>26898450.828398701</v>
      </c>
      <c r="AB20" s="215">
        <v>26898450.828326698</v>
      </c>
      <c r="AC20" s="215">
        <v>26898450.828175802</v>
      </c>
      <c r="AD20" s="215">
        <v>26898450.828122001</v>
      </c>
      <c r="AE20" s="215">
        <v>26898450.828007899</v>
      </c>
      <c r="AF20" s="215">
        <v>26898450.827971701</v>
      </c>
      <c r="AG20" s="215">
        <v>26898450.827959999</v>
      </c>
      <c r="AH20" s="215">
        <v>26898450.827973399</v>
      </c>
      <c r="AI20" s="215">
        <v>26898450.827997401</v>
      </c>
      <c r="AJ20" s="215">
        <v>26898450.828028899</v>
      </c>
      <c r="AK20" s="215">
        <v>26898450.8280682</v>
      </c>
      <c r="AL20" s="215">
        <v>26898450.828117698</v>
      </c>
      <c r="AM20" s="215">
        <v>26898450.828185201</v>
      </c>
      <c r="AN20" s="215">
        <v>26898450.8282624</v>
      </c>
      <c r="AO20" s="215">
        <v>26898450.8283475</v>
      </c>
      <c r="AP20" s="215">
        <v>26898450.828439299</v>
      </c>
    </row>
    <row r="21" spans="1:42">
      <c r="A21" s="214" t="s">
        <v>4661</v>
      </c>
      <c r="B21" s="214">
        <v>0</v>
      </c>
      <c r="C21" s="214">
        <v>0</v>
      </c>
      <c r="D21" s="215">
        <v>2491873.00930253</v>
      </c>
      <c r="E21" s="215">
        <v>2722505.70370044</v>
      </c>
      <c r="F21" s="215">
        <v>2707711.63683422</v>
      </c>
      <c r="G21" s="215">
        <v>2596588.9400030901</v>
      </c>
      <c r="H21" s="215">
        <v>2606818.2766307201</v>
      </c>
      <c r="I21" s="215">
        <v>2566593.5940534901</v>
      </c>
      <c r="J21" s="215">
        <v>2566593.5935345502</v>
      </c>
      <c r="K21" s="215">
        <v>2566593.59404092</v>
      </c>
      <c r="L21" s="215">
        <v>2566593.59425607</v>
      </c>
      <c r="M21" s="215">
        <v>2479354.58297271</v>
      </c>
      <c r="N21" s="215">
        <v>2055193.9948098401</v>
      </c>
      <c r="O21" s="215">
        <v>2124456.8934188699</v>
      </c>
      <c r="P21" s="215">
        <v>2195741.0749216601</v>
      </c>
      <c r="Q21" s="215">
        <v>2260072.2758367499</v>
      </c>
      <c r="R21" s="215">
        <v>2304685.5318309101</v>
      </c>
      <c r="S21" s="215">
        <v>2364819.8903919701</v>
      </c>
      <c r="T21" s="215">
        <v>2392352.4159097201</v>
      </c>
      <c r="U21" s="215">
        <v>2434485.5529951099</v>
      </c>
      <c r="V21" s="215">
        <v>2460550.7281230902</v>
      </c>
      <c r="W21" s="215">
        <v>2460550.7283375901</v>
      </c>
      <c r="X21" s="215">
        <v>2460550.7284414698</v>
      </c>
      <c r="Y21" s="215">
        <v>2460550.72844559</v>
      </c>
      <c r="Z21" s="215">
        <v>2460550.7283474598</v>
      </c>
      <c r="AA21" s="215">
        <v>2460550.72844793</v>
      </c>
      <c r="AB21" s="215">
        <v>2460550.7281482802</v>
      </c>
      <c r="AC21" s="215">
        <v>2460550.72844774</v>
      </c>
      <c r="AD21" s="215">
        <v>2460550.7284489502</v>
      </c>
      <c r="AE21" s="215">
        <v>2460550.7284478899</v>
      </c>
      <c r="AF21" s="215">
        <v>2460550.72844894</v>
      </c>
      <c r="AG21" s="215">
        <v>2419123.0361411199</v>
      </c>
      <c r="AH21" s="215">
        <v>2460550.7284525698</v>
      </c>
      <c r="AI21" s="215">
        <v>2460550.7284563398</v>
      </c>
      <c r="AJ21" s="215">
        <v>2460550.72846025</v>
      </c>
      <c r="AK21" s="215">
        <v>2460550.72796334</v>
      </c>
      <c r="AL21" s="215">
        <v>2460550.72847025</v>
      </c>
      <c r="AM21" s="215">
        <v>2460550.7284725602</v>
      </c>
      <c r="AN21" s="215">
        <v>2460550.72847933</v>
      </c>
      <c r="AO21" s="215">
        <v>2460550.7284778999</v>
      </c>
      <c r="AP21" s="215">
        <v>2460550.7284804098</v>
      </c>
    </row>
    <row r="22" spans="1:42">
      <c r="A22" s="214" t="s">
        <v>4580</v>
      </c>
      <c r="B22" s="214">
        <v>0</v>
      </c>
      <c r="C22" s="214">
        <v>0</v>
      </c>
      <c r="D22" s="215">
        <v>3413341.4523794502</v>
      </c>
      <c r="E22" s="215">
        <v>3728990.12827462</v>
      </c>
      <c r="F22" s="215">
        <v>4147646.1252799402</v>
      </c>
      <c r="G22" s="215">
        <v>4419246.8699202202</v>
      </c>
      <c r="H22" s="215">
        <v>4657834.7815292897</v>
      </c>
      <c r="I22" s="215">
        <v>4657834.7815418905</v>
      </c>
      <c r="J22" s="215">
        <v>4657834.7815243602</v>
      </c>
      <c r="K22" s="215">
        <v>4657834.7825321304</v>
      </c>
      <c r="L22" s="215">
        <v>4657834.7815439599</v>
      </c>
      <c r="M22" s="215">
        <v>4895165.0023333896</v>
      </c>
      <c r="N22" s="215">
        <v>5017839.3256591298</v>
      </c>
      <c r="O22" s="215">
        <v>5052245.5758544104</v>
      </c>
      <c r="P22" s="215">
        <v>5087655.8955636397</v>
      </c>
      <c r="Q22" s="215">
        <v>5119612.3316708598</v>
      </c>
      <c r="R22" s="215">
        <v>5141773.9055984104</v>
      </c>
      <c r="S22" s="215">
        <v>5171645.5649989499</v>
      </c>
      <c r="T22" s="215">
        <v>5185322.3106134301</v>
      </c>
      <c r="U22" s="215">
        <v>5206251.8887615297</v>
      </c>
      <c r="V22" s="215">
        <v>5219199.7287746305</v>
      </c>
      <c r="W22" s="215">
        <v>5219199.7277858602</v>
      </c>
      <c r="X22" s="215">
        <v>5219199.7284913696</v>
      </c>
      <c r="Y22" s="215">
        <v>5219199.7287962995</v>
      </c>
      <c r="Z22" s="215">
        <v>5219199.7287984602</v>
      </c>
      <c r="AA22" s="215">
        <v>5219199.7283975296</v>
      </c>
      <c r="AB22" s="215">
        <v>5219199.7287997901</v>
      </c>
      <c r="AC22" s="215">
        <v>5219199.7287984798</v>
      </c>
      <c r="AD22" s="215">
        <v>5219199.7287996598</v>
      </c>
      <c r="AE22" s="215">
        <v>5219199.7283975203</v>
      </c>
      <c r="AF22" s="215">
        <v>5219199.7287996598</v>
      </c>
      <c r="AG22" s="215">
        <v>5219199.7287997203</v>
      </c>
      <c r="AH22" s="215">
        <v>5219199.7288032798</v>
      </c>
      <c r="AI22" s="215">
        <v>5219199.72880706</v>
      </c>
      <c r="AJ22" s="215">
        <v>5219199.7288109697</v>
      </c>
      <c r="AK22" s="215">
        <v>5219199.7288154401</v>
      </c>
      <c r="AL22" s="215">
        <v>5219199.7288209796</v>
      </c>
      <c r="AM22" s="215">
        <v>5219199.72882328</v>
      </c>
      <c r="AN22" s="215">
        <v>5219199.7288300404</v>
      </c>
      <c r="AO22" s="215">
        <v>5219199.7288286304</v>
      </c>
      <c r="AP22" s="215">
        <v>5219199.7288311496</v>
      </c>
    </row>
    <row r="23" spans="1:42">
      <c r="A23" s="214" t="s">
        <v>528</v>
      </c>
      <c r="B23" s="214">
        <v>0</v>
      </c>
      <c r="C23" s="214">
        <v>0</v>
      </c>
      <c r="D23" s="215">
        <v>12161213.6435437</v>
      </c>
      <c r="E23" s="215">
        <v>12236669.2412112</v>
      </c>
      <c r="F23" s="215">
        <v>12416743.725961899</v>
      </c>
      <c r="G23" s="215">
        <v>17848085.800337002</v>
      </c>
      <c r="H23" s="215">
        <v>17227685.086353399</v>
      </c>
      <c r="I23" s="215">
        <v>17090545.359072</v>
      </c>
      <c r="J23" s="215">
        <v>17453440.744008601</v>
      </c>
      <c r="K23" s="215">
        <v>16917021.292674098</v>
      </c>
      <c r="L23" s="215">
        <v>16808263.6505295</v>
      </c>
      <c r="M23" s="215">
        <v>16745441.1861869</v>
      </c>
      <c r="N23" s="215">
        <v>17426244.074083801</v>
      </c>
      <c r="O23" s="215">
        <v>19262382.455313101</v>
      </c>
      <c r="P23" s="215">
        <v>21094651.3344597</v>
      </c>
      <c r="Q23" s="215">
        <v>22567214.646348301</v>
      </c>
      <c r="R23" s="215">
        <v>23137092.4008625</v>
      </c>
      <c r="S23" s="215">
        <v>24410824.646032199</v>
      </c>
      <c r="T23" s="215">
        <v>25041053.632462401</v>
      </c>
      <c r="U23" s="215">
        <v>26005495.62494</v>
      </c>
      <c r="V23" s="215">
        <v>26602136.443545301</v>
      </c>
      <c r="W23" s="215">
        <v>26602136.442536298</v>
      </c>
      <c r="X23" s="215">
        <v>26602136.442536298</v>
      </c>
      <c r="Y23" s="215">
        <v>26602136.442536298</v>
      </c>
      <c r="Z23" s="215">
        <v>26602136.442536298</v>
      </c>
      <c r="AA23" s="215">
        <v>26602136.442536298</v>
      </c>
      <c r="AB23" s="215">
        <v>26602136.442536298</v>
      </c>
      <c r="AC23" s="215">
        <v>26602136.442536298</v>
      </c>
      <c r="AD23" s="215">
        <v>26602136.442738</v>
      </c>
      <c r="AE23" s="215">
        <v>26602136.442738</v>
      </c>
      <c r="AF23" s="215">
        <v>26602136.442738</v>
      </c>
      <c r="AG23" s="215">
        <v>26602136.442738</v>
      </c>
      <c r="AH23" s="215">
        <v>26602136.442738</v>
      </c>
      <c r="AI23" s="215">
        <v>26602136.442738</v>
      </c>
      <c r="AJ23" s="215">
        <v>26602136.442738</v>
      </c>
      <c r="AK23" s="215">
        <v>26602136.442738</v>
      </c>
      <c r="AL23" s="215">
        <v>26602136.442738</v>
      </c>
      <c r="AM23" s="215">
        <v>26602136.442738</v>
      </c>
      <c r="AN23" s="215">
        <v>26602136.442738</v>
      </c>
      <c r="AO23" s="215">
        <v>26602136.442738</v>
      </c>
      <c r="AP23" s="215">
        <v>26602136.442738</v>
      </c>
    </row>
    <row r="24" spans="1:42">
      <c r="A24" s="214" t="s">
        <v>4581</v>
      </c>
      <c r="B24" s="214">
        <v>0</v>
      </c>
      <c r="C24" s="214">
        <v>0</v>
      </c>
      <c r="D24" s="215">
        <v>3749306.2238460602</v>
      </c>
      <c r="E24" s="215">
        <v>3954596.5440792502</v>
      </c>
      <c r="F24" s="215">
        <v>4522061.1303767199</v>
      </c>
      <c r="G24" s="215">
        <v>4609958.3578988798</v>
      </c>
      <c r="H24" s="215">
        <v>4724635.8535976904</v>
      </c>
      <c r="I24" s="215">
        <v>4766224.0451693404</v>
      </c>
      <c r="J24" s="215">
        <v>4766224.0444676699</v>
      </c>
      <c r="K24" s="215">
        <v>4766224.0450686896</v>
      </c>
      <c r="L24" s="215">
        <v>4766224.0446682097</v>
      </c>
      <c r="M24" s="215">
        <v>4766224.04426629</v>
      </c>
      <c r="N24" s="215">
        <v>4766224.0450686896</v>
      </c>
      <c r="O24" s="215">
        <v>4766224.04426629</v>
      </c>
      <c r="P24" s="215">
        <v>4733133.3851259602</v>
      </c>
      <c r="Q24" s="215">
        <v>4733133.3861292303</v>
      </c>
      <c r="R24" s="215">
        <v>4733133.3861292303</v>
      </c>
      <c r="S24" s="215">
        <v>4733133.3861292303</v>
      </c>
      <c r="T24" s="215">
        <v>4733133.3851259602</v>
      </c>
      <c r="U24" s="215">
        <v>4733133.3851259602</v>
      </c>
      <c r="V24" s="215">
        <v>4733133.3851259602</v>
      </c>
      <c r="W24" s="215">
        <v>4729248.7452270202</v>
      </c>
      <c r="X24" s="215">
        <v>4727858.3415523404</v>
      </c>
      <c r="Y24" s="215">
        <v>4727858.3405490397</v>
      </c>
      <c r="Z24" s="215">
        <v>4727853.9559377702</v>
      </c>
      <c r="AA24" s="215">
        <v>4726257.9559343802</v>
      </c>
      <c r="AB24" s="215">
        <v>4711238.8088958599</v>
      </c>
      <c r="AC24" s="215">
        <v>4726257.9569372199</v>
      </c>
      <c r="AD24" s="215">
        <v>4726257.9569372199</v>
      </c>
      <c r="AE24" s="215">
        <v>4726257.9569372199</v>
      </c>
      <c r="AF24" s="215">
        <v>4726257.9569372199</v>
      </c>
      <c r="AG24" s="215">
        <v>4726257.9569372199</v>
      </c>
      <c r="AH24" s="215">
        <v>4726257.9569372199</v>
      </c>
      <c r="AI24" s="215">
        <v>4726257.9569372199</v>
      </c>
      <c r="AJ24" s="215">
        <v>4726257.9569372199</v>
      </c>
      <c r="AK24" s="215">
        <v>4726257.9569372199</v>
      </c>
      <c r="AL24" s="215">
        <v>4726257.9569372199</v>
      </c>
      <c r="AM24" s="215">
        <v>4726257.9569372199</v>
      </c>
      <c r="AN24" s="215">
        <v>4726257.9569372199</v>
      </c>
      <c r="AO24" s="215">
        <v>4726257.9569372199</v>
      </c>
      <c r="AP24" s="215">
        <v>4726257.9569372199</v>
      </c>
    </row>
    <row r="25" spans="1:42">
      <c r="A25" s="214" t="s">
        <v>4662</v>
      </c>
      <c r="B25" s="214">
        <v>0</v>
      </c>
      <c r="C25" s="214">
        <v>0</v>
      </c>
      <c r="D25" s="215">
        <v>640158.85989020602</v>
      </c>
      <c r="E25" s="215">
        <v>640158.85989020602</v>
      </c>
      <c r="F25" s="215">
        <v>2024873.0905087499</v>
      </c>
      <c r="G25" s="215">
        <v>2743110.3708796701</v>
      </c>
      <c r="H25" s="215">
        <v>2743110.3708796701</v>
      </c>
      <c r="I25" s="215">
        <v>2740430.20596221</v>
      </c>
      <c r="J25" s="215">
        <v>2753047.0195748499</v>
      </c>
      <c r="K25" s="215">
        <v>2759054.0517968601</v>
      </c>
      <c r="L25" s="215">
        <v>2759035.2192857298</v>
      </c>
      <c r="M25" s="215">
        <v>2758941.6320983502</v>
      </c>
      <c r="N25" s="215">
        <v>2758775.10917331</v>
      </c>
      <c r="O25" s="215">
        <v>2758269.2840479501</v>
      </c>
      <c r="P25" s="215">
        <v>2756281.0380921802</v>
      </c>
      <c r="Q25" s="215">
        <v>2757074.0413102801</v>
      </c>
      <c r="R25" s="215">
        <v>2754490.0687641799</v>
      </c>
      <c r="S25" s="215">
        <v>2744951.7753116302</v>
      </c>
      <c r="T25" s="215">
        <v>2735531.1228107698</v>
      </c>
      <c r="U25" s="215">
        <v>2720426.8881162498</v>
      </c>
      <c r="V25" s="215">
        <v>2702990.6455273698</v>
      </c>
      <c r="W25" s="215">
        <v>2659394.2188782599</v>
      </c>
      <c r="X25" s="215">
        <v>2649480.4026633799</v>
      </c>
      <c r="Y25" s="215">
        <v>2639183.4591017002</v>
      </c>
      <c r="Z25" s="215">
        <v>2631225.9067091602</v>
      </c>
      <c r="AA25" s="215">
        <v>2627277.30098492</v>
      </c>
      <c r="AB25" s="215">
        <v>2621416.51435831</v>
      </c>
      <c r="AC25" s="215">
        <v>2619377.5299289902</v>
      </c>
      <c r="AD25" s="215">
        <v>2612632.4334529801</v>
      </c>
      <c r="AE25" s="215">
        <v>2609246.3398058699</v>
      </c>
      <c r="AF25" s="215">
        <v>4266857.6378344297</v>
      </c>
      <c r="AG25" s="215">
        <v>4234362.4216595003</v>
      </c>
      <c r="AH25" s="215">
        <v>4199742.7408408402</v>
      </c>
      <c r="AI25" s="215">
        <v>4162397.2174415598</v>
      </c>
      <c r="AJ25" s="215">
        <v>4122536.3626582501</v>
      </c>
      <c r="AK25" s="215">
        <v>4080594.1320178998</v>
      </c>
      <c r="AL25" s="215">
        <v>4035195.1689539398</v>
      </c>
      <c r="AM25" s="215">
        <v>3985030.9847647101</v>
      </c>
      <c r="AN25" s="215">
        <v>3932322.4767934498</v>
      </c>
      <c r="AO25" s="215">
        <v>3876606.11329237</v>
      </c>
      <c r="AP25" s="215">
        <v>3813782.18370604</v>
      </c>
    </row>
    <row r="26" spans="1:42">
      <c r="A26" s="214" t="s">
        <v>4663</v>
      </c>
      <c r="B26" s="214">
        <v>0</v>
      </c>
      <c r="C26" s="214">
        <v>0</v>
      </c>
      <c r="D26" s="215">
        <v>605435.32025480701</v>
      </c>
      <c r="E26" s="215">
        <v>2034157.96168146</v>
      </c>
      <c r="F26" s="215">
        <v>6070529.4796033902</v>
      </c>
      <c r="G26" s="215">
        <v>16473216.5787513</v>
      </c>
      <c r="H26" s="215">
        <v>21255256.0002563</v>
      </c>
      <c r="I26" s="215">
        <v>25897522.214710101</v>
      </c>
      <c r="J26" s="215">
        <v>26192294.131001402</v>
      </c>
      <c r="K26" s="215">
        <v>27460298.854545601</v>
      </c>
      <c r="L26" s="215">
        <v>30824287.7782689</v>
      </c>
      <c r="M26" s="215">
        <v>31047091.614815202</v>
      </c>
      <c r="N26" s="215">
        <v>31188329.571814999</v>
      </c>
      <c r="O26" s="215">
        <v>32229047.447719701</v>
      </c>
      <c r="P26" s="215">
        <v>33279014.203822501</v>
      </c>
      <c r="Q26" s="215">
        <v>34258737.688907899</v>
      </c>
      <c r="R26" s="215">
        <v>34874837.382256702</v>
      </c>
      <c r="S26" s="215">
        <v>36878372.730744101</v>
      </c>
      <c r="T26" s="215">
        <v>37164846.747379899</v>
      </c>
      <c r="U26" s="215">
        <v>37590647.063210197</v>
      </c>
      <c r="V26" s="215">
        <v>37738605.902424999</v>
      </c>
      <c r="W26" s="215">
        <v>42660572.346280001</v>
      </c>
      <c r="X26" s="215">
        <v>43890208.347252399</v>
      </c>
      <c r="Y26" s="215">
        <v>45502440.416593201</v>
      </c>
      <c r="Z26" s="215">
        <v>46906255.883530103</v>
      </c>
      <c r="AA26" s="215">
        <v>47819754.980691403</v>
      </c>
      <c r="AB26" s="215">
        <v>49499327.127691798</v>
      </c>
      <c r="AC26" s="215">
        <v>50511402.602823697</v>
      </c>
      <c r="AD26" s="215">
        <v>52720436.878490202</v>
      </c>
      <c r="AE26" s="215">
        <v>54338242.773852997</v>
      </c>
      <c r="AF26" s="215">
        <v>55144939.238899902</v>
      </c>
      <c r="AG26" s="215">
        <v>58523593.007629402</v>
      </c>
      <c r="AH26" s="215">
        <v>62061661.005138397</v>
      </c>
      <c r="AI26" s="215">
        <v>65610801.105575502</v>
      </c>
      <c r="AJ26" s="215">
        <v>69119649.984785393</v>
      </c>
      <c r="AK26" s="215">
        <v>72495473.509950802</v>
      </c>
      <c r="AL26" s="215">
        <v>75786181.470554501</v>
      </c>
      <c r="AM26" s="215">
        <v>78902582.540973797</v>
      </c>
      <c r="AN26" s="215">
        <v>81878772.963302895</v>
      </c>
      <c r="AO26" s="215">
        <v>84698060.791022107</v>
      </c>
      <c r="AP26" s="215">
        <v>87265321.558345407</v>
      </c>
    </row>
    <row r="27" spans="1:42">
      <c r="A27" s="214" t="s">
        <v>508</v>
      </c>
      <c r="B27" s="214">
        <v>0</v>
      </c>
      <c r="C27" s="214">
        <v>0</v>
      </c>
      <c r="D27" s="215">
        <v>15679923.675000001</v>
      </c>
      <c r="E27" s="215">
        <v>19067630.1742693</v>
      </c>
      <c r="F27" s="215">
        <v>20918911.674078301</v>
      </c>
      <c r="G27" s="215">
        <v>30449089.8230776</v>
      </c>
      <c r="H27" s="215">
        <v>31574122.810754601</v>
      </c>
      <c r="I27" s="215">
        <v>32697420.322340202</v>
      </c>
      <c r="J27" s="215">
        <v>32991528.902013998</v>
      </c>
      <c r="K27" s="215">
        <v>33525870.9989646</v>
      </c>
      <c r="L27" s="215">
        <v>33527029.801889099</v>
      </c>
      <c r="M27" s="215">
        <v>33526239.892517999</v>
      </c>
      <c r="N27" s="215">
        <v>33812152.419168703</v>
      </c>
      <c r="O27" s="215">
        <v>36293529.225367598</v>
      </c>
      <c r="P27" s="215">
        <v>38621785.7965637</v>
      </c>
      <c r="Q27" s="215">
        <v>41018169.243611701</v>
      </c>
      <c r="R27" s="215">
        <v>42641702.848999903</v>
      </c>
      <c r="S27" s="215">
        <v>45852106.083111398</v>
      </c>
      <c r="T27" s="215">
        <v>46771302.248571999</v>
      </c>
      <c r="U27" s="215">
        <v>48194710.838147499</v>
      </c>
      <c r="V27" s="215">
        <v>49008622.450395301</v>
      </c>
      <c r="W27" s="215">
        <v>54307327.842128702</v>
      </c>
      <c r="X27" s="215">
        <v>56003562.198113099</v>
      </c>
      <c r="Y27" s="215">
        <v>57597328.000280701</v>
      </c>
      <c r="Z27" s="215">
        <v>59723512.203537501</v>
      </c>
      <c r="AA27" s="215">
        <v>62761564.732056499</v>
      </c>
      <c r="AB27" s="215">
        <v>65294512.199898101</v>
      </c>
      <c r="AC27" s="215">
        <v>68806353.366771907</v>
      </c>
      <c r="AD27" s="215">
        <v>71191211.544133604</v>
      </c>
      <c r="AE27" s="215">
        <v>74435594.449488401</v>
      </c>
      <c r="AF27" s="215">
        <v>76821917.557521999</v>
      </c>
      <c r="AG27" s="215">
        <v>80899773.661285594</v>
      </c>
      <c r="AH27" s="215">
        <v>84793112.126441598</v>
      </c>
      <c r="AI27" s="215">
        <v>88732453.120030895</v>
      </c>
      <c r="AJ27" s="215">
        <v>92695467.357314304</v>
      </c>
      <c r="AK27" s="215">
        <v>96578922.778937101</v>
      </c>
      <c r="AL27" s="215">
        <v>100449090.21620899</v>
      </c>
      <c r="AM27" s="215">
        <v>104244879.94305301</v>
      </c>
      <c r="AN27" s="215">
        <v>107967390.235908</v>
      </c>
      <c r="AO27" s="215">
        <v>111617619.88952</v>
      </c>
      <c r="AP27" s="215">
        <v>115141490.031919</v>
      </c>
    </row>
    <row r="28" spans="1:42">
      <c r="A28" s="214" t="s">
        <v>4664</v>
      </c>
      <c r="B28" s="215">
        <v>1344124.2259369299</v>
      </c>
      <c r="C28" s="215">
        <v>1845130.7226974801</v>
      </c>
      <c r="D28" s="215">
        <v>2529353.1875290698</v>
      </c>
      <c r="E28" s="215">
        <v>3469753.7316104099</v>
      </c>
      <c r="F28" s="215">
        <v>4711731.0018971097</v>
      </c>
      <c r="G28" s="215">
        <v>5916416.5264702402</v>
      </c>
      <c r="H28" s="215">
        <v>7229734.5276873298</v>
      </c>
      <c r="I28" s="215">
        <v>8093930.20009299</v>
      </c>
      <c r="J28" s="215">
        <v>8941912.07001465</v>
      </c>
      <c r="K28" s="215">
        <v>9812593.2634141091</v>
      </c>
      <c r="L28" s="215">
        <v>10723808.9630234</v>
      </c>
      <c r="M28" s="215">
        <v>11831211.6726921</v>
      </c>
      <c r="N28" s="215">
        <v>13118587.589934399</v>
      </c>
      <c r="O28" s="215">
        <v>14577829.8135089</v>
      </c>
      <c r="P28" s="215">
        <v>16176510.738447201</v>
      </c>
      <c r="Q28" s="215">
        <v>17932465.547481898</v>
      </c>
      <c r="R28" s="215">
        <v>19810023.875147499</v>
      </c>
      <c r="S28" s="215">
        <v>21883769.2128716</v>
      </c>
      <c r="T28" s="215">
        <v>24176400.884132002</v>
      </c>
      <c r="U28" s="215">
        <v>26707375.451909602</v>
      </c>
      <c r="V28" s="215">
        <v>29504256.3804272</v>
      </c>
      <c r="W28" s="215">
        <v>30379801.714572199</v>
      </c>
      <c r="X28" s="215">
        <v>31256968.4289652</v>
      </c>
      <c r="Y28" s="215">
        <v>32132513.7631099</v>
      </c>
      <c r="Z28" s="215">
        <v>33008059.0972546</v>
      </c>
      <c r="AA28" s="215">
        <v>33883604.431399301</v>
      </c>
      <c r="AB28" s="215">
        <v>34759149.765543498</v>
      </c>
      <c r="AC28" s="215">
        <v>35634695.099688403</v>
      </c>
      <c r="AD28" s="215">
        <v>36510240.433833197</v>
      </c>
      <c r="AE28" s="215">
        <v>37387407.148226097</v>
      </c>
      <c r="AF28" s="215">
        <v>38262952.4823713</v>
      </c>
      <c r="AG28" s="215">
        <v>39138497.816515498</v>
      </c>
      <c r="AH28" s="215">
        <v>40014043.150660902</v>
      </c>
      <c r="AI28" s="215">
        <v>40889588.484804802</v>
      </c>
      <c r="AJ28" s="215">
        <v>41765133.818949804</v>
      </c>
      <c r="AK28" s="215">
        <v>42640679.153094403</v>
      </c>
      <c r="AL28" s="215">
        <v>43516224.487239003</v>
      </c>
      <c r="AM28" s="215">
        <v>44393391.201632097</v>
      </c>
      <c r="AN28" s="215">
        <v>45268936.535776898</v>
      </c>
      <c r="AO28" s="215">
        <v>46144481.869921498</v>
      </c>
      <c r="AP28" s="215">
        <v>47020027.204066403</v>
      </c>
    </row>
    <row r="29" spans="1:42">
      <c r="A29" s="214" t="s">
        <v>4665</v>
      </c>
      <c r="B29" s="214">
        <v>0</v>
      </c>
      <c r="C29" s="214">
        <v>0</v>
      </c>
      <c r="D29" s="214">
        <v>0</v>
      </c>
      <c r="E29" s="214">
        <v>0</v>
      </c>
      <c r="F29" s="214">
        <v>0</v>
      </c>
      <c r="G29" s="214">
        <v>0</v>
      </c>
      <c r="H29" s="214">
        <v>0</v>
      </c>
      <c r="I29" s="214">
        <v>0</v>
      </c>
      <c r="J29" s="214">
        <v>0</v>
      </c>
      <c r="K29" s="214">
        <v>0</v>
      </c>
      <c r="L29" s="214">
        <v>0</v>
      </c>
      <c r="M29" s="214">
        <v>0</v>
      </c>
      <c r="N29" s="214">
        <v>0</v>
      </c>
      <c r="O29" s="214">
        <v>0</v>
      </c>
      <c r="P29" s="214">
        <v>0</v>
      </c>
      <c r="Q29" s="214">
        <v>0</v>
      </c>
      <c r="R29" s="214">
        <v>0</v>
      </c>
      <c r="S29" s="214">
        <v>0</v>
      </c>
      <c r="T29" s="214">
        <v>0</v>
      </c>
      <c r="U29" s="214">
        <v>0</v>
      </c>
      <c r="V29" s="214">
        <v>0</v>
      </c>
      <c r="W29" s="214">
        <v>0</v>
      </c>
      <c r="X29" s="214">
        <v>0</v>
      </c>
      <c r="Y29" s="214">
        <v>0</v>
      </c>
      <c r="Z29" s="214">
        <v>0</v>
      </c>
      <c r="AA29" s="214">
        <v>0</v>
      </c>
      <c r="AB29" s="214">
        <v>0</v>
      </c>
      <c r="AC29" s="214">
        <v>0</v>
      </c>
      <c r="AD29" s="214">
        <v>0</v>
      </c>
      <c r="AE29" s="214">
        <v>0</v>
      </c>
      <c r="AF29" s="214">
        <v>0</v>
      </c>
      <c r="AG29" s="214">
        <v>0</v>
      </c>
      <c r="AH29" s="214">
        <v>0</v>
      </c>
      <c r="AI29" s="214">
        <v>0</v>
      </c>
      <c r="AJ29" s="214">
        <v>0</v>
      </c>
      <c r="AK29" s="214">
        <v>0</v>
      </c>
      <c r="AL29" s="214">
        <v>0</v>
      </c>
      <c r="AM29" s="214">
        <v>0</v>
      </c>
      <c r="AN29" s="214">
        <v>0</v>
      </c>
      <c r="AO29" s="214">
        <v>0</v>
      </c>
      <c r="AP29" s="214">
        <v>0</v>
      </c>
    </row>
    <row r="30" spans="1:42">
      <c r="A30" s="214" t="s">
        <v>4666</v>
      </c>
      <c r="B30" s="215">
        <v>25251358.8049464</v>
      </c>
      <c r="C30" s="215">
        <v>25251358.8049464</v>
      </c>
      <c r="D30" s="215">
        <v>25251358.8049464</v>
      </c>
      <c r="E30" s="215">
        <v>25251358.8049464</v>
      </c>
      <c r="F30" s="215">
        <v>24398936.401098602</v>
      </c>
      <c r="G30" s="215">
        <v>20823417.458789099</v>
      </c>
      <c r="H30" s="215">
        <v>19065104.162087101</v>
      </c>
      <c r="I30" s="215">
        <v>13089547.7747261</v>
      </c>
      <c r="J30" s="215">
        <v>10849146.689561101</v>
      </c>
      <c r="K30" s="215">
        <v>8822975.5357136205</v>
      </c>
      <c r="L30" s="215">
        <v>7259224.28571303</v>
      </c>
      <c r="M30" s="215">
        <v>7155409.8626375999</v>
      </c>
      <c r="N30" s="215">
        <v>7155409.8626375999</v>
      </c>
      <c r="O30" s="215">
        <v>7155409.8626375999</v>
      </c>
      <c r="P30" s="215">
        <v>7155409.8626375999</v>
      </c>
      <c r="Q30" s="214">
        <v>0</v>
      </c>
      <c r="R30" s="214">
        <v>0</v>
      </c>
      <c r="S30" s="214">
        <v>0</v>
      </c>
      <c r="T30" s="214">
        <v>0</v>
      </c>
      <c r="U30" s="214">
        <v>0</v>
      </c>
      <c r="V30" s="214">
        <v>0</v>
      </c>
      <c r="W30" s="214">
        <v>0</v>
      </c>
      <c r="X30" s="214">
        <v>0</v>
      </c>
      <c r="Y30" s="214">
        <v>0</v>
      </c>
      <c r="Z30" s="214">
        <v>0</v>
      </c>
      <c r="AA30" s="214">
        <v>0</v>
      </c>
      <c r="AB30" s="214">
        <v>0</v>
      </c>
      <c r="AC30" s="214">
        <v>0</v>
      </c>
      <c r="AD30" s="214">
        <v>0</v>
      </c>
      <c r="AE30" s="214">
        <v>0</v>
      </c>
      <c r="AF30" s="214">
        <v>0</v>
      </c>
      <c r="AG30" s="214">
        <v>0</v>
      </c>
      <c r="AH30" s="214">
        <v>0</v>
      </c>
      <c r="AI30" s="214">
        <v>0</v>
      </c>
      <c r="AJ30" s="214">
        <v>0</v>
      </c>
      <c r="AK30" s="214">
        <v>0</v>
      </c>
      <c r="AL30" s="214">
        <v>0</v>
      </c>
      <c r="AM30" s="214">
        <v>0</v>
      </c>
      <c r="AN30" s="214">
        <v>0</v>
      </c>
      <c r="AO30" s="214">
        <v>0</v>
      </c>
      <c r="AP30" s="214">
        <v>0</v>
      </c>
    </row>
    <row r="31" spans="1:42">
      <c r="A31" s="214" t="s">
        <v>4667</v>
      </c>
      <c r="B31" s="215">
        <v>8020758.6830069404</v>
      </c>
      <c r="C31" s="215">
        <v>8020758.6829633899</v>
      </c>
      <c r="D31" s="215">
        <v>8020758.6829113597</v>
      </c>
      <c r="E31" s="215">
        <v>8020758.6827357197</v>
      </c>
      <c r="F31" s="215">
        <v>8020758.6824233802</v>
      </c>
      <c r="G31" s="215">
        <v>8020758.6820825096</v>
      </c>
      <c r="H31" s="215">
        <v>8020758.6821019603</v>
      </c>
      <c r="I31" s="215">
        <v>8020758.6822017804</v>
      </c>
      <c r="J31" s="215">
        <v>8020758.6821289798</v>
      </c>
      <c r="K31" s="215">
        <v>8020758.6821797397</v>
      </c>
      <c r="L31" s="215">
        <v>8020758.6823095996</v>
      </c>
      <c r="M31" s="215">
        <v>8020758.6823623804</v>
      </c>
      <c r="N31" s="215">
        <v>8020758.6824292</v>
      </c>
      <c r="O31" s="215">
        <v>8020758.6825684002</v>
      </c>
      <c r="P31" s="215">
        <v>8020758.6827273304</v>
      </c>
      <c r="Q31" s="215">
        <v>8020758.6828227704</v>
      </c>
      <c r="R31" s="215">
        <v>8020758.6829587696</v>
      </c>
      <c r="S31" s="215">
        <v>8020758.6832255796</v>
      </c>
      <c r="T31" s="215">
        <v>8020758.6833931999</v>
      </c>
      <c r="U31" s="215">
        <v>8020758.6836109003</v>
      </c>
      <c r="V31" s="215">
        <v>8020758.6838113004</v>
      </c>
      <c r="W31" s="215">
        <v>8020758.6843756102</v>
      </c>
      <c r="X31" s="215">
        <v>8020758.68449648</v>
      </c>
      <c r="Y31" s="215">
        <v>8020758.6846215501</v>
      </c>
      <c r="Z31" s="215">
        <v>8020758.6847329699</v>
      </c>
      <c r="AA31" s="215">
        <v>8020758.68483146</v>
      </c>
      <c r="AB31" s="215">
        <v>8020758.6849533496</v>
      </c>
      <c r="AC31" s="215">
        <v>8020758.6850784998</v>
      </c>
      <c r="AD31" s="215">
        <v>8020758.6852307497</v>
      </c>
      <c r="AE31" s="215">
        <v>8020758.6854023803</v>
      </c>
      <c r="AF31" s="215">
        <v>8020758.6855990198</v>
      </c>
      <c r="AG31" s="215">
        <v>8020758.68593622</v>
      </c>
      <c r="AH31" s="215">
        <v>8020758.6863472899</v>
      </c>
      <c r="AI31" s="215">
        <v>8020758.6868698299</v>
      </c>
      <c r="AJ31" s="215">
        <v>8020758.6875419198</v>
      </c>
      <c r="AK31" s="215">
        <v>8020758.6884342702</v>
      </c>
      <c r="AL31" s="215">
        <v>8020758.6896556998</v>
      </c>
      <c r="AM31" s="215">
        <v>8020758.6910549197</v>
      </c>
      <c r="AN31" s="215">
        <v>8020758.6925121201</v>
      </c>
      <c r="AO31" s="215">
        <v>8020758.6938798605</v>
      </c>
      <c r="AP31" s="215">
        <v>8020758.6952719502</v>
      </c>
    </row>
    <row r="32" spans="1:42">
      <c r="A32" s="214" t="s">
        <v>4668</v>
      </c>
      <c r="B32" s="215">
        <v>10906200</v>
      </c>
      <c r="C32" s="215">
        <v>10906200</v>
      </c>
      <c r="D32" s="215">
        <v>10906200</v>
      </c>
      <c r="E32" s="215">
        <v>10906200</v>
      </c>
      <c r="F32" s="215">
        <v>11753228.6263736</v>
      </c>
      <c r="G32" s="215">
        <v>15204210.3583847</v>
      </c>
      <c r="H32" s="215">
        <v>15086305.1964758</v>
      </c>
      <c r="I32" s="215">
        <v>19813338.4204579</v>
      </c>
      <c r="J32" s="215">
        <v>19914304.287352201</v>
      </c>
      <c r="K32" s="215">
        <v>20491588.124321301</v>
      </c>
      <c r="L32" s="215">
        <v>20229303.124605902</v>
      </c>
      <c r="M32" s="215">
        <v>20223100.581855599</v>
      </c>
      <c r="N32" s="215">
        <v>20042474.694831099</v>
      </c>
      <c r="O32" s="215">
        <v>19548267.123053201</v>
      </c>
      <c r="P32" s="215">
        <v>18899048.604212001</v>
      </c>
      <c r="Q32" s="215">
        <v>19767516.777050201</v>
      </c>
      <c r="R32" s="215">
        <v>19555911.562870499</v>
      </c>
      <c r="S32" s="215">
        <v>18713592.658727001</v>
      </c>
      <c r="T32" s="215">
        <v>27775079.242268499</v>
      </c>
      <c r="U32" s="215">
        <v>26942293.427595701</v>
      </c>
      <c r="V32" s="223">
        <v>26204857.002753899</v>
      </c>
      <c r="W32" s="215">
        <v>25845566.793648802</v>
      </c>
      <c r="X32" s="215">
        <v>25559637.347451899</v>
      </c>
      <c r="Y32" s="215">
        <v>25379177.798973899</v>
      </c>
      <c r="Z32" s="215">
        <v>25157656.792734299</v>
      </c>
      <c r="AA32" s="215">
        <v>24990157.566777602</v>
      </c>
      <c r="AB32" s="215">
        <v>24796482.4417491</v>
      </c>
      <c r="AC32" s="215">
        <v>24599195.986265801</v>
      </c>
      <c r="AD32" s="215">
        <v>24439371.795458101</v>
      </c>
      <c r="AE32" s="215">
        <v>24252188.755671401</v>
      </c>
      <c r="AF32" s="215">
        <v>24092969.470298901</v>
      </c>
      <c r="AG32" s="215">
        <v>1860625.3865575599</v>
      </c>
      <c r="AH32" s="215">
        <v>2461907.4221466798</v>
      </c>
      <c r="AI32" s="215">
        <v>2920386.5412093601</v>
      </c>
      <c r="AJ32" s="215">
        <v>2691604.33186298</v>
      </c>
      <c r="AK32" s="215">
        <v>2554137.7211365299</v>
      </c>
      <c r="AL32" s="215">
        <v>2386482.3254048</v>
      </c>
      <c r="AM32" s="215">
        <v>2026287.07144392</v>
      </c>
      <c r="AN32" s="215">
        <v>1818807.7928746501</v>
      </c>
      <c r="AO32" s="215">
        <v>1423788.01768096</v>
      </c>
      <c r="AP32" s="215">
        <v>975003.29789994098</v>
      </c>
    </row>
    <row r="33" spans="1:43">
      <c r="A33" s="214" t="s">
        <v>4578</v>
      </c>
      <c r="B33" s="215">
        <v>42029369.2061565</v>
      </c>
      <c r="C33" s="215">
        <v>42100897.929546401</v>
      </c>
      <c r="D33" s="215">
        <v>41834797.0770723</v>
      </c>
      <c r="E33" s="215">
        <v>41889192.063479103</v>
      </c>
      <c r="F33" s="215">
        <v>41930705.9437548</v>
      </c>
      <c r="G33" s="215">
        <v>39029577.925612397</v>
      </c>
      <c r="H33" s="215">
        <v>37845975.955458499</v>
      </c>
      <c r="I33" s="215">
        <v>36457138.015041403</v>
      </c>
      <c r="J33" s="215">
        <v>37133537.0619087</v>
      </c>
      <c r="K33" s="215">
        <v>36995200.605470799</v>
      </c>
      <c r="L33" s="215">
        <v>36243626.821086198</v>
      </c>
      <c r="M33" s="215">
        <v>35154236.652727999</v>
      </c>
      <c r="N33" s="215">
        <v>34390490.643969104</v>
      </c>
      <c r="O33" s="215">
        <v>32015581.687854901</v>
      </c>
      <c r="P33" s="215">
        <v>29570758.5506039</v>
      </c>
      <c r="Q33" s="215">
        <v>34895684.036817901</v>
      </c>
      <c r="R33" s="215">
        <v>33454570.7934951</v>
      </c>
      <c r="S33" s="215">
        <v>30822536.953957599</v>
      </c>
      <c r="T33" s="215">
        <v>26487679.1152739</v>
      </c>
      <c r="U33" s="215">
        <v>25478514.3476201</v>
      </c>
      <c r="V33" s="215">
        <v>24586599.3406143</v>
      </c>
      <c r="W33" s="215">
        <v>21487195.500330001</v>
      </c>
      <c r="X33" s="215">
        <v>21294237.725707401</v>
      </c>
      <c r="Y33" s="215">
        <v>21241248.408561699</v>
      </c>
      <c r="Z33" s="215">
        <v>173920.270687582</v>
      </c>
      <c r="AA33" s="215">
        <v>190913.41704822599</v>
      </c>
      <c r="AB33" s="215">
        <v>212700.244470484</v>
      </c>
      <c r="AC33" s="215">
        <v>246450.23309003099</v>
      </c>
      <c r="AD33" s="215">
        <v>277184.58655064</v>
      </c>
      <c r="AE33" s="215">
        <v>307942.71671388502</v>
      </c>
      <c r="AF33" s="215">
        <v>350564.53659287799</v>
      </c>
      <c r="AG33" s="215">
        <v>584064.83520071604</v>
      </c>
      <c r="AH33" s="215">
        <v>848001.48864850705</v>
      </c>
      <c r="AI33" s="215">
        <v>1076343.1406910601</v>
      </c>
      <c r="AJ33" s="215">
        <v>1000037.26004627</v>
      </c>
      <c r="AK33" s="215">
        <v>966174.60375966795</v>
      </c>
      <c r="AL33" s="215">
        <v>895525.66092878697</v>
      </c>
      <c r="AM33" s="215">
        <v>750349.288649478</v>
      </c>
      <c r="AN33" s="215">
        <v>674944.79768279195</v>
      </c>
      <c r="AO33" s="215">
        <v>508910.56773990602</v>
      </c>
      <c r="AP33" s="215">
        <v>311841.79945263697</v>
      </c>
    </row>
    <row r="34" spans="1:43">
      <c r="A34" s="214" t="s">
        <v>4669</v>
      </c>
      <c r="B34" s="215">
        <v>8853623.9489746392</v>
      </c>
      <c r="C34" s="215">
        <v>8896116.7692318503</v>
      </c>
      <c r="D34" s="215">
        <v>8736789.4730754402</v>
      </c>
      <c r="E34" s="215">
        <v>8770394.8779629096</v>
      </c>
      <c r="F34" s="215">
        <v>8793007.0256509893</v>
      </c>
      <c r="G34" s="215">
        <v>8747699.7377796099</v>
      </c>
      <c r="H34" s="215">
        <v>8737147.4457084909</v>
      </c>
      <c r="I34" s="215">
        <v>8743292.4865521099</v>
      </c>
      <c r="J34" s="215">
        <v>8756631.4071992598</v>
      </c>
      <c r="K34" s="215">
        <v>8750720.0649117809</v>
      </c>
      <c r="L34" s="215">
        <v>8795459.7385985795</v>
      </c>
      <c r="M34" s="215">
        <v>8794894.4154258501</v>
      </c>
      <c r="N34" s="215">
        <v>8777881.1365801096</v>
      </c>
      <c r="O34" s="215">
        <v>8770652.0498840492</v>
      </c>
      <c r="P34" s="215">
        <v>8766962.8835281003</v>
      </c>
      <c r="Q34" s="215">
        <v>8786556.0353803709</v>
      </c>
      <c r="R34" s="215">
        <v>8776698.7808326893</v>
      </c>
      <c r="S34" s="215">
        <v>8786843.83465234</v>
      </c>
      <c r="T34" s="215">
        <v>8795364.4721963499</v>
      </c>
      <c r="U34" s="215">
        <v>8833169.9615454804</v>
      </c>
      <c r="V34" s="215">
        <v>8819107.2246860601</v>
      </c>
      <c r="W34" s="215">
        <v>8808846.1534007899</v>
      </c>
      <c r="X34" s="215">
        <v>8787943.01231529</v>
      </c>
      <c r="Y34" s="215">
        <v>8788006.1025395598</v>
      </c>
      <c r="Z34" s="215">
        <v>8786883.4257063009</v>
      </c>
      <c r="AA34" s="215">
        <v>8798826.6040577907</v>
      </c>
      <c r="AB34" s="215">
        <v>8781398.29698091</v>
      </c>
      <c r="AC34" s="215">
        <v>8779022.4831810705</v>
      </c>
      <c r="AD34" s="215">
        <v>8780310.1497432496</v>
      </c>
      <c r="AE34" s="215">
        <v>8794901.6976978295</v>
      </c>
      <c r="AF34" s="215">
        <v>8803656.7312800307</v>
      </c>
      <c r="AG34" s="215">
        <v>8790779.0091748703</v>
      </c>
      <c r="AH34" s="215">
        <v>8790522.4236989003</v>
      </c>
      <c r="AI34" s="215">
        <v>8790252.2852840498</v>
      </c>
      <c r="AJ34" s="215">
        <v>8805393.2195931096</v>
      </c>
      <c r="AK34" s="215">
        <v>8811029.6003717408</v>
      </c>
      <c r="AL34" s="215">
        <v>8832289.4589260295</v>
      </c>
      <c r="AM34" s="215">
        <v>8782148.1448549703</v>
      </c>
      <c r="AN34" s="215">
        <v>8797102.2729245797</v>
      </c>
      <c r="AO34" s="215">
        <v>8798442.4474083502</v>
      </c>
      <c r="AP34" s="215">
        <v>8798863.9015130699</v>
      </c>
    </row>
    <row r="35" spans="1:43">
      <c r="A35" s="214" t="s">
        <v>484</v>
      </c>
      <c r="B35" s="215">
        <v>298021910.128613</v>
      </c>
      <c r="C35" s="215">
        <v>296267332.07553703</v>
      </c>
      <c r="D35" s="215">
        <v>300658507.07188702</v>
      </c>
      <c r="E35" s="215">
        <v>302738453.08342499</v>
      </c>
      <c r="F35" s="215">
        <v>304564599.495516</v>
      </c>
      <c r="G35" s="215">
        <v>307041844.91714603</v>
      </c>
      <c r="H35" s="215">
        <v>308963295.35372198</v>
      </c>
      <c r="I35" s="215">
        <v>311067562.65416199</v>
      </c>
      <c r="J35" s="215">
        <v>312986341.77092701</v>
      </c>
      <c r="K35" s="215">
        <v>315126603.39957601</v>
      </c>
      <c r="L35" s="215">
        <v>316527760.67560202</v>
      </c>
      <c r="M35" s="215">
        <v>316576761.16199499</v>
      </c>
      <c r="N35" s="215">
        <v>316655002.98431998</v>
      </c>
      <c r="O35" s="215">
        <v>316893099.94556397</v>
      </c>
      <c r="P35" s="215">
        <v>317161995.20030701</v>
      </c>
      <c r="Q35" s="215">
        <v>316864095.71089298</v>
      </c>
      <c r="R35" s="215">
        <v>317306049.914792</v>
      </c>
      <c r="S35" s="215">
        <v>317966550.57116902</v>
      </c>
      <c r="T35" s="215">
        <v>318563115.116777</v>
      </c>
      <c r="U35" s="215">
        <v>319436415.029535</v>
      </c>
      <c r="V35" s="215">
        <v>320535543.37801898</v>
      </c>
      <c r="W35" s="215">
        <v>322742638.37351203</v>
      </c>
      <c r="X35" s="215">
        <v>324542431.44617999</v>
      </c>
      <c r="Y35" s="215">
        <v>326863638.80540001</v>
      </c>
      <c r="Z35" s="215">
        <v>329550520.62717003</v>
      </c>
      <c r="AA35" s="215">
        <v>332620192.10216802</v>
      </c>
      <c r="AB35" s="215">
        <v>336160695.66408598</v>
      </c>
      <c r="AC35" s="215">
        <v>339945827.132783</v>
      </c>
      <c r="AD35" s="215">
        <v>344073124.22459102</v>
      </c>
      <c r="AE35" s="215">
        <v>348325186.74573302</v>
      </c>
      <c r="AF35" s="215">
        <v>352797276.89051002</v>
      </c>
      <c r="AG35" s="215">
        <v>357845276.36463398</v>
      </c>
      <c r="AH35" s="215">
        <v>362996598.60155898</v>
      </c>
      <c r="AI35" s="215">
        <v>368184908.697267</v>
      </c>
      <c r="AJ35" s="215">
        <v>373386483.08303499</v>
      </c>
      <c r="AK35" s="215">
        <v>378303118.05337602</v>
      </c>
      <c r="AL35" s="215">
        <v>383183247.78253198</v>
      </c>
      <c r="AM35" s="215">
        <v>387816155.52930403</v>
      </c>
      <c r="AN35" s="215">
        <v>392323283.22319299</v>
      </c>
      <c r="AO35" s="215">
        <v>396670081.44406301</v>
      </c>
      <c r="AP35" s="215">
        <v>400792357.13253999</v>
      </c>
    </row>
    <row r="37" spans="1:43">
      <c r="A37" s="214" t="s">
        <v>4670</v>
      </c>
      <c r="B37" s="215">
        <f>SUM(B30:B34)</f>
        <v>95061310.643084481</v>
      </c>
      <c r="C37" s="215">
        <f t="shared" ref="C37:AP37" si="0">SUM(C30:C34)</f>
        <v>95175332.186688051</v>
      </c>
      <c r="D37" s="215">
        <f t="shared" si="0"/>
        <v>94749904.038005486</v>
      </c>
      <c r="E37" s="215">
        <f t="shared" si="0"/>
        <v>94837904.429124147</v>
      </c>
      <c r="F37" s="215">
        <f t="shared" si="0"/>
        <v>94896636.679301366</v>
      </c>
      <c r="G37" s="215">
        <f t="shared" si="0"/>
        <v>91825664.16264832</v>
      </c>
      <c r="H37" s="215">
        <f t="shared" si="0"/>
        <v>88755291.441831857</v>
      </c>
      <c r="I37" s="215">
        <f t="shared" si="0"/>
        <v>86124075.378979281</v>
      </c>
      <c r="J37" s="215">
        <f t="shared" si="0"/>
        <v>84674378.128150254</v>
      </c>
      <c r="K37" s="215">
        <f t="shared" si="0"/>
        <v>83081243.012597233</v>
      </c>
      <c r="L37" s="215">
        <f t="shared" si="0"/>
        <v>80548372.652313322</v>
      </c>
      <c r="M37" s="215">
        <f t="shared" si="0"/>
        <v>79348400.195009425</v>
      </c>
      <c r="N37" s="215">
        <f t="shared" si="0"/>
        <v>78387015.020447105</v>
      </c>
      <c r="O37" s="215">
        <f t="shared" si="0"/>
        <v>75510669.405998155</v>
      </c>
      <c r="P37" s="215">
        <f t="shared" si="0"/>
        <v>72412938.583708927</v>
      </c>
      <c r="Q37" s="215">
        <f t="shared" si="0"/>
        <v>71470515.532071233</v>
      </c>
      <c r="R37" s="215">
        <f t="shared" si="0"/>
        <v>69807939.820157066</v>
      </c>
      <c r="S37" s="215">
        <f t="shared" si="0"/>
        <v>66343732.130562522</v>
      </c>
      <c r="T37" s="215">
        <f t="shared" si="0"/>
        <v>71078881.513131946</v>
      </c>
      <c r="U37" s="215">
        <f t="shared" si="0"/>
        <v>69274736.420372173</v>
      </c>
      <c r="V37" s="215">
        <f t="shared" si="0"/>
        <v>67631322.251865551</v>
      </c>
      <c r="W37" s="215">
        <f t="shared" si="0"/>
        <v>64162367.131755203</v>
      </c>
      <c r="X37" s="215">
        <f t="shared" si="0"/>
        <v>63662576.769971073</v>
      </c>
      <c r="Y37" s="215">
        <f t="shared" si="0"/>
        <v>63429190.994696714</v>
      </c>
      <c r="Z37" s="215">
        <f t="shared" si="0"/>
        <v>42139219.173861153</v>
      </c>
      <c r="AA37" s="215">
        <f t="shared" si="0"/>
        <v>42000656.272715077</v>
      </c>
      <c r="AB37" s="215">
        <f t="shared" si="0"/>
        <v>41811339.668153845</v>
      </c>
      <c r="AC37" s="215">
        <f t="shared" si="0"/>
        <v>41645427.387615405</v>
      </c>
      <c r="AD37" s="215">
        <f t="shared" si="0"/>
        <v>41517625.216982745</v>
      </c>
      <c r="AE37" s="215">
        <f t="shared" si="0"/>
        <v>41375791.855485499</v>
      </c>
      <c r="AF37" s="215">
        <f t="shared" si="0"/>
        <v>41267949.42377083</v>
      </c>
      <c r="AG37" s="215">
        <f t="shared" si="0"/>
        <v>19256227.916869365</v>
      </c>
      <c r="AH37" s="215">
        <f t="shared" si="0"/>
        <v>20121190.020841375</v>
      </c>
      <c r="AI37" s="215">
        <f t="shared" si="0"/>
        <v>20807740.654054299</v>
      </c>
      <c r="AJ37" s="215">
        <f t="shared" si="0"/>
        <v>20517793.499044277</v>
      </c>
      <c r="AK37" s="215">
        <f t="shared" si="0"/>
        <v>20352100.613702208</v>
      </c>
      <c r="AL37" s="215">
        <f t="shared" si="0"/>
        <v>20135056.134915315</v>
      </c>
      <c r="AM37" s="215">
        <f t="shared" si="0"/>
        <v>19579543.196003288</v>
      </c>
      <c r="AN37" s="215">
        <f t="shared" si="0"/>
        <v>19311613.555994142</v>
      </c>
      <c r="AO37" s="215">
        <f t="shared" si="0"/>
        <v>18751899.726709075</v>
      </c>
      <c r="AP37" s="215">
        <f t="shared" si="0"/>
        <v>18106467.694137596</v>
      </c>
    </row>
    <row r="40" spans="1:43">
      <c r="B40" s="215"/>
      <c r="C40" s="215"/>
      <c r="D40" s="215"/>
      <c r="E40" s="215"/>
      <c r="F40" s="215"/>
      <c r="G40" s="215"/>
      <c r="H40" s="215"/>
      <c r="I40" s="215"/>
      <c r="J40" s="215"/>
      <c r="K40" s="215"/>
      <c r="L40" s="215"/>
      <c r="M40" s="215"/>
      <c r="N40" s="215"/>
      <c r="O40" s="215"/>
      <c r="P40" s="215"/>
      <c r="Q40" s="215"/>
      <c r="R40" s="215"/>
      <c r="S40" s="215"/>
      <c r="T40" s="215"/>
      <c r="U40" s="215"/>
      <c r="V40" s="215"/>
      <c r="W40" s="215"/>
      <c r="X40" s="215"/>
      <c r="Y40" s="215"/>
      <c r="Z40" s="215"/>
      <c r="AA40" s="215"/>
      <c r="AB40" s="215"/>
      <c r="AC40" s="215"/>
      <c r="AD40" s="215"/>
      <c r="AE40" s="215"/>
      <c r="AF40" s="215"/>
      <c r="AG40" s="215"/>
      <c r="AH40" s="215"/>
      <c r="AI40" s="215"/>
      <c r="AJ40" s="215"/>
      <c r="AK40" s="215"/>
      <c r="AL40" s="215"/>
      <c r="AM40" s="215"/>
      <c r="AN40" s="215"/>
      <c r="AO40" s="215"/>
      <c r="AP40" s="215"/>
      <c r="AQ40" s="215"/>
    </row>
    <row r="41" spans="1:43">
      <c r="B41" s="215"/>
      <c r="C41" s="215"/>
      <c r="D41" s="215"/>
      <c r="E41" s="215"/>
      <c r="F41" s="215"/>
      <c r="G41" s="215"/>
      <c r="H41" s="215"/>
      <c r="I41" s="215"/>
      <c r="J41" s="215"/>
      <c r="K41" s="215"/>
      <c r="L41" s="215"/>
      <c r="M41" s="215"/>
      <c r="N41" s="215"/>
      <c r="O41" s="215"/>
      <c r="P41" s="215"/>
      <c r="AQ41" s="215"/>
    </row>
    <row r="43" spans="1:43">
      <c r="G43" s="215"/>
      <c r="H43" s="215"/>
      <c r="I43" s="215"/>
      <c r="J43" s="215"/>
      <c r="K43" s="215"/>
      <c r="L43" s="215"/>
      <c r="M43" s="215"/>
      <c r="N43" s="215"/>
      <c r="O43" s="215"/>
      <c r="P43" s="215"/>
      <c r="Q43" s="215"/>
      <c r="R43" s="215"/>
      <c r="S43" s="215"/>
      <c r="T43" s="215"/>
      <c r="U43" s="215"/>
      <c r="AQ43" s="215"/>
    </row>
    <row r="44" spans="1:43">
      <c r="B44" s="215"/>
      <c r="C44" s="215"/>
      <c r="D44" s="215"/>
      <c r="E44" s="215"/>
      <c r="F44" s="215"/>
      <c r="G44" s="215"/>
      <c r="AG44" s="215"/>
      <c r="AH44" s="215"/>
      <c r="AI44" s="215"/>
      <c r="AJ44" s="215"/>
      <c r="AK44" s="215"/>
      <c r="AL44" s="215"/>
      <c r="AM44" s="215"/>
      <c r="AN44" s="215"/>
      <c r="AO44" s="215"/>
      <c r="AQ44" s="215"/>
    </row>
    <row r="45" spans="1:43">
      <c r="B45" s="215"/>
      <c r="C45" s="215"/>
      <c r="D45" s="215"/>
      <c r="E45" s="215"/>
      <c r="F45" s="215"/>
      <c r="AQ45" s="215"/>
    </row>
    <row r="46" spans="1:43">
      <c r="AQ46" s="215"/>
    </row>
    <row r="48" spans="1:43">
      <c r="B48" s="215"/>
      <c r="C48" s="215"/>
      <c r="D48" s="215"/>
      <c r="E48" s="215"/>
      <c r="F48" s="215"/>
      <c r="G48" s="215"/>
      <c r="H48" s="215"/>
      <c r="I48" s="215"/>
      <c r="J48" s="215"/>
      <c r="K48" s="215"/>
      <c r="L48" s="215"/>
      <c r="AD48" s="215"/>
      <c r="AE48" s="215"/>
      <c r="AF48" s="215"/>
      <c r="AG48" s="215"/>
      <c r="AH48" s="215"/>
      <c r="AI48" s="215"/>
      <c r="AJ48" s="215"/>
      <c r="AK48" s="215"/>
      <c r="AL48" s="215"/>
      <c r="AM48" s="215"/>
      <c r="AN48" s="215"/>
      <c r="AO48" s="215"/>
      <c r="AQ48" s="215"/>
    </row>
    <row r="49" spans="2:43">
      <c r="B49" s="215"/>
      <c r="C49" s="215"/>
      <c r="D49" s="215"/>
      <c r="E49" s="215"/>
      <c r="F49" s="215"/>
      <c r="G49" s="215"/>
      <c r="H49" s="215"/>
      <c r="I49" s="215"/>
      <c r="J49" s="215"/>
      <c r="K49" s="215"/>
      <c r="L49" s="215"/>
      <c r="M49" s="215"/>
      <c r="N49" s="215"/>
      <c r="O49" s="215"/>
      <c r="P49" s="215"/>
      <c r="Q49" s="215"/>
      <c r="R49" s="215"/>
      <c r="S49" s="215"/>
      <c r="T49" s="215"/>
      <c r="U49" s="215"/>
      <c r="V49" s="215"/>
      <c r="W49" s="215"/>
      <c r="X49" s="215"/>
      <c r="Y49" s="215"/>
      <c r="Z49" s="215"/>
      <c r="AA49" s="215"/>
      <c r="AB49" s="215"/>
      <c r="AC49" s="215"/>
      <c r="AD49" s="215"/>
      <c r="AE49" s="215"/>
      <c r="AF49" s="215"/>
      <c r="AG49" s="215"/>
      <c r="AH49" s="215"/>
      <c r="AI49" s="215"/>
      <c r="AJ49" s="215"/>
      <c r="AK49" s="215"/>
      <c r="AL49" s="215"/>
      <c r="AM49" s="215"/>
      <c r="AN49" s="215"/>
      <c r="AO49" s="215"/>
      <c r="AP49" s="215"/>
      <c r="AQ49" s="215"/>
    </row>
    <row r="52" spans="2:43">
      <c r="B52" s="215"/>
      <c r="C52" s="215"/>
      <c r="G52" s="215"/>
      <c r="H52" s="215"/>
      <c r="I52" s="215"/>
      <c r="J52" s="215"/>
      <c r="K52" s="215"/>
      <c r="L52" s="215"/>
      <c r="M52" s="215"/>
      <c r="N52" s="215"/>
      <c r="O52" s="215"/>
      <c r="P52" s="215"/>
      <c r="Q52" s="215"/>
      <c r="R52" s="215"/>
      <c r="S52" s="215"/>
      <c r="T52" s="215"/>
      <c r="U52" s="215"/>
      <c r="V52" s="215"/>
      <c r="W52" s="215"/>
      <c r="X52" s="215"/>
      <c r="Y52" s="215"/>
      <c r="Z52" s="215"/>
      <c r="AA52" s="215"/>
      <c r="AB52" s="215"/>
      <c r="AC52" s="215"/>
      <c r="AD52" s="215"/>
      <c r="AE52" s="215"/>
      <c r="AF52" s="215"/>
      <c r="AG52" s="215"/>
      <c r="AH52" s="215"/>
      <c r="AI52" s="215"/>
      <c r="AJ52" s="215"/>
      <c r="AK52" s="215"/>
      <c r="AL52" s="215"/>
      <c r="AM52" s="215"/>
      <c r="AN52" s="215"/>
      <c r="AO52" s="215"/>
      <c r="AP52" s="215"/>
      <c r="AQ52" s="215"/>
    </row>
    <row r="53" spans="2:43">
      <c r="B53" s="215"/>
      <c r="C53" s="215"/>
      <c r="G53" s="215"/>
      <c r="H53" s="215"/>
      <c r="I53" s="215"/>
      <c r="J53" s="215"/>
      <c r="K53" s="215"/>
      <c r="L53" s="215"/>
      <c r="Q53" s="215"/>
      <c r="R53" s="215"/>
      <c r="S53" s="215"/>
      <c r="Z53" s="215"/>
      <c r="AA53" s="215"/>
      <c r="AB53" s="215"/>
      <c r="AC53" s="215"/>
      <c r="AD53" s="215"/>
      <c r="AE53" s="215"/>
      <c r="AF53" s="215"/>
      <c r="AG53" s="215"/>
      <c r="AH53" s="215"/>
      <c r="AI53" s="215"/>
      <c r="AJ53" s="215"/>
      <c r="AK53" s="215"/>
      <c r="AL53" s="215"/>
      <c r="AM53" s="215"/>
      <c r="AN53" s="215"/>
      <c r="AO53" s="215"/>
      <c r="AP53" s="215"/>
      <c r="AQ53" s="215"/>
    </row>
    <row r="54" spans="2:43">
      <c r="AQ54" s="215"/>
    </row>
    <row r="57" spans="2:43">
      <c r="B57" s="215"/>
      <c r="C57" s="215"/>
      <c r="D57" s="215"/>
      <c r="E57" s="215"/>
      <c r="F57" s="215"/>
      <c r="G57" s="215"/>
      <c r="H57" s="215"/>
      <c r="I57" s="215"/>
      <c r="J57" s="215"/>
      <c r="K57" s="215"/>
      <c r="L57" s="215"/>
      <c r="M57" s="215"/>
      <c r="N57" s="215"/>
      <c r="O57" s="215"/>
      <c r="P57" s="215"/>
      <c r="Q57" s="215"/>
      <c r="R57" s="215"/>
      <c r="S57" s="215"/>
      <c r="T57" s="215"/>
      <c r="U57" s="215"/>
      <c r="V57" s="215"/>
      <c r="W57" s="215"/>
      <c r="X57" s="215"/>
      <c r="Y57" s="215"/>
      <c r="Z57" s="215"/>
      <c r="AA57" s="215"/>
      <c r="AB57" s="215"/>
      <c r="AC57" s="215"/>
      <c r="AD57" s="215"/>
      <c r="AE57" s="215"/>
      <c r="AF57" s="215"/>
      <c r="AG57" s="215"/>
      <c r="AH57" s="215"/>
      <c r="AI57" s="215"/>
      <c r="AJ57" s="215"/>
      <c r="AK57" s="215"/>
      <c r="AL57" s="215"/>
      <c r="AM57" s="215"/>
      <c r="AN57" s="215"/>
      <c r="AO57" s="215"/>
      <c r="AP57" s="215"/>
      <c r="AQ57" s="215"/>
    </row>
    <row r="58" spans="2:43">
      <c r="D58" s="215"/>
      <c r="E58" s="215"/>
      <c r="F58" s="215"/>
      <c r="G58" s="215"/>
      <c r="H58" s="215"/>
      <c r="I58" s="215"/>
      <c r="J58" s="215"/>
      <c r="K58" s="215"/>
      <c r="L58" s="215"/>
      <c r="M58" s="215"/>
      <c r="N58" s="215"/>
      <c r="O58" s="215"/>
      <c r="P58" s="215"/>
      <c r="Q58" s="215"/>
      <c r="R58" s="215"/>
      <c r="S58" s="215"/>
      <c r="T58" s="215"/>
      <c r="U58" s="215"/>
      <c r="V58" s="215"/>
      <c r="W58" s="215"/>
      <c r="X58" s="215"/>
      <c r="Y58" s="215"/>
      <c r="Z58" s="215"/>
      <c r="AA58" s="215"/>
      <c r="AB58" s="215"/>
      <c r="AC58" s="215"/>
      <c r="AD58" s="215"/>
      <c r="AE58" s="215"/>
      <c r="AF58" s="215"/>
      <c r="AG58" s="215"/>
      <c r="AH58" s="215"/>
      <c r="AI58" s="215"/>
      <c r="AJ58" s="215"/>
      <c r="AK58" s="215"/>
      <c r="AL58" s="215"/>
      <c r="AM58" s="215"/>
      <c r="AN58" s="215"/>
      <c r="AO58" s="215"/>
      <c r="AP58" s="215"/>
      <c r="AQ58" s="215"/>
    </row>
    <row r="59" spans="2:43">
      <c r="D59" s="215"/>
      <c r="E59" s="215"/>
      <c r="F59" s="215"/>
      <c r="G59" s="215"/>
      <c r="H59" s="215"/>
      <c r="I59" s="215"/>
      <c r="J59" s="215"/>
      <c r="K59" s="215"/>
      <c r="L59" s="215"/>
      <c r="M59" s="215"/>
      <c r="N59" s="215"/>
      <c r="O59" s="215"/>
      <c r="P59" s="215"/>
      <c r="Q59" s="215"/>
      <c r="R59" s="215"/>
      <c r="S59" s="215"/>
      <c r="T59" s="215"/>
      <c r="U59" s="215"/>
      <c r="V59" s="215"/>
      <c r="W59" s="215"/>
      <c r="X59" s="215"/>
      <c r="Y59" s="215"/>
      <c r="Z59" s="215"/>
      <c r="AA59" s="215"/>
      <c r="AB59" s="215"/>
      <c r="AC59" s="215"/>
      <c r="AD59" s="215"/>
      <c r="AE59" s="215"/>
      <c r="AF59" s="215"/>
      <c r="AG59" s="215"/>
      <c r="AH59" s="215"/>
      <c r="AI59" s="215"/>
      <c r="AJ59" s="215"/>
      <c r="AK59" s="215"/>
      <c r="AL59" s="215"/>
      <c r="AM59" s="215"/>
      <c r="AN59" s="215"/>
      <c r="AO59" s="215"/>
      <c r="AP59" s="215"/>
      <c r="AQ59" s="215"/>
    </row>
    <row r="60" spans="2:43">
      <c r="D60" s="215"/>
      <c r="E60" s="215"/>
      <c r="F60" s="215"/>
      <c r="G60" s="215"/>
      <c r="H60" s="215"/>
      <c r="I60" s="215"/>
      <c r="J60" s="215"/>
      <c r="K60" s="215"/>
      <c r="L60" s="215"/>
      <c r="M60" s="215"/>
      <c r="N60" s="215"/>
      <c r="O60" s="215"/>
      <c r="P60" s="215"/>
      <c r="Q60" s="215"/>
      <c r="R60" s="215"/>
      <c r="S60" s="215"/>
      <c r="T60" s="215"/>
      <c r="U60" s="215"/>
      <c r="V60" s="215"/>
      <c r="W60" s="215"/>
      <c r="X60" s="215"/>
      <c r="Y60" s="215"/>
      <c r="Z60" s="215"/>
      <c r="AA60" s="215"/>
      <c r="AB60" s="215"/>
      <c r="AC60" s="215"/>
      <c r="AD60" s="215"/>
      <c r="AE60" s="215"/>
      <c r="AF60" s="215"/>
      <c r="AG60" s="215"/>
      <c r="AH60" s="215"/>
      <c r="AI60" s="215"/>
      <c r="AJ60" s="215"/>
      <c r="AK60" s="215"/>
      <c r="AL60" s="215"/>
      <c r="AM60" s="215"/>
      <c r="AN60" s="215"/>
      <c r="AO60" s="215"/>
      <c r="AP60" s="215"/>
      <c r="AQ60" s="215"/>
    </row>
    <row r="61" spans="2:43">
      <c r="D61" s="215"/>
      <c r="E61" s="215"/>
      <c r="F61" s="215"/>
      <c r="G61" s="215"/>
      <c r="H61" s="215"/>
      <c r="I61" s="215"/>
      <c r="J61" s="215"/>
      <c r="K61" s="215"/>
      <c r="L61" s="215"/>
      <c r="M61" s="215"/>
      <c r="N61" s="215"/>
      <c r="O61" s="215"/>
      <c r="P61" s="215"/>
      <c r="Q61" s="215"/>
      <c r="R61" s="215"/>
      <c r="S61" s="215"/>
      <c r="T61" s="215"/>
      <c r="U61" s="215"/>
      <c r="V61" s="215"/>
      <c r="W61" s="215"/>
      <c r="X61" s="215"/>
      <c r="Y61" s="215"/>
      <c r="Z61" s="215"/>
      <c r="AA61" s="215"/>
      <c r="AB61" s="215"/>
      <c r="AC61" s="215"/>
      <c r="AD61" s="215"/>
      <c r="AE61" s="215"/>
      <c r="AF61" s="215"/>
      <c r="AG61" s="215"/>
      <c r="AH61" s="215"/>
      <c r="AI61" s="215"/>
      <c r="AJ61" s="215"/>
      <c r="AK61" s="215"/>
      <c r="AL61" s="215"/>
      <c r="AM61" s="215"/>
      <c r="AN61" s="215"/>
      <c r="AO61" s="215"/>
      <c r="AP61" s="215"/>
      <c r="AQ61" s="215"/>
    </row>
    <row r="62" spans="2:43">
      <c r="D62" s="215"/>
      <c r="E62" s="215"/>
      <c r="F62" s="215"/>
      <c r="G62" s="215"/>
      <c r="H62" s="215"/>
      <c r="I62" s="215"/>
      <c r="J62" s="215"/>
      <c r="K62" s="215"/>
      <c r="L62" s="215"/>
      <c r="M62" s="215"/>
      <c r="N62" s="215"/>
      <c r="O62" s="215"/>
      <c r="P62" s="215"/>
      <c r="Q62" s="215"/>
      <c r="R62" s="215"/>
      <c r="S62" s="215"/>
      <c r="T62" s="215"/>
      <c r="U62" s="215"/>
      <c r="V62" s="215"/>
      <c r="W62" s="215"/>
      <c r="X62" s="215"/>
      <c r="Y62" s="215"/>
      <c r="Z62" s="215"/>
      <c r="AA62" s="215"/>
      <c r="AB62" s="215"/>
      <c r="AC62" s="215"/>
      <c r="AD62" s="215"/>
      <c r="AE62" s="215"/>
      <c r="AF62" s="215"/>
      <c r="AG62" s="215"/>
      <c r="AH62" s="215"/>
      <c r="AI62" s="215"/>
      <c r="AJ62" s="215"/>
      <c r="AK62" s="215"/>
      <c r="AL62" s="215"/>
      <c r="AM62" s="215"/>
      <c r="AN62" s="215"/>
      <c r="AO62" s="215"/>
      <c r="AP62" s="215"/>
      <c r="AQ62" s="215"/>
    </row>
    <row r="63" spans="2:43">
      <c r="D63" s="215"/>
      <c r="E63" s="215"/>
      <c r="F63" s="215"/>
      <c r="G63" s="215"/>
      <c r="H63" s="215"/>
      <c r="I63" s="215"/>
      <c r="J63" s="215"/>
      <c r="K63" s="215"/>
      <c r="L63" s="215"/>
      <c r="M63" s="215"/>
      <c r="N63" s="215"/>
      <c r="O63" s="215"/>
      <c r="P63" s="215"/>
      <c r="Q63" s="215"/>
      <c r="R63" s="215"/>
      <c r="S63" s="215"/>
      <c r="T63" s="215"/>
      <c r="U63" s="215"/>
      <c r="V63" s="215"/>
      <c r="W63" s="215"/>
      <c r="X63" s="215"/>
      <c r="Y63" s="215"/>
      <c r="Z63" s="215"/>
      <c r="AA63" s="215"/>
      <c r="AB63" s="215"/>
      <c r="AC63" s="215"/>
      <c r="AD63" s="215"/>
      <c r="AE63" s="215"/>
      <c r="AF63" s="215"/>
      <c r="AG63" s="215"/>
      <c r="AH63" s="215"/>
      <c r="AI63" s="215"/>
      <c r="AJ63" s="215"/>
      <c r="AK63" s="215"/>
      <c r="AL63" s="215"/>
      <c r="AM63" s="215"/>
      <c r="AN63" s="215"/>
      <c r="AO63" s="215"/>
      <c r="AP63" s="215"/>
      <c r="AQ63" s="215"/>
    </row>
    <row r="64" spans="2:43">
      <c r="D64" s="215"/>
      <c r="E64" s="215"/>
      <c r="F64" s="215"/>
      <c r="G64" s="215"/>
      <c r="H64" s="215"/>
      <c r="I64" s="215"/>
      <c r="J64" s="215"/>
      <c r="K64" s="215"/>
      <c r="L64" s="215"/>
      <c r="M64" s="215"/>
      <c r="N64" s="215"/>
      <c r="O64" s="215"/>
      <c r="P64" s="215"/>
      <c r="Q64" s="215"/>
      <c r="R64" s="215"/>
      <c r="S64" s="215"/>
      <c r="T64" s="215"/>
      <c r="U64" s="215"/>
      <c r="V64" s="215"/>
      <c r="W64" s="215"/>
      <c r="X64" s="215"/>
      <c r="Y64" s="215"/>
      <c r="Z64" s="215"/>
      <c r="AA64" s="215"/>
      <c r="AB64" s="215"/>
      <c r="AC64" s="215"/>
      <c r="AD64" s="215"/>
      <c r="AE64" s="215"/>
      <c r="AF64" s="215"/>
      <c r="AG64" s="215"/>
      <c r="AH64" s="215"/>
      <c r="AI64" s="215"/>
      <c r="AJ64" s="215"/>
      <c r="AK64" s="215"/>
      <c r="AL64" s="215"/>
      <c r="AM64" s="215"/>
      <c r="AN64" s="215"/>
      <c r="AO64" s="215"/>
      <c r="AP64" s="215"/>
      <c r="AQ64" s="215"/>
    </row>
    <row r="65" spans="2:43">
      <c r="B65" s="215"/>
      <c r="C65" s="215"/>
      <c r="D65" s="215"/>
      <c r="E65" s="215"/>
      <c r="F65" s="215"/>
      <c r="G65" s="215"/>
      <c r="H65" s="215"/>
      <c r="I65" s="215"/>
      <c r="J65" s="215"/>
      <c r="K65" s="215"/>
      <c r="L65" s="215"/>
      <c r="M65" s="215"/>
      <c r="N65" s="215"/>
      <c r="O65" s="215"/>
      <c r="P65" s="215"/>
      <c r="Q65" s="215"/>
      <c r="R65" s="215"/>
      <c r="S65" s="215"/>
      <c r="T65" s="215"/>
      <c r="U65" s="215"/>
      <c r="V65" s="215"/>
      <c r="W65" s="215"/>
      <c r="X65" s="215"/>
      <c r="Y65" s="215"/>
      <c r="Z65" s="215"/>
      <c r="AA65" s="215"/>
      <c r="AB65" s="215"/>
      <c r="AC65" s="215"/>
      <c r="AD65" s="215"/>
      <c r="AE65" s="215"/>
      <c r="AF65" s="215"/>
      <c r="AG65" s="215"/>
      <c r="AH65" s="215"/>
      <c r="AI65" s="215"/>
      <c r="AJ65" s="215"/>
      <c r="AK65" s="215"/>
      <c r="AL65" s="215"/>
      <c r="AM65" s="215"/>
      <c r="AN65" s="215"/>
      <c r="AO65" s="215"/>
      <c r="AP65" s="215"/>
      <c r="AQ65" s="215"/>
    </row>
    <row r="67" spans="2:43">
      <c r="B67" s="215"/>
      <c r="C67" s="215"/>
      <c r="D67" s="215"/>
      <c r="E67" s="215"/>
      <c r="F67" s="215"/>
      <c r="G67" s="215"/>
      <c r="H67" s="215"/>
      <c r="I67" s="215"/>
      <c r="J67" s="215"/>
      <c r="K67" s="215"/>
      <c r="L67" s="215"/>
      <c r="M67" s="215"/>
      <c r="N67" s="215"/>
      <c r="O67" s="215"/>
      <c r="P67" s="215"/>
      <c r="AQ67" s="215"/>
    </row>
    <row r="68" spans="2:43">
      <c r="B68" s="215"/>
      <c r="C68" s="215"/>
      <c r="D68" s="215"/>
      <c r="E68" s="215"/>
      <c r="F68" s="215"/>
      <c r="G68" s="215"/>
      <c r="H68" s="215"/>
      <c r="I68" s="215"/>
      <c r="J68" s="215"/>
      <c r="K68" s="215"/>
      <c r="L68" s="215"/>
      <c r="M68" s="215"/>
      <c r="N68" s="215"/>
      <c r="O68" s="215"/>
      <c r="P68" s="215"/>
      <c r="Q68" s="215"/>
      <c r="R68" s="215"/>
      <c r="S68" s="215"/>
      <c r="T68" s="215"/>
      <c r="U68" s="215"/>
      <c r="V68" s="215"/>
      <c r="W68" s="215"/>
      <c r="X68" s="215"/>
      <c r="Y68" s="215"/>
      <c r="Z68" s="215"/>
      <c r="AA68" s="215"/>
      <c r="AB68" s="215"/>
      <c r="AC68" s="215"/>
      <c r="AD68" s="215"/>
      <c r="AE68" s="215"/>
      <c r="AF68" s="215"/>
      <c r="AG68" s="215"/>
      <c r="AH68" s="215"/>
      <c r="AI68" s="215"/>
      <c r="AJ68" s="215"/>
      <c r="AK68" s="215"/>
      <c r="AL68" s="215"/>
      <c r="AM68" s="215"/>
      <c r="AN68" s="215"/>
      <c r="AO68" s="215"/>
      <c r="AP68" s="215"/>
      <c r="AQ68" s="215"/>
    </row>
    <row r="69" spans="2:43">
      <c r="B69" s="215"/>
      <c r="C69" s="215"/>
      <c r="D69" s="215"/>
      <c r="E69" s="215"/>
      <c r="F69" s="215"/>
      <c r="G69" s="215"/>
      <c r="H69" s="215"/>
      <c r="I69" s="215"/>
      <c r="J69" s="215"/>
      <c r="K69" s="215"/>
      <c r="L69" s="215"/>
      <c r="M69" s="215"/>
      <c r="N69" s="215"/>
      <c r="O69" s="215"/>
      <c r="P69" s="215"/>
      <c r="Q69" s="215"/>
      <c r="R69" s="215"/>
      <c r="S69" s="215"/>
      <c r="T69" s="215"/>
      <c r="U69" s="215"/>
      <c r="V69" s="215"/>
      <c r="W69" s="215"/>
      <c r="X69" s="215"/>
      <c r="Y69" s="215"/>
      <c r="Z69" s="215"/>
      <c r="AA69" s="215"/>
      <c r="AB69" s="215"/>
      <c r="AC69" s="215"/>
      <c r="AD69" s="215"/>
      <c r="AE69" s="215"/>
      <c r="AF69" s="215"/>
      <c r="AG69" s="215"/>
      <c r="AH69" s="215"/>
      <c r="AI69" s="215"/>
      <c r="AJ69" s="215"/>
      <c r="AK69" s="215"/>
      <c r="AL69" s="215"/>
      <c r="AM69" s="215"/>
      <c r="AN69" s="215"/>
      <c r="AO69" s="215"/>
      <c r="AP69" s="215"/>
      <c r="AQ69" s="215"/>
    </row>
    <row r="70" spans="2:43">
      <c r="B70" s="215"/>
      <c r="C70" s="215"/>
      <c r="D70" s="215"/>
      <c r="E70" s="215"/>
      <c r="F70" s="215"/>
      <c r="G70" s="215"/>
      <c r="H70" s="215"/>
      <c r="I70" s="215"/>
      <c r="J70" s="215"/>
      <c r="K70" s="215"/>
      <c r="L70" s="215"/>
      <c r="M70" s="215"/>
      <c r="N70" s="215"/>
      <c r="O70" s="215"/>
      <c r="P70" s="215"/>
      <c r="Q70" s="215"/>
      <c r="R70" s="215"/>
      <c r="S70" s="215"/>
      <c r="T70" s="215"/>
      <c r="U70" s="215"/>
      <c r="V70" s="215"/>
      <c r="W70" s="215"/>
      <c r="X70" s="215"/>
      <c r="Y70" s="215"/>
      <c r="Z70" s="215"/>
      <c r="AA70" s="215"/>
      <c r="AB70" s="215"/>
      <c r="AC70" s="215"/>
      <c r="AD70" s="215"/>
      <c r="AE70" s="215"/>
      <c r="AF70" s="215"/>
      <c r="AG70" s="215"/>
      <c r="AH70" s="215"/>
      <c r="AI70" s="215"/>
      <c r="AJ70" s="215"/>
      <c r="AK70" s="215"/>
      <c r="AL70" s="215"/>
      <c r="AM70" s="215"/>
      <c r="AN70" s="215"/>
      <c r="AO70" s="215"/>
      <c r="AP70" s="215"/>
      <c r="AQ70" s="215"/>
    </row>
    <row r="71" spans="2:43">
      <c r="B71" s="215"/>
      <c r="C71" s="215"/>
      <c r="D71" s="215"/>
      <c r="E71" s="215"/>
      <c r="F71" s="215"/>
      <c r="G71" s="215"/>
      <c r="H71" s="215"/>
      <c r="I71" s="215"/>
      <c r="J71" s="215"/>
      <c r="K71" s="215"/>
      <c r="L71" s="215"/>
      <c r="M71" s="215"/>
      <c r="N71" s="215"/>
      <c r="O71" s="215"/>
      <c r="P71" s="215"/>
      <c r="Q71" s="215"/>
      <c r="R71" s="215"/>
      <c r="S71" s="215"/>
      <c r="T71" s="215"/>
      <c r="U71" s="215"/>
      <c r="V71" s="215"/>
      <c r="W71" s="215"/>
      <c r="X71" s="215"/>
      <c r="Y71" s="215"/>
      <c r="Z71" s="215"/>
      <c r="AA71" s="215"/>
      <c r="AB71" s="215"/>
      <c r="AC71" s="215"/>
      <c r="AD71" s="215"/>
      <c r="AE71" s="215"/>
      <c r="AF71" s="215"/>
      <c r="AG71" s="215"/>
      <c r="AH71" s="215"/>
      <c r="AI71" s="215"/>
      <c r="AJ71" s="215"/>
      <c r="AK71" s="215"/>
      <c r="AL71" s="215"/>
      <c r="AM71" s="215"/>
      <c r="AN71" s="215"/>
      <c r="AO71" s="215"/>
      <c r="AP71" s="215"/>
      <c r="AQ71" s="21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4DE73-31AC-4EAB-B792-C05FA8CA61A1}">
  <sheetPr>
    <tabColor theme="3"/>
  </sheetPr>
  <dimension ref="A1:AI15"/>
  <sheetViews>
    <sheetView workbookViewId="0">
      <selection activeCell="A13" sqref="A13"/>
    </sheetView>
  </sheetViews>
  <sheetFormatPr defaultColWidth="8.625" defaultRowHeight="15"/>
  <cols>
    <col min="1" max="1" width="24" style="214" customWidth="1"/>
    <col min="2" max="16384" width="8.625" style="214"/>
  </cols>
  <sheetData>
    <row r="1" spans="1:35">
      <c r="A1" s="222" t="s">
        <v>4641</v>
      </c>
      <c r="B1" s="214">
        <v>2017</v>
      </c>
      <c r="C1" s="214">
        <v>2018</v>
      </c>
      <c r="D1" s="214">
        <v>2019</v>
      </c>
      <c r="E1" s="214">
        <v>2020</v>
      </c>
      <c r="F1" s="214">
        <v>2021</v>
      </c>
      <c r="G1" s="214">
        <v>2022</v>
      </c>
      <c r="H1" s="214">
        <v>2023</v>
      </c>
      <c r="I1" s="214">
        <v>2024</v>
      </c>
      <c r="J1" s="214">
        <v>2025</v>
      </c>
      <c r="K1" s="214">
        <v>2026</v>
      </c>
      <c r="L1" s="214">
        <v>2027</v>
      </c>
      <c r="M1" s="214">
        <v>2028</v>
      </c>
      <c r="N1" s="214">
        <v>2029</v>
      </c>
      <c r="O1" s="214">
        <v>2030</v>
      </c>
      <c r="P1" s="214">
        <v>2031</v>
      </c>
      <c r="Q1" s="214">
        <v>2032</v>
      </c>
      <c r="R1" s="214">
        <v>2033</v>
      </c>
      <c r="S1" s="214">
        <v>2034</v>
      </c>
      <c r="T1" s="214">
        <v>2035</v>
      </c>
      <c r="U1" s="214">
        <v>2036</v>
      </c>
      <c r="V1" s="214">
        <v>2037</v>
      </c>
      <c r="W1" s="214">
        <v>2038</v>
      </c>
      <c r="X1" s="214">
        <v>2039</v>
      </c>
      <c r="Y1" s="214">
        <v>2040</v>
      </c>
      <c r="Z1" s="214">
        <v>2041</v>
      </c>
      <c r="AA1" s="214">
        <v>2042</v>
      </c>
      <c r="AB1" s="214">
        <v>2043</v>
      </c>
      <c r="AC1" s="214">
        <v>2044</v>
      </c>
      <c r="AD1" s="214">
        <v>2045</v>
      </c>
      <c r="AE1" s="214">
        <v>2046</v>
      </c>
      <c r="AF1" s="214">
        <v>2047</v>
      </c>
      <c r="AG1" s="214">
        <v>2048</v>
      </c>
      <c r="AH1" s="214">
        <v>2049</v>
      </c>
      <c r="AI1" s="214">
        <v>2050</v>
      </c>
    </row>
    <row r="2" spans="1:35">
      <c r="A2" s="214" t="s">
        <v>487</v>
      </c>
      <c r="B2" s="240">
        <f>'Coal and natural gas_e3'!B17</f>
        <v>11773000</v>
      </c>
      <c r="C2" s="240">
        <f>'Coal and natural gas_e3'!C17</f>
        <v>8822975.5357136205</v>
      </c>
      <c r="D2" s="240">
        <f>'Coal and natural gas_e3'!D17</f>
        <v>7259224.28571303</v>
      </c>
      <c r="E2" s="240">
        <f>'Coal and natural gas_e3'!E17</f>
        <v>6049353.571427525</v>
      </c>
      <c r="F2" s="240">
        <f>'Coal and natural gas_e3'!F17</f>
        <v>4839482.85714202</v>
      </c>
      <c r="G2" s="240">
        <f>'Coal and natural gas_e3'!G17</f>
        <v>3629612.142856515</v>
      </c>
      <c r="H2" s="240">
        <f>'Coal and natural gas_e3'!H17</f>
        <v>2419741.42857101</v>
      </c>
      <c r="I2" s="240">
        <f>'Coal and natural gas_e3'!I17</f>
        <v>1209870.714285505</v>
      </c>
      <c r="J2" s="215">
        <f>'Coal and natural gas_e3'!J17</f>
        <v>0</v>
      </c>
      <c r="K2" s="215">
        <f>'Coal and natural gas_e3'!K17</f>
        <v>0</v>
      </c>
      <c r="L2" s="215">
        <f>'Coal and natural gas_e3'!L17</f>
        <v>0</v>
      </c>
      <c r="M2" s="215">
        <f>'Coal and natural gas_e3'!M17</f>
        <v>0</v>
      </c>
      <c r="N2" s="215">
        <f>'Coal and natural gas_e3'!N17</f>
        <v>0</v>
      </c>
      <c r="O2" s="215">
        <f>'Coal and natural gas_e3'!O17</f>
        <v>0</v>
      </c>
      <c r="P2" s="215">
        <f>'Coal and natural gas_e3'!P17</f>
        <v>0</v>
      </c>
      <c r="Q2" s="215">
        <f>'Coal and natural gas_e3'!Q17</f>
        <v>0</v>
      </c>
      <c r="R2" s="215">
        <f>'Coal and natural gas_e3'!R17</f>
        <v>0</v>
      </c>
      <c r="S2" s="215">
        <f>'Coal and natural gas_e3'!S17</f>
        <v>0</v>
      </c>
      <c r="T2" s="215">
        <f>'Coal and natural gas_e3'!T17</f>
        <v>0</v>
      </c>
      <c r="U2" s="215">
        <f>'Coal and natural gas_e3'!U17</f>
        <v>0</v>
      </c>
      <c r="V2" s="215">
        <f>'Coal and natural gas_e3'!V17</f>
        <v>0</v>
      </c>
      <c r="W2" s="215">
        <f>'Coal and natural gas_e3'!W17</f>
        <v>0</v>
      </c>
      <c r="X2" s="215">
        <f>'Coal and natural gas_e3'!X17</f>
        <v>0</v>
      </c>
      <c r="Y2" s="215">
        <f>'Coal and natural gas_e3'!Y17</f>
        <v>0</v>
      </c>
      <c r="Z2" s="215">
        <f>'Coal and natural gas_e3'!Z17</f>
        <v>0</v>
      </c>
      <c r="AA2" s="215">
        <f>'Coal and natural gas_e3'!AA17</f>
        <v>0</v>
      </c>
      <c r="AB2" s="215">
        <f>'Coal and natural gas_e3'!AB17</f>
        <v>0</v>
      </c>
      <c r="AC2" s="215">
        <f>'Coal and natural gas_e3'!AC17</f>
        <v>0</v>
      </c>
      <c r="AD2" s="215">
        <f>'Coal and natural gas_e3'!AD17</f>
        <v>0</v>
      </c>
      <c r="AE2" s="215">
        <f>'Coal and natural gas_e3'!AE17</f>
        <v>0</v>
      </c>
      <c r="AF2" s="215">
        <f>'Coal and natural gas_e3'!AF17</f>
        <v>0</v>
      </c>
      <c r="AG2" s="215">
        <f>'Coal and natural gas_e3'!AG17</f>
        <v>0</v>
      </c>
      <c r="AH2" s="215">
        <f>'Coal and natural gas_e3'!AH17</f>
        <v>0</v>
      </c>
      <c r="AI2" s="215">
        <f>'Coal and natural gas_e3'!AI17</f>
        <v>0</v>
      </c>
    </row>
    <row r="3" spans="1:35">
      <c r="A3" s="214" t="s">
        <v>488</v>
      </c>
      <c r="B3" s="240">
        <f>'Coal and natural gas_e3'!B2</f>
        <v>8751000</v>
      </c>
      <c r="C3" s="240">
        <f>'Coal and natural gas_e3'!C2</f>
        <v>8751000</v>
      </c>
      <c r="D3" s="240">
        <f>'Coal and natural gas_e3'!D2</f>
        <v>8751000</v>
      </c>
      <c r="E3" s="240">
        <f>'Coal and natural gas_e3'!E2</f>
        <v>8751000</v>
      </c>
      <c r="F3" s="240">
        <f>'Coal and natural gas_e3'!F2</f>
        <v>8751000</v>
      </c>
      <c r="G3" s="240">
        <f>'Coal and natural gas_e3'!G2</f>
        <v>8751000</v>
      </c>
      <c r="H3" s="240">
        <f>'Coal and natural gas_e3'!H2</f>
        <v>8751000</v>
      </c>
      <c r="I3" s="240">
        <f>'Coal and natural gas_e3'!I2</f>
        <v>8751000</v>
      </c>
      <c r="J3" s="240">
        <f>'Coal and natural gas_e3'!J2</f>
        <v>8751000</v>
      </c>
      <c r="K3" s="240">
        <f>'Coal and natural gas_e3'!K2</f>
        <v>8751000</v>
      </c>
      <c r="L3" s="240">
        <f>'Coal and natural gas_e3'!L2</f>
        <v>8751000</v>
      </c>
      <c r="M3" s="240">
        <f>'Coal and natural gas_e3'!M2</f>
        <v>8751000</v>
      </c>
      <c r="N3" s="240">
        <f>'Coal and natural gas_e3'!N2</f>
        <v>8751000</v>
      </c>
      <c r="O3" s="240">
        <f>'Coal and natural gas_e3'!O2</f>
        <v>8751000</v>
      </c>
      <c r="P3" s="240">
        <f>'Coal and natural gas_e3'!P2</f>
        <v>8167600</v>
      </c>
      <c r="Q3" s="240">
        <f>'Coal and natural gas_e3'!Q2</f>
        <v>7584200</v>
      </c>
      <c r="R3" s="240">
        <f>'Coal and natural gas_e3'!R2</f>
        <v>7000800</v>
      </c>
      <c r="S3" s="240">
        <f>'Coal and natural gas_e3'!S2</f>
        <v>6417400</v>
      </c>
      <c r="T3" s="240">
        <f>'Coal and natural gas_e3'!T2</f>
        <v>5834000</v>
      </c>
      <c r="U3" s="240">
        <f>'Coal and natural gas_e3'!U2</f>
        <v>5250600</v>
      </c>
      <c r="V3" s="240">
        <f>'Coal and natural gas_e3'!V2</f>
        <v>4667200</v>
      </c>
      <c r="W3" s="240">
        <f>'Coal and natural gas_e3'!W2</f>
        <v>4083800</v>
      </c>
      <c r="X3" s="240">
        <f>'Coal and natural gas_e3'!X2</f>
        <v>3500400</v>
      </c>
      <c r="Y3" s="240">
        <f>'Coal and natural gas_e3'!Y2</f>
        <v>2917000</v>
      </c>
      <c r="Z3" s="240">
        <f>'Coal and natural gas_e3'!Z2</f>
        <v>2333600</v>
      </c>
      <c r="AA3" s="240">
        <f>'Coal and natural gas_e3'!AA2</f>
        <v>1750200</v>
      </c>
      <c r="AB3" s="240">
        <f>'Coal and natural gas_e3'!AB2</f>
        <v>1166800</v>
      </c>
      <c r="AC3" s="240">
        <f>'Coal and natural gas_e3'!AC2</f>
        <v>583400</v>
      </c>
      <c r="AD3" s="240">
        <f>'Coal and natural gas_e3'!AD2</f>
        <v>0</v>
      </c>
      <c r="AE3" s="215">
        <f>'Coal and natural gas_e3'!AE2</f>
        <v>0</v>
      </c>
      <c r="AF3" s="215">
        <f>'Coal and natural gas_e3'!AF2</f>
        <v>0</v>
      </c>
      <c r="AG3" s="215">
        <f>'Coal and natural gas_e3'!AG2</f>
        <v>0</v>
      </c>
      <c r="AH3" s="215">
        <f>'Coal and natural gas_e3'!AH2</f>
        <v>0</v>
      </c>
      <c r="AI3" s="215">
        <f>'Coal and natural gas_e3'!AI2</f>
        <v>0</v>
      </c>
    </row>
    <row r="4" spans="1:35">
      <c r="A4" s="214" t="s">
        <v>489</v>
      </c>
      <c r="B4" s="215">
        <f>'Renewables and zero emitting'!B5*1000</f>
        <v>8165000</v>
      </c>
      <c r="C4" s="215">
        <f>'Renewables and zero emitting'!C5*1000</f>
        <v>8165000</v>
      </c>
      <c r="D4" s="215">
        <f>'Renewables and zero emitting'!D14</f>
        <v>8165000</v>
      </c>
      <c r="E4" s="215">
        <f>'Renewables and zero emitting'!E14</f>
        <v>8165000</v>
      </c>
      <c r="F4" s="215">
        <f>'Renewables and zero emitting'!F14</f>
        <v>8165000</v>
      </c>
      <c r="G4" s="215">
        <f>'Renewables and zero emitting'!G14</f>
        <v>8165000</v>
      </c>
      <c r="H4" s="215">
        <f>'Renewables and zero emitting'!H14</f>
        <v>8165000</v>
      </c>
      <c r="I4" s="215">
        <f>'Renewables and zero emitting'!I14</f>
        <v>8165000</v>
      </c>
      <c r="J4" s="215">
        <f>'Renewables and zero emitting'!J14</f>
        <v>8165000</v>
      </c>
      <c r="K4" s="215">
        <f>'Renewables and zero emitting'!K14</f>
        <v>8165000</v>
      </c>
      <c r="L4" s="215">
        <f>'Renewables and zero emitting'!L14</f>
        <v>8165000</v>
      </c>
      <c r="M4" s="215">
        <f>'Renewables and zero emitting'!M14</f>
        <v>8165000</v>
      </c>
      <c r="N4" s="215">
        <f>'Renewables and zero emitting'!N14</f>
        <v>8165000</v>
      </c>
      <c r="O4" s="215">
        <f>'Renewables and zero emitting'!O14</f>
        <v>8165000</v>
      </c>
      <c r="P4" s="215">
        <f>'Renewables and zero emitting'!P14</f>
        <v>8165000</v>
      </c>
      <c r="Q4" s="215">
        <f>'Renewables and zero emitting'!Q14</f>
        <v>8165000</v>
      </c>
      <c r="R4" s="215">
        <f>'Renewables and zero emitting'!R14</f>
        <v>8165000</v>
      </c>
      <c r="S4" s="215">
        <f>'Renewables and zero emitting'!S14</f>
        <v>8165000</v>
      </c>
      <c r="T4" s="215">
        <f>'Renewables and zero emitting'!T14</f>
        <v>8165000</v>
      </c>
      <c r="U4" s="215">
        <f>'Renewables and zero emitting'!U14</f>
        <v>8165000</v>
      </c>
      <c r="V4" s="215">
        <f>'Renewables and zero emitting'!V14</f>
        <v>8165000</v>
      </c>
      <c r="W4" s="215">
        <f>'Renewables and zero emitting'!W14</f>
        <v>8165000</v>
      </c>
      <c r="X4" s="215">
        <f>'Renewables and zero emitting'!X14</f>
        <v>8165000</v>
      </c>
      <c r="Y4" s="215">
        <f>'Renewables and zero emitting'!Y14</f>
        <v>8165000</v>
      </c>
      <c r="Z4" s="215">
        <f>'Renewables and zero emitting'!Z14</f>
        <v>8165000</v>
      </c>
      <c r="AA4" s="215">
        <f>'Renewables and zero emitting'!AA14</f>
        <v>8165000</v>
      </c>
      <c r="AB4" s="215">
        <f>'Renewables and zero emitting'!AB14</f>
        <v>8165000</v>
      </c>
      <c r="AC4" s="215">
        <f>'Renewables and zero emitting'!AC14</f>
        <v>8165000</v>
      </c>
      <c r="AD4" s="215">
        <f>'Renewables and zero emitting'!AD14</f>
        <v>8165000</v>
      </c>
      <c r="AE4" s="215">
        <f>'Renewables and zero emitting'!AE14</f>
        <v>8165000</v>
      </c>
      <c r="AF4" s="215">
        <f>'Renewables and zero emitting'!AF14</f>
        <v>8165000</v>
      </c>
      <c r="AG4" s="215">
        <f>'Renewables and zero emitting'!AG14</f>
        <v>8165000</v>
      </c>
      <c r="AH4" s="215">
        <f>'Renewables and zero emitting'!AH14</f>
        <v>8165000</v>
      </c>
      <c r="AI4" s="215">
        <f>'Renewables and zero emitting'!AI14</f>
        <v>8165000</v>
      </c>
    </row>
    <row r="5" spans="1:35">
      <c r="A5" s="214" t="s">
        <v>490</v>
      </c>
      <c r="B5" s="215">
        <f>'Renewables and zero emitting'!B6*1000</f>
        <v>5798200.0000000009</v>
      </c>
      <c r="C5" s="215">
        <f>'Renewables and zero emitting'!C6*1000</f>
        <v>5798200.0000000009</v>
      </c>
      <c r="D5" s="215">
        <f>'Renewables and zero emitting'!D15</f>
        <v>5798200.0000000009</v>
      </c>
      <c r="E5" s="215">
        <f>'Renewables and zero emitting'!E15</f>
        <v>5798200.0000000009</v>
      </c>
      <c r="F5" s="215">
        <f>'Renewables and zero emitting'!F15</f>
        <v>5798200.0000000009</v>
      </c>
      <c r="G5" s="215">
        <f>'Renewables and zero emitting'!G15</f>
        <v>5798200.0000000009</v>
      </c>
      <c r="H5" s="215">
        <f>'Renewables and zero emitting'!H15</f>
        <v>5798200.0000000009</v>
      </c>
      <c r="I5" s="215">
        <f>'Renewables and zero emitting'!I15</f>
        <v>5798200.0000000009</v>
      </c>
      <c r="J5" s="215">
        <f>'Renewables and zero emitting'!J15</f>
        <v>5798200.0000000009</v>
      </c>
      <c r="K5" s="215">
        <f>'Renewables and zero emitting'!K15</f>
        <v>5798200.0000000009</v>
      </c>
      <c r="L5" s="215">
        <f>'Renewables and zero emitting'!L15</f>
        <v>5798200.0000000009</v>
      </c>
      <c r="M5" s="215">
        <f>'Renewables and zero emitting'!M15</f>
        <v>5798200.0000000009</v>
      </c>
      <c r="N5" s="215">
        <f>'Renewables and zero emitting'!N15</f>
        <v>5798200.0000000009</v>
      </c>
      <c r="O5" s="215">
        <f>'Renewables and zero emitting'!O15</f>
        <v>5798200.0000000009</v>
      </c>
      <c r="P5" s="215">
        <f>'Renewables and zero emitting'!P15</f>
        <v>5798200.0000000009</v>
      </c>
      <c r="Q5" s="215">
        <f>'Renewables and zero emitting'!Q15</f>
        <v>5798200.0000000009</v>
      </c>
      <c r="R5" s="215">
        <f>'Renewables and zero emitting'!R15</f>
        <v>5798200.0000000009</v>
      </c>
      <c r="S5" s="215">
        <f>'Renewables and zero emitting'!S15</f>
        <v>5798200.0000000009</v>
      </c>
      <c r="T5" s="215">
        <f>'Renewables and zero emitting'!T15</f>
        <v>5798200.0000000009</v>
      </c>
      <c r="U5" s="215">
        <f>'Renewables and zero emitting'!U15</f>
        <v>5798200.0000000009</v>
      </c>
      <c r="V5" s="215">
        <f>'Renewables and zero emitting'!V15</f>
        <v>5798200.0000000009</v>
      </c>
      <c r="W5" s="215">
        <f>'Renewables and zero emitting'!W15</f>
        <v>5798200.0000000009</v>
      </c>
      <c r="X5" s="215">
        <f>'Renewables and zero emitting'!X15</f>
        <v>5798200.0000000009</v>
      </c>
      <c r="Y5" s="215">
        <f>'Renewables and zero emitting'!Y15</f>
        <v>5798200.0000000009</v>
      </c>
      <c r="Z5" s="215">
        <f>'Renewables and zero emitting'!Z15</f>
        <v>5798200.0000000009</v>
      </c>
      <c r="AA5" s="215">
        <f>'Renewables and zero emitting'!AA15</f>
        <v>5798200.0000000009</v>
      </c>
      <c r="AB5" s="215">
        <f>'Renewables and zero emitting'!AB15</f>
        <v>5798200.0000000009</v>
      </c>
      <c r="AC5" s="215">
        <f>'Renewables and zero emitting'!AC15</f>
        <v>5798200.0000000009</v>
      </c>
      <c r="AD5" s="215">
        <f>'Renewables and zero emitting'!AD15</f>
        <v>5798200.0000000009</v>
      </c>
      <c r="AE5" s="215">
        <f>'Renewables and zero emitting'!AE15</f>
        <v>5798200.0000000009</v>
      </c>
      <c r="AF5" s="215">
        <f>'Renewables and zero emitting'!AF15</f>
        <v>5798200.0000000009</v>
      </c>
      <c r="AG5" s="215">
        <f>'Renewables and zero emitting'!AG15</f>
        <v>5798200.0000000009</v>
      </c>
      <c r="AH5" s="215">
        <f>'Renewables and zero emitting'!AH15</f>
        <v>5798200.0000000009</v>
      </c>
      <c r="AI5" s="215">
        <f>'Renewables and zero emitting'!AI15</f>
        <v>5798200.0000000009</v>
      </c>
    </row>
    <row r="6" spans="1:35">
      <c r="A6" s="214" t="s">
        <v>491</v>
      </c>
      <c r="B6" s="215">
        <f>'Renewables and zero emitting'!B16</f>
        <v>18633000</v>
      </c>
      <c r="C6" s="215">
        <f>'Renewables and zero emitting'!C16</f>
        <v>18633000</v>
      </c>
      <c r="D6" s="215">
        <f>'Renewables and zero emitting'!D16</f>
        <v>18633000</v>
      </c>
      <c r="E6" s="215">
        <f>'Renewables and zero emitting'!E16</f>
        <v>18633000</v>
      </c>
      <c r="F6" s="215">
        <f>'Renewables and zero emitting'!F16</f>
        <v>18633000</v>
      </c>
      <c r="G6" s="215">
        <f>'Renewables and zero emitting'!G16</f>
        <v>18633000</v>
      </c>
      <c r="H6" s="215">
        <f>'Renewables and zero emitting'!H16</f>
        <v>18633000</v>
      </c>
      <c r="I6" s="215">
        <f>'Renewables and zero emitting'!I16</f>
        <v>18633000</v>
      </c>
      <c r="J6" s="215">
        <f>'Renewables and zero emitting'!J16</f>
        <v>18633000</v>
      </c>
      <c r="K6" s="215">
        <f>'Renewables and zero emitting'!K16</f>
        <v>18633000</v>
      </c>
      <c r="L6" s="215">
        <f>'Renewables and zero emitting'!L16</f>
        <v>18633000</v>
      </c>
      <c r="M6" s="215">
        <f>'Renewables and zero emitting'!M16</f>
        <v>18633000</v>
      </c>
      <c r="N6" s="215">
        <f>'Renewables and zero emitting'!N16</f>
        <v>18633000</v>
      </c>
      <c r="O6" s="215">
        <f>'Renewables and zero emitting'!O16</f>
        <v>18633000</v>
      </c>
      <c r="P6" s="215">
        <f>'Renewables and zero emitting'!P16</f>
        <v>18633000</v>
      </c>
      <c r="Q6" s="215">
        <f>'Renewables and zero emitting'!Q16</f>
        <v>18633000</v>
      </c>
      <c r="R6" s="215">
        <f>'Renewables and zero emitting'!R16</f>
        <v>18633000</v>
      </c>
      <c r="S6" s="215">
        <f>'Renewables and zero emitting'!S16</f>
        <v>18633000</v>
      </c>
      <c r="T6" s="215">
        <f>'Renewables and zero emitting'!T16</f>
        <v>18633000</v>
      </c>
      <c r="U6" s="215">
        <f>'Renewables and zero emitting'!U16</f>
        <v>18633000</v>
      </c>
      <c r="V6" s="215">
        <f>'Renewables and zero emitting'!V16</f>
        <v>18633000</v>
      </c>
      <c r="W6" s="215">
        <f>'Renewables and zero emitting'!W16</f>
        <v>18633000</v>
      </c>
      <c r="X6" s="215">
        <f>'Renewables and zero emitting'!X16</f>
        <v>18633000</v>
      </c>
      <c r="Y6" s="215">
        <f>'Renewables and zero emitting'!Y16</f>
        <v>18633000</v>
      </c>
      <c r="Z6" s="215">
        <f>'Renewables and zero emitting'!Z16</f>
        <v>18633000</v>
      </c>
      <c r="AA6" s="215">
        <f>'Renewables and zero emitting'!AA16</f>
        <v>18633000</v>
      </c>
      <c r="AB6" s="215">
        <f>'Renewables and zero emitting'!AB16</f>
        <v>18633000</v>
      </c>
      <c r="AC6" s="215">
        <f>'Renewables and zero emitting'!AC16</f>
        <v>18633000</v>
      </c>
      <c r="AD6" s="215">
        <f>'Renewables and zero emitting'!AD16</f>
        <v>18633000</v>
      </c>
      <c r="AE6" s="215">
        <f>'Renewables and zero emitting'!AE16</f>
        <v>18633000</v>
      </c>
      <c r="AF6" s="215">
        <f>'Renewables and zero emitting'!AF16</f>
        <v>18633000</v>
      </c>
      <c r="AG6" s="215">
        <f>'Renewables and zero emitting'!AG16</f>
        <v>18633000</v>
      </c>
      <c r="AH6" s="215">
        <f>'Renewables and zero emitting'!AH16</f>
        <v>18633000</v>
      </c>
      <c r="AI6" s="215">
        <f>'Renewables and zero emitting'!AI16</f>
        <v>18633000</v>
      </c>
    </row>
    <row r="7" spans="1:35">
      <c r="A7" s="214" t="s">
        <v>492</v>
      </c>
      <c r="B7" s="215">
        <f>'Renewables and zero emitting'!B17</f>
        <v>5268000</v>
      </c>
      <c r="C7" s="215">
        <f>'Renewables and zero emitting'!C17</f>
        <v>5268000</v>
      </c>
      <c r="D7" s="215">
        <f>'Renewables and zero emitting'!D17</f>
        <v>5268000</v>
      </c>
      <c r="E7" s="215">
        <f>'Renewables and zero emitting'!E17</f>
        <v>5268000</v>
      </c>
      <c r="F7" s="215">
        <f>'Renewables and zero emitting'!F17</f>
        <v>5268000</v>
      </c>
      <c r="G7" s="215">
        <f>'Renewables and zero emitting'!G17</f>
        <v>5268000</v>
      </c>
      <c r="H7" s="215">
        <f>'Renewables and zero emitting'!H17</f>
        <v>5268000</v>
      </c>
      <c r="I7" s="215">
        <f>'Renewables and zero emitting'!I17</f>
        <v>5268000</v>
      </c>
      <c r="J7" s="215">
        <f>'Renewables and zero emitting'!J17</f>
        <v>5268000</v>
      </c>
      <c r="K7" s="215">
        <f>'Renewables and zero emitting'!K17</f>
        <v>5268000</v>
      </c>
      <c r="L7" s="215">
        <f>'Renewables and zero emitting'!L17</f>
        <v>5268000</v>
      </c>
      <c r="M7" s="215">
        <f>'Renewables and zero emitting'!M17</f>
        <v>5268000</v>
      </c>
      <c r="N7" s="215">
        <f>'Renewables and zero emitting'!N17</f>
        <v>5268000</v>
      </c>
      <c r="O7" s="215">
        <f>'Renewables and zero emitting'!O17</f>
        <v>5268000</v>
      </c>
      <c r="P7" s="215">
        <f>'Renewables and zero emitting'!P17</f>
        <v>5268000</v>
      </c>
      <c r="Q7" s="215">
        <f>'Renewables and zero emitting'!Q17</f>
        <v>5268000</v>
      </c>
      <c r="R7" s="215">
        <f>'Renewables and zero emitting'!R17</f>
        <v>5268000</v>
      </c>
      <c r="S7" s="215">
        <f>'Renewables and zero emitting'!S17</f>
        <v>5268000</v>
      </c>
      <c r="T7" s="215">
        <f>'Renewables and zero emitting'!T17</f>
        <v>5268000</v>
      </c>
      <c r="U7" s="215">
        <f>'Renewables and zero emitting'!U17</f>
        <v>5268000</v>
      </c>
      <c r="V7" s="215">
        <f>'Renewables and zero emitting'!V17</f>
        <v>5268000</v>
      </c>
      <c r="W7" s="215">
        <f>'Renewables and zero emitting'!W17</f>
        <v>5268000</v>
      </c>
      <c r="X7" s="215">
        <f>'Renewables and zero emitting'!X17</f>
        <v>5268000</v>
      </c>
      <c r="Y7" s="215">
        <f>'Renewables and zero emitting'!Y17</f>
        <v>5268000</v>
      </c>
      <c r="Z7" s="215">
        <f>'Renewables and zero emitting'!Z17</f>
        <v>5268000</v>
      </c>
      <c r="AA7" s="215">
        <f>'Renewables and zero emitting'!AA17</f>
        <v>5268000</v>
      </c>
      <c r="AB7" s="215">
        <f>'Renewables and zero emitting'!AB17</f>
        <v>5268000</v>
      </c>
      <c r="AC7" s="215">
        <f>'Renewables and zero emitting'!AC17</f>
        <v>5268000</v>
      </c>
      <c r="AD7" s="215">
        <f>'Renewables and zero emitting'!AD17</f>
        <v>5268000</v>
      </c>
      <c r="AE7" s="215">
        <f>'Renewables and zero emitting'!AE17</f>
        <v>5268000</v>
      </c>
      <c r="AF7" s="215">
        <f>'Renewables and zero emitting'!AF17</f>
        <v>5268000</v>
      </c>
      <c r="AG7" s="215">
        <f>'Renewables and zero emitting'!AG17</f>
        <v>5268000</v>
      </c>
      <c r="AH7" s="215">
        <f>'Renewables and zero emitting'!AH17</f>
        <v>5268000</v>
      </c>
      <c r="AI7" s="215">
        <f>'Renewables and zero emitting'!AI17</f>
        <v>5268000</v>
      </c>
    </row>
    <row r="8" spans="1:35">
      <c r="A8" s="214" t="s">
        <v>493</v>
      </c>
      <c r="B8" s="215">
        <f>'Renewables and zero emitting'!B18</f>
        <v>0</v>
      </c>
      <c r="C8" s="215">
        <f>'Renewables and zero emitting'!C18</f>
        <v>0</v>
      </c>
      <c r="D8" s="215">
        <f>'Renewables and zero emitting'!D18</f>
        <v>0</v>
      </c>
      <c r="E8" s="215">
        <f>'Renewables and zero emitting'!E18</f>
        <v>0</v>
      </c>
      <c r="F8" s="215">
        <f>'Renewables and zero emitting'!F18</f>
        <v>0</v>
      </c>
      <c r="G8" s="215">
        <f>'Renewables and zero emitting'!G18</f>
        <v>0</v>
      </c>
      <c r="H8" s="215">
        <f>'Renewables and zero emitting'!H18</f>
        <v>0</v>
      </c>
      <c r="I8" s="215">
        <f>'Renewables and zero emitting'!I18</f>
        <v>0</v>
      </c>
      <c r="J8" s="215">
        <f>'Renewables and zero emitting'!J18</f>
        <v>0</v>
      </c>
      <c r="K8" s="215">
        <f>'Renewables and zero emitting'!K18</f>
        <v>0</v>
      </c>
      <c r="L8" s="215">
        <f>'Renewables and zero emitting'!L18</f>
        <v>0</v>
      </c>
      <c r="M8" s="215">
        <f>'Renewables and zero emitting'!M18</f>
        <v>0</v>
      </c>
      <c r="N8" s="215">
        <f>'Renewables and zero emitting'!N18</f>
        <v>0</v>
      </c>
      <c r="O8" s="215">
        <f>'Renewables and zero emitting'!O18</f>
        <v>0</v>
      </c>
      <c r="P8" s="215">
        <f>'Renewables and zero emitting'!P18</f>
        <v>0</v>
      </c>
      <c r="Q8" s="215">
        <f>'Renewables and zero emitting'!Q18</f>
        <v>0</v>
      </c>
      <c r="R8" s="215">
        <f>'Renewables and zero emitting'!R18</f>
        <v>0</v>
      </c>
      <c r="S8" s="215">
        <f>'Renewables and zero emitting'!S18</f>
        <v>0</v>
      </c>
      <c r="T8" s="215">
        <f>'Renewables and zero emitting'!T18</f>
        <v>0</v>
      </c>
      <c r="U8" s="215">
        <f>'Renewables and zero emitting'!U18</f>
        <v>0</v>
      </c>
      <c r="V8" s="215">
        <f>'Renewables and zero emitting'!V18</f>
        <v>0</v>
      </c>
      <c r="W8" s="215">
        <f>'Renewables and zero emitting'!W18</f>
        <v>0</v>
      </c>
      <c r="X8" s="215">
        <f>'Renewables and zero emitting'!X18</f>
        <v>0</v>
      </c>
      <c r="Y8" s="215">
        <f>'Renewables and zero emitting'!Y18</f>
        <v>0</v>
      </c>
      <c r="Z8" s="215">
        <f>'Renewables and zero emitting'!Z18</f>
        <v>0</v>
      </c>
      <c r="AA8" s="215">
        <f>'Renewables and zero emitting'!AA18</f>
        <v>0</v>
      </c>
      <c r="AB8" s="215">
        <f>'Renewables and zero emitting'!AB18</f>
        <v>0</v>
      </c>
      <c r="AC8" s="215">
        <f>'Renewables and zero emitting'!AC18</f>
        <v>0</v>
      </c>
      <c r="AD8" s="215">
        <f>'Renewables and zero emitting'!AD18</f>
        <v>0</v>
      </c>
      <c r="AE8" s="215">
        <f>'Renewables and zero emitting'!AE18</f>
        <v>0</v>
      </c>
      <c r="AF8" s="215">
        <f>'Renewables and zero emitting'!AF18</f>
        <v>0</v>
      </c>
      <c r="AG8" s="215">
        <f>'Renewables and zero emitting'!AG18</f>
        <v>0</v>
      </c>
      <c r="AH8" s="215">
        <f>'Renewables and zero emitting'!AH18</f>
        <v>0</v>
      </c>
      <c r="AI8" s="215">
        <f>'Renewables and zero emitting'!AI18</f>
        <v>0</v>
      </c>
    </row>
    <row r="9" spans="1:35">
      <c r="A9" s="214" t="s">
        <v>494</v>
      </c>
      <c r="B9" s="215">
        <f>'Renewables and zero emitting'!B19</f>
        <v>900000</v>
      </c>
      <c r="C9" s="215">
        <f>'Renewables and zero emitting'!C19</f>
        <v>900000</v>
      </c>
      <c r="D9" s="215">
        <f>'Renewables and zero emitting'!D19</f>
        <v>900000</v>
      </c>
      <c r="E9" s="215">
        <f>'Renewables and zero emitting'!E19</f>
        <v>900000</v>
      </c>
      <c r="F9" s="215">
        <f>'Renewables and zero emitting'!F19</f>
        <v>900000</v>
      </c>
      <c r="G9" s="215">
        <f>'Renewables and zero emitting'!G19</f>
        <v>900000</v>
      </c>
      <c r="H9" s="215">
        <f>'Renewables and zero emitting'!H19</f>
        <v>900000</v>
      </c>
      <c r="I9" s="215">
        <f>'Renewables and zero emitting'!I19</f>
        <v>900000</v>
      </c>
      <c r="J9" s="215">
        <f>'Renewables and zero emitting'!J19</f>
        <v>900000</v>
      </c>
      <c r="K9" s="215">
        <f>'Renewables and zero emitting'!K19</f>
        <v>900000</v>
      </c>
      <c r="L9" s="215">
        <f>'Renewables and zero emitting'!L19</f>
        <v>900000</v>
      </c>
      <c r="M9" s="215">
        <f>'Renewables and zero emitting'!M19</f>
        <v>900000</v>
      </c>
      <c r="N9" s="215">
        <f>'Renewables and zero emitting'!N19</f>
        <v>900000</v>
      </c>
      <c r="O9" s="215">
        <f>'Renewables and zero emitting'!O19</f>
        <v>900000</v>
      </c>
      <c r="P9" s="215">
        <f>'Renewables and zero emitting'!P19</f>
        <v>900000</v>
      </c>
      <c r="Q9" s="215">
        <f>'Renewables and zero emitting'!Q19</f>
        <v>900000</v>
      </c>
      <c r="R9" s="215">
        <f>'Renewables and zero emitting'!R19</f>
        <v>900000</v>
      </c>
      <c r="S9" s="215">
        <f>'Renewables and zero emitting'!S19</f>
        <v>900000</v>
      </c>
      <c r="T9" s="215">
        <f>'Renewables and zero emitting'!T19</f>
        <v>900000</v>
      </c>
      <c r="U9" s="215">
        <f>'Renewables and zero emitting'!U19</f>
        <v>900000</v>
      </c>
      <c r="V9" s="215">
        <f>'Renewables and zero emitting'!V19</f>
        <v>900000</v>
      </c>
      <c r="W9" s="215">
        <f>'Renewables and zero emitting'!W19</f>
        <v>900000</v>
      </c>
      <c r="X9" s="215">
        <f>'Renewables and zero emitting'!X19</f>
        <v>900000</v>
      </c>
      <c r="Y9" s="215">
        <f>'Renewables and zero emitting'!Y19</f>
        <v>900000</v>
      </c>
      <c r="Z9" s="215">
        <f>'Renewables and zero emitting'!Z19</f>
        <v>900000</v>
      </c>
      <c r="AA9" s="215">
        <f>'Renewables and zero emitting'!AA19</f>
        <v>900000</v>
      </c>
      <c r="AB9" s="215">
        <f>'Renewables and zero emitting'!AB19</f>
        <v>900000</v>
      </c>
      <c r="AC9" s="215">
        <f>'Renewables and zero emitting'!AC19</f>
        <v>900000</v>
      </c>
      <c r="AD9" s="215">
        <f>'Renewables and zero emitting'!AD19</f>
        <v>900000</v>
      </c>
      <c r="AE9" s="215">
        <f>'Renewables and zero emitting'!AE19</f>
        <v>900000</v>
      </c>
      <c r="AF9" s="215">
        <f>'Renewables and zero emitting'!AF19</f>
        <v>900000</v>
      </c>
      <c r="AG9" s="215">
        <f>'Renewables and zero emitting'!AG19</f>
        <v>900000</v>
      </c>
      <c r="AH9" s="215">
        <f>'Renewables and zero emitting'!AH19</f>
        <v>900000</v>
      </c>
      <c r="AI9" s="215">
        <f>'Renewables and zero emitting'!AI19</f>
        <v>900000</v>
      </c>
    </row>
    <row r="10" spans="1:35">
      <c r="A10" s="214" t="s">
        <v>495</v>
      </c>
      <c r="B10" s="215">
        <f>'Renewables and zero emitting'!B20</f>
        <v>1053400</v>
      </c>
      <c r="C10" s="215">
        <f>'Renewables and zero emitting'!C20</f>
        <v>1053400</v>
      </c>
      <c r="D10" s="215">
        <f>'Renewables and zero emitting'!D20</f>
        <v>1053400</v>
      </c>
      <c r="E10" s="215">
        <f>'Renewables and zero emitting'!E20</f>
        <v>1053400</v>
      </c>
      <c r="F10" s="215">
        <f>'Renewables and zero emitting'!F20</f>
        <v>1053400</v>
      </c>
      <c r="G10" s="215">
        <f>'Renewables and zero emitting'!G20</f>
        <v>1053400</v>
      </c>
      <c r="H10" s="215">
        <f>'Renewables and zero emitting'!H20</f>
        <v>1053400</v>
      </c>
      <c r="I10" s="215">
        <f>'Renewables and zero emitting'!I20</f>
        <v>1053400</v>
      </c>
      <c r="J10" s="215">
        <f>'Renewables and zero emitting'!J20</f>
        <v>1053400</v>
      </c>
      <c r="K10" s="215">
        <f>'Renewables and zero emitting'!K20</f>
        <v>1053400</v>
      </c>
      <c r="L10" s="215">
        <f>'Renewables and zero emitting'!L20</f>
        <v>1053400</v>
      </c>
      <c r="M10" s="215">
        <f>'Renewables and zero emitting'!M20</f>
        <v>1053400</v>
      </c>
      <c r="N10" s="215">
        <f>'Renewables and zero emitting'!N20</f>
        <v>1053400</v>
      </c>
      <c r="O10" s="215">
        <f>'Renewables and zero emitting'!O20</f>
        <v>1053400</v>
      </c>
      <c r="P10" s="215">
        <f>'Renewables and zero emitting'!P20</f>
        <v>1053400</v>
      </c>
      <c r="Q10" s="215">
        <f>'Renewables and zero emitting'!Q20</f>
        <v>1053400</v>
      </c>
      <c r="R10" s="215">
        <f>'Renewables and zero emitting'!R20</f>
        <v>1053400</v>
      </c>
      <c r="S10" s="215">
        <f>'Renewables and zero emitting'!S20</f>
        <v>1053400</v>
      </c>
      <c r="T10" s="215">
        <f>'Renewables and zero emitting'!T20</f>
        <v>1053400</v>
      </c>
      <c r="U10" s="215">
        <f>'Renewables and zero emitting'!U20</f>
        <v>1053400</v>
      </c>
      <c r="V10" s="215">
        <f>'Renewables and zero emitting'!V20</f>
        <v>1053400</v>
      </c>
      <c r="W10" s="215">
        <f>'Renewables and zero emitting'!W20</f>
        <v>1053400</v>
      </c>
      <c r="X10" s="215">
        <f>'Renewables and zero emitting'!X20</f>
        <v>1053400</v>
      </c>
      <c r="Y10" s="215">
        <f>'Renewables and zero emitting'!Y20</f>
        <v>1053400</v>
      </c>
      <c r="Z10" s="215">
        <f>'Renewables and zero emitting'!Z20</f>
        <v>1053400</v>
      </c>
      <c r="AA10" s="215">
        <f>'Renewables and zero emitting'!AA20</f>
        <v>1053400</v>
      </c>
      <c r="AB10" s="215">
        <f>'Renewables and zero emitting'!AB20</f>
        <v>1053400</v>
      </c>
      <c r="AC10" s="215">
        <f>'Renewables and zero emitting'!AC20</f>
        <v>1053400</v>
      </c>
      <c r="AD10" s="215">
        <f>'Renewables and zero emitting'!AD20</f>
        <v>1053400</v>
      </c>
      <c r="AE10" s="215">
        <f>'Renewables and zero emitting'!AE20</f>
        <v>1053400</v>
      </c>
      <c r="AF10" s="215">
        <f>'Renewables and zero emitting'!AF20</f>
        <v>1053400</v>
      </c>
      <c r="AG10" s="215">
        <f>'Renewables and zero emitting'!AG20</f>
        <v>1053400</v>
      </c>
      <c r="AH10" s="215">
        <f>'Renewables and zero emitting'!AH20</f>
        <v>1053400</v>
      </c>
      <c r="AI10" s="215">
        <f>'Renewables and zero emitting'!AI20</f>
        <v>1053400</v>
      </c>
    </row>
    <row r="14" spans="1:35">
      <c r="B14" s="215"/>
      <c r="C14" s="215"/>
      <c r="D14" s="215"/>
      <c r="E14" s="215"/>
      <c r="F14" s="215"/>
      <c r="G14" s="215"/>
      <c r="H14" s="215"/>
      <c r="I14" s="215"/>
      <c r="J14" s="215"/>
      <c r="K14" s="215"/>
      <c r="L14" s="215"/>
      <c r="M14" s="215"/>
      <c r="N14" s="215"/>
      <c r="O14" s="215"/>
      <c r="P14" s="215"/>
      <c r="Q14" s="215"/>
      <c r="R14" s="215"/>
      <c r="S14" s="215"/>
      <c r="T14" s="215"/>
      <c r="U14" s="215"/>
      <c r="V14" s="215"/>
      <c r="W14" s="215"/>
      <c r="X14" s="215"/>
      <c r="Y14" s="215"/>
      <c r="Z14" s="215"/>
      <c r="AA14" s="215"/>
      <c r="AB14" s="215"/>
      <c r="AC14" s="215"/>
      <c r="AD14" s="215"/>
      <c r="AE14" s="215"/>
      <c r="AF14" s="215"/>
      <c r="AG14" s="215"/>
      <c r="AH14" s="215"/>
      <c r="AI14" s="215"/>
    </row>
    <row r="15" spans="1:35">
      <c r="B15" s="215"/>
      <c r="C15" s="215"/>
      <c r="D15" s="215"/>
      <c r="E15" s="215"/>
      <c r="F15" s="215"/>
      <c r="G15" s="215"/>
      <c r="H15" s="215"/>
      <c r="I15" s="215"/>
      <c r="J15" s="215"/>
      <c r="K15" s="215"/>
      <c r="L15" s="215"/>
      <c r="M15" s="215"/>
      <c r="N15" s="215"/>
      <c r="O15" s="215"/>
      <c r="P15" s="215"/>
      <c r="Q15" s="215"/>
      <c r="R15" s="215"/>
      <c r="S15" s="215"/>
      <c r="T15" s="215"/>
      <c r="U15" s="215"/>
      <c r="V15" s="215"/>
      <c r="W15" s="215"/>
      <c r="X15" s="215"/>
      <c r="Y15" s="215"/>
      <c r="Z15" s="215"/>
      <c r="AA15" s="215"/>
      <c r="AB15" s="215"/>
      <c r="AC15" s="215"/>
      <c r="AD15" s="215"/>
      <c r="AE15" s="215"/>
      <c r="AF15" s="215"/>
      <c r="AG15" s="215"/>
      <c r="AH15" s="215"/>
      <c r="AI15" s="21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K81"/>
  <sheetViews>
    <sheetView topLeftCell="A30" workbookViewId="0">
      <selection activeCell="E68" sqref="E68"/>
    </sheetView>
  </sheetViews>
  <sheetFormatPr defaultRowHeight="14.25"/>
  <cols>
    <col min="1" max="1" width="34.125" customWidth="1"/>
    <col min="2" max="2" width="34.125" style="185" customWidth="1"/>
    <col min="3" max="4" width="16" style="185" customWidth="1"/>
    <col min="5" max="5" width="18" style="185" customWidth="1"/>
    <col min="6" max="10" width="16" style="185" customWidth="1"/>
  </cols>
  <sheetData>
    <row r="1" spans="1:10">
      <c r="A1" t="s">
        <v>4584</v>
      </c>
    </row>
    <row r="2" spans="1:10" s="186" customFormat="1">
      <c r="B2" s="187"/>
      <c r="C2" s="187"/>
      <c r="D2" s="187"/>
      <c r="E2" s="187"/>
      <c r="F2" s="187"/>
      <c r="G2" s="187"/>
      <c r="H2" s="187"/>
      <c r="I2" s="187"/>
      <c r="J2" s="187"/>
    </row>
    <row r="3" spans="1:10" s="186" customFormat="1" ht="15.75">
      <c r="A3" s="195" t="s">
        <v>4585</v>
      </c>
      <c r="B3" s="194"/>
      <c r="C3" s="194"/>
      <c r="D3" s="194"/>
      <c r="E3" s="194"/>
      <c r="F3" s="194"/>
      <c r="G3" s="194"/>
      <c r="H3" s="194"/>
      <c r="I3" s="194"/>
      <c r="J3" s="194"/>
    </row>
    <row r="4" spans="1:10" s="186" customFormat="1">
      <c r="B4" s="187"/>
      <c r="C4" s="187"/>
      <c r="D4" s="187"/>
      <c r="E4" s="187"/>
      <c r="F4" s="187"/>
      <c r="G4" s="187"/>
      <c r="H4" s="187"/>
      <c r="I4" s="187"/>
      <c r="J4" s="187"/>
    </row>
    <row r="5" spans="1:10" ht="48" thickBot="1">
      <c r="B5" s="180" t="s">
        <v>4425</v>
      </c>
      <c r="C5" s="180" t="s">
        <v>4567</v>
      </c>
      <c r="D5" s="180" t="s">
        <v>4568</v>
      </c>
      <c r="E5" s="180" t="s">
        <v>4569</v>
      </c>
      <c r="F5" s="180" t="s">
        <v>4570</v>
      </c>
      <c r="G5" s="180" t="s">
        <v>4571</v>
      </c>
      <c r="H5" s="180" t="s">
        <v>4572</v>
      </c>
      <c r="I5" s="180" t="s">
        <v>4573</v>
      </c>
      <c r="J5" s="180" t="s">
        <v>4574</v>
      </c>
    </row>
    <row r="6" spans="1:10" ht="17.25" thickTop="1" thickBot="1">
      <c r="B6" s="181" t="s">
        <v>526</v>
      </c>
      <c r="C6" s="182">
        <v>317</v>
      </c>
      <c r="D6" s="183">
        <v>1.6999999999999999E-3</v>
      </c>
      <c r="E6" s="182">
        <v>194</v>
      </c>
      <c r="F6" s="184">
        <v>6963</v>
      </c>
      <c r="G6" s="184">
        <v>7157</v>
      </c>
      <c r="H6" s="209">
        <v>8.7599999999999997E-2</v>
      </c>
      <c r="I6" s="184">
        <v>7474</v>
      </c>
      <c r="J6" s="183">
        <v>2.7400000000000001E-2</v>
      </c>
    </row>
    <row r="7" spans="1:10" ht="16.5" thickBot="1">
      <c r="B7" s="181" t="s">
        <v>513</v>
      </c>
      <c r="C7" s="184">
        <v>92298</v>
      </c>
      <c r="D7" s="183">
        <v>0.48349999999999999</v>
      </c>
      <c r="E7" s="182">
        <v>70</v>
      </c>
      <c r="F7" s="184">
        <v>8654</v>
      </c>
      <c r="G7" s="184">
        <v>8724</v>
      </c>
      <c r="H7" s="209">
        <v>0.10680000000000001</v>
      </c>
      <c r="I7" s="184">
        <v>101022</v>
      </c>
      <c r="J7" s="183">
        <v>0.37059999999999998</v>
      </c>
    </row>
    <row r="8" spans="1:10" ht="16.5" thickBot="1">
      <c r="B8" s="181" t="s">
        <v>514</v>
      </c>
      <c r="C8" s="182">
        <v>30</v>
      </c>
      <c r="D8" s="183">
        <v>2.0000000000000001E-4</v>
      </c>
      <c r="E8" s="182" t="s">
        <v>4575</v>
      </c>
      <c r="F8" s="182" t="s">
        <v>4575</v>
      </c>
      <c r="G8" s="182">
        <v>0</v>
      </c>
      <c r="H8" s="209">
        <v>0</v>
      </c>
      <c r="I8" s="182">
        <v>30</v>
      </c>
      <c r="J8" s="183">
        <v>1E-4</v>
      </c>
    </row>
    <row r="9" spans="1:10" ht="16.5" thickBot="1">
      <c r="B9" s="181" t="s">
        <v>4576</v>
      </c>
      <c r="C9" s="182">
        <v>384</v>
      </c>
      <c r="D9" s="183">
        <v>2E-3</v>
      </c>
      <c r="E9" s="182">
        <v>125</v>
      </c>
      <c r="F9" s="182">
        <v>9</v>
      </c>
      <c r="G9" s="182">
        <v>134</v>
      </c>
      <c r="H9" s="209">
        <v>1.6000000000000001E-3</v>
      </c>
      <c r="I9" s="182">
        <v>518</v>
      </c>
      <c r="J9" s="183">
        <v>1.9E-3</v>
      </c>
    </row>
    <row r="10" spans="1:10" ht="16.5" thickBot="1">
      <c r="B10" s="181" t="s">
        <v>534</v>
      </c>
      <c r="C10" s="184">
        <v>16280</v>
      </c>
      <c r="D10" s="183">
        <v>8.5300000000000001E-2</v>
      </c>
      <c r="E10" s="182">
        <v>672</v>
      </c>
      <c r="F10" s="184">
        <v>8481</v>
      </c>
      <c r="G10" s="184">
        <v>9154</v>
      </c>
      <c r="H10" s="209">
        <v>0.11210000000000001</v>
      </c>
      <c r="I10" s="184">
        <v>25434</v>
      </c>
      <c r="J10" s="183">
        <v>9.3299999999999994E-2</v>
      </c>
    </row>
    <row r="11" spans="1:10" ht="16.5" thickBot="1">
      <c r="B11" s="181" t="s">
        <v>4577</v>
      </c>
      <c r="C11" s="184">
        <v>17938</v>
      </c>
      <c r="D11" s="183">
        <v>9.4E-2</v>
      </c>
      <c r="E11" s="184">
        <v>14078</v>
      </c>
      <c r="F11" s="184">
        <v>1259</v>
      </c>
      <c r="G11" s="184">
        <v>15337</v>
      </c>
      <c r="H11" s="209">
        <v>0.18779999999999999</v>
      </c>
      <c r="I11" s="184">
        <v>33275</v>
      </c>
      <c r="J11" s="183">
        <v>0.1221</v>
      </c>
    </row>
    <row r="12" spans="1:10" ht="16.5" thickBot="1">
      <c r="B12" s="181" t="s">
        <v>4578</v>
      </c>
      <c r="C12" s="182" t="s">
        <v>4575</v>
      </c>
      <c r="D12" s="183">
        <v>0</v>
      </c>
      <c r="E12" s="184">
        <v>12870</v>
      </c>
      <c r="F12" s="184">
        <v>1745</v>
      </c>
      <c r="G12" s="184">
        <v>14615</v>
      </c>
      <c r="H12" s="209">
        <v>0.17899999999999999</v>
      </c>
      <c r="I12" s="184">
        <v>14615</v>
      </c>
      <c r="J12" s="183">
        <v>5.3600000000000002E-2</v>
      </c>
    </row>
    <row r="13" spans="1:10" ht="32.25" thickBot="1">
      <c r="B13" s="181" t="s">
        <v>4579</v>
      </c>
      <c r="C13" s="184">
        <v>127248</v>
      </c>
      <c r="D13" s="183">
        <v>0.66649999999999998</v>
      </c>
      <c r="E13" s="184">
        <v>28009</v>
      </c>
      <c r="F13" s="184">
        <v>27111</v>
      </c>
      <c r="G13" s="184">
        <v>55120</v>
      </c>
      <c r="H13" s="209">
        <v>0.67500000000000004</v>
      </c>
      <c r="I13" s="184">
        <v>182368</v>
      </c>
      <c r="J13" s="183">
        <v>0.66910000000000003</v>
      </c>
    </row>
    <row r="14" spans="1:10" ht="16.5" thickBot="1">
      <c r="B14" s="181" t="s">
        <v>4580</v>
      </c>
      <c r="C14" s="184">
        <v>5680</v>
      </c>
      <c r="D14" s="183">
        <v>2.9700000000000001E-2</v>
      </c>
      <c r="E14" s="182">
        <v>975</v>
      </c>
      <c r="F14" s="182">
        <v>25</v>
      </c>
      <c r="G14" s="184">
        <v>1000</v>
      </c>
      <c r="H14" s="209">
        <v>1.2200000000000001E-2</v>
      </c>
      <c r="I14" s="184">
        <v>6679</v>
      </c>
      <c r="J14" s="183">
        <v>2.4500000000000001E-2</v>
      </c>
    </row>
    <row r="15" spans="1:10" ht="16.5" thickBot="1">
      <c r="B15" s="181" t="s">
        <v>528</v>
      </c>
      <c r="C15" s="184">
        <v>11345</v>
      </c>
      <c r="D15" s="183">
        <v>5.9400000000000001E-2</v>
      </c>
      <c r="E15" s="182">
        <v>166</v>
      </c>
      <c r="F15" s="184">
        <v>1825</v>
      </c>
      <c r="G15" s="184">
        <v>1991</v>
      </c>
      <c r="H15" s="209">
        <v>2.4400000000000002E-2</v>
      </c>
      <c r="I15" s="184">
        <v>13336</v>
      </c>
      <c r="J15" s="183">
        <v>4.8899999999999999E-2</v>
      </c>
    </row>
    <row r="16" spans="1:10" ht="16.5" thickBot="1">
      <c r="B16" s="181" t="s">
        <v>4581</v>
      </c>
      <c r="C16" s="184">
        <v>3476</v>
      </c>
      <c r="D16" s="183">
        <v>1.8200000000000001E-2</v>
      </c>
      <c r="E16" s="182">
        <v>320</v>
      </c>
      <c r="F16" s="182">
        <v>2</v>
      </c>
      <c r="G16" s="182">
        <v>322</v>
      </c>
      <c r="H16" s="209">
        <v>3.8999999999999998E-3</v>
      </c>
      <c r="I16" s="184">
        <v>3798</v>
      </c>
      <c r="J16" s="183">
        <v>1.3899999999999999E-2</v>
      </c>
    </row>
    <row r="17" spans="2:10" ht="16.5" thickBot="1">
      <c r="B17" s="181" t="s">
        <v>510</v>
      </c>
      <c r="C17" s="184">
        <v>29456</v>
      </c>
      <c r="D17" s="183">
        <v>0.15429999999999999</v>
      </c>
      <c r="E17" s="182">
        <v>284</v>
      </c>
      <c r="F17" s="184">
        <v>6312</v>
      </c>
      <c r="G17" s="184">
        <v>6596</v>
      </c>
      <c r="H17" s="209">
        <v>8.0799999999999997E-2</v>
      </c>
      <c r="I17" s="184">
        <v>36052</v>
      </c>
      <c r="J17" s="183">
        <v>0.1323</v>
      </c>
    </row>
    <row r="18" spans="2:10" ht="16.5" thickBot="1">
      <c r="B18" s="181" t="s">
        <v>508</v>
      </c>
      <c r="C18" s="184">
        <v>13708</v>
      </c>
      <c r="D18" s="183">
        <v>7.1800000000000003E-2</v>
      </c>
      <c r="E18" s="184">
        <v>11438</v>
      </c>
      <c r="F18" s="184">
        <v>5197</v>
      </c>
      <c r="G18" s="184">
        <v>16635</v>
      </c>
      <c r="H18" s="209">
        <v>0.20369999999999999</v>
      </c>
      <c r="I18" s="184">
        <v>30343</v>
      </c>
      <c r="J18" s="183">
        <v>0.1113</v>
      </c>
    </row>
    <row r="19" spans="2:10" ht="16.5" thickBot="1">
      <c r="B19" s="181" t="s">
        <v>4582</v>
      </c>
      <c r="C19" s="184">
        <v>63665</v>
      </c>
      <c r="D19" s="183">
        <v>0.33350000000000002</v>
      </c>
      <c r="E19" s="184">
        <v>13184</v>
      </c>
      <c r="F19" s="184">
        <v>13359</v>
      </c>
      <c r="G19" s="184">
        <v>26543</v>
      </c>
      <c r="H19" s="183">
        <v>0.32500000000000001</v>
      </c>
      <c r="I19" s="184">
        <v>90208</v>
      </c>
      <c r="J19" s="183">
        <v>0.33090000000000003</v>
      </c>
    </row>
    <row r="20" spans="2:10" ht="16.5" thickBot="1">
      <c r="B20" s="181" t="s">
        <v>4583</v>
      </c>
      <c r="C20" s="184">
        <v>190913</v>
      </c>
      <c r="D20" s="183">
        <v>1</v>
      </c>
      <c r="E20" s="184">
        <v>41193</v>
      </c>
      <c r="F20" s="184">
        <v>40471</v>
      </c>
      <c r="G20" s="184">
        <v>81663</v>
      </c>
      <c r="H20" s="183">
        <v>1</v>
      </c>
      <c r="I20" s="184">
        <v>272576</v>
      </c>
      <c r="J20" s="183">
        <v>1</v>
      </c>
    </row>
    <row r="25" spans="2:10" ht="15">
      <c r="B25" s="188"/>
      <c r="C25" s="188">
        <v>2016</v>
      </c>
      <c r="D25" s="188">
        <v>2017</v>
      </c>
      <c r="E25" s="188">
        <v>2018</v>
      </c>
      <c r="F25" s="188">
        <v>2019</v>
      </c>
      <c r="G25" s="188">
        <v>2020</v>
      </c>
    </row>
    <row r="26" spans="2:10" ht="15">
      <c r="B26" s="188"/>
      <c r="C26" s="188" t="s">
        <v>4586</v>
      </c>
      <c r="D26" s="188" t="s">
        <v>4586</v>
      </c>
      <c r="E26" s="188" t="s">
        <v>4586</v>
      </c>
      <c r="F26" s="188" t="s">
        <v>4586</v>
      </c>
      <c r="G26" s="188" t="s">
        <v>4586</v>
      </c>
    </row>
    <row r="27" spans="2:10" ht="15">
      <c r="B27" s="188"/>
      <c r="C27" s="188"/>
      <c r="D27" s="188"/>
      <c r="E27" s="188"/>
      <c r="F27" s="188"/>
      <c r="G27" s="188"/>
    </row>
    <row r="28" spans="2:10" ht="15.75" thickBot="1">
      <c r="B28" s="189" t="s">
        <v>4587</v>
      </c>
      <c r="C28" s="190">
        <v>290792</v>
      </c>
      <c r="D28" s="190">
        <v>292083</v>
      </c>
      <c r="E28" s="190">
        <v>285656</v>
      </c>
      <c r="F28" s="190">
        <v>277933</v>
      </c>
      <c r="G28" s="190">
        <v>272576</v>
      </c>
    </row>
    <row r="29" spans="2:10" ht="15.75" thickBot="1">
      <c r="B29" s="189" t="s">
        <v>4588</v>
      </c>
      <c r="C29" s="190">
        <v>198466</v>
      </c>
      <c r="D29" s="190">
        <v>206379</v>
      </c>
      <c r="E29" s="190">
        <v>195008</v>
      </c>
      <c r="F29" s="190">
        <v>200704</v>
      </c>
      <c r="G29" s="190">
        <v>190913</v>
      </c>
    </row>
    <row r="30" spans="2:10" ht="15.75" thickBot="1">
      <c r="B30" s="189" t="s">
        <v>4589</v>
      </c>
      <c r="C30" s="190">
        <v>28986</v>
      </c>
      <c r="D30" s="190">
        <v>43304</v>
      </c>
      <c r="E30" s="190">
        <v>26344</v>
      </c>
      <c r="F30" s="190">
        <v>38494</v>
      </c>
      <c r="G30" s="190">
        <v>21414</v>
      </c>
    </row>
    <row r="31" spans="2:10" ht="15.75" thickBot="1">
      <c r="B31" s="191" t="s">
        <v>4590</v>
      </c>
      <c r="C31" s="192">
        <v>24410</v>
      </c>
      <c r="D31" s="192">
        <v>36920</v>
      </c>
      <c r="E31" s="192">
        <v>22096</v>
      </c>
      <c r="F31" s="192">
        <v>33145</v>
      </c>
      <c r="G31" s="192">
        <v>17938</v>
      </c>
    </row>
    <row r="32" spans="2:10" ht="15.75" thickBot="1">
      <c r="B32" s="191" t="s">
        <v>4591</v>
      </c>
      <c r="C32" s="192">
        <v>4576</v>
      </c>
      <c r="D32" s="192">
        <v>6384</v>
      </c>
      <c r="E32" s="192">
        <v>4248</v>
      </c>
      <c r="F32" s="192">
        <v>5349</v>
      </c>
      <c r="G32" s="192">
        <v>3476</v>
      </c>
    </row>
    <row r="33" spans="1:11" ht="15.75" thickBot="1">
      <c r="B33" s="189" t="s">
        <v>4592</v>
      </c>
      <c r="C33" s="190">
        <v>18931</v>
      </c>
      <c r="D33" s="190">
        <v>17925</v>
      </c>
      <c r="E33" s="190">
        <v>18268</v>
      </c>
      <c r="F33" s="190">
        <v>16163</v>
      </c>
      <c r="G33" s="190">
        <v>16280</v>
      </c>
    </row>
    <row r="34" spans="1:11" ht="15.75" thickBot="1">
      <c r="B34" s="189" t="s">
        <v>4593</v>
      </c>
      <c r="C34" s="193">
        <v>324</v>
      </c>
      <c r="D34" s="193">
        <v>302</v>
      </c>
      <c r="E34" s="193">
        <v>294</v>
      </c>
      <c r="F34" s="193">
        <v>250</v>
      </c>
      <c r="G34" s="193">
        <v>317</v>
      </c>
    </row>
    <row r="35" spans="1:11" ht="15.75" thickBot="1">
      <c r="B35" s="189" t="s">
        <v>4594</v>
      </c>
      <c r="C35" s="193">
        <v>37</v>
      </c>
      <c r="D35" s="193">
        <v>33</v>
      </c>
      <c r="E35" s="193">
        <v>35</v>
      </c>
      <c r="F35" s="193">
        <v>36</v>
      </c>
      <c r="G35" s="193">
        <v>30</v>
      </c>
    </row>
    <row r="36" spans="1:11" ht="15.75" thickBot="1">
      <c r="B36" s="189" t="s">
        <v>4595</v>
      </c>
      <c r="C36" s="190">
        <v>98879</v>
      </c>
      <c r="D36" s="190">
        <v>89588</v>
      </c>
      <c r="E36" s="190">
        <v>90691</v>
      </c>
      <c r="F36" s="190">
        <v>86134</v>
      </c>
      <c r="G36" s="190">
        <v>92298</v>
      </c>
    </row>
    <row r="37" spans="1:11" ht="15.75" thickBot="1">
      <c r="B37" s="189" t="s">
        <v>4596</v>
      </c>
      <c r="C37" s="190">
        <v>11582</v>
      </c>
      <c r="D37" s="190">
        <v>11745</v>
      </c>
      <c r="E37" s="190">
        <v>11528</v>
      </c>
      <c r="F37" s="190">
        <v>10967</v>
      </c>
      <c r="G37" s="190">
        <v>11345</v>
      </c>
    </row>
    <row r="38" spans="1:11" ht="15.75" thickBot="1">
      <c r="B38" s="189" t="s">
        <v>4597</v>
      </c>
      <c r="C38" s="190">
        <v>5905</v>
      </c>
      <c r="D38" s="190">
        <v>5847</v>
      </c>
      <c r="E38" s="190">
        <v>5909</v>
      </c>
      <c r="F38" s="190">
        <v>5936</v>
      </c>
      <c r="G38" s="190">
        <v>5680</v>
      </c>
    </row>
    <row r="39" spans="1:11" ht="15.75" thickBot="1">
      <c r="B39" s="189" t="s">
        <v>4598</v>
      </c>
      <c r="C39" s="190">
        <v>13499</v>
      </c>
      <c r="D39" s="190">
        <v>12867</v>
      </c>
      <c r="E39" s="190">
        <v>14244</v>
      </c>
      <c r="F39" s="190">
        <v>13688</v>
      </c>
      <c r="G39" s="190">
        <v>13708</v>
      </c>
    </row>
    <row r="40" spans="1:11" ht="15.75" thickBot="1">
      <c r="B40" s="189" t="s">
        <v>4599</v>
      </c>
      <c r="C40" s="190">
        <v>17385</v>
      </c>
      <c r="D40" s="190">
        <v>21895</v>
      </c>
      <c r="E40" s="190">
        <v>24721</v>
      </c>
      <c r="F40" s="190">
        <v>26323</v>
      </c>
      <c r="G40" s="190">
        <v>27179</v>
      </c>
    </row>
    <row r="41" spans="1:11" ht="15.75" thickBot="1">
      <c r="B41" s="189" t="s">
        <v>4600</v>
      </c>
      <c r="C41" s="190">
        <v>2548</v>
      </c>
      <c r="D41" s="190">
        <v>2464</v>
      </c>
      <c r="E41" s="190">
        <v>2545</v>
      </c>
      <c r="F41" s="190">
        <v>2303</v>
      </c>
      <c r="G41" s="190">
        <v>2277</v>
      </c>
    </row>
    <row r="42" spans="1:11" ht="15.75" thickBot="1">
      <c r="B42" s="189" t="s">
        <v>4601</v>
      </c>
      <c r="C42" s="193">
        <v>207</v>
      </c>
      <c r="D42" s="193">
        <v>246</v>
      </c>
      <c r="E42" s="193">
        <v>207</v>
      </c>
      <c r="F42" s="193">
        <v>191</v>
      </c>
      <c r="G42" s="193">
        <v>197</v>
      </c>
    </row>
    <row r="43" spans="1:11" ht="15.75" thickBot="1">
      <c r="B43" s="189" t="s">
        <v>4602</v>
      </c>
      <c r="C43" s="193">
        <v>182</v>
      </c>
      <c r="D43" s="193">
        <v>163</v>
      </c>
      <c r="E43" s="193">
        <v>223</v>
      </c>
      <c r="F43" s="193">
        <v>220</v>
      </c>
      <c r="G43" s="193">
        <v>187</v>
      </c>
    </row>
    <row r="44" spans="1:11" ht="15.75" thickBot="1">
      <c r="B44" s="189" t="s">
        <v>4603</v>
      </c>
      <c r="C44" s="190">
        <v>92326</v>
      </c>
      <c r="D44" s="190">
        <v>85704</v>
      </c>
      <c r="E44" s="190">
        <v>90648</v>
      </c>
      <c r="F44" s="190">
        <v>77229</v>
      </c>
      <c r="G44" s="208">
        <v>81663</v>
      </c>
    </row>
    <row r="47" spans="1:11" s="186" customFormat="1" ht="18.75">
      <c r="A47" s="210" t="s">
        <v>4605</v>
      </c>
      <c r="B47" s="200">
        <v>2011</v>
      </c>
      <c r="C47" s="200">
        <v>2012</v>
      </c>
      <c r="D47" s="200">
        <v>2013</v>
      </c>
      <c r="E47" s="200">
        <v>2014</v>
      </c>
      <c r="F47" s="200">
        <v>2015</v>
      </c>
      <c r="G47" s="200">
        <v>2016</v>
      </c>
      <c r="H47" s="200">
        <v>2017</v>
      </c>
      <c r="I47" s="200">
        <v>2018</v>
      </c>
      <c r="J47" s="200">
        <v>2019</v>
      </c>
      <c r="K47" s="200">
        <v>2020</v>
      </c>
    </row>
    <row r="48" spans="1:11" s="186" customFormat="1" ht="19.5" thickBot="1">
      <c r="A48" s="211"/>
      <c r="B48" s="201" t="s">
        <v>4586</v>
      </c>
      <c r="C48" s="201" t="s">
        <v>4586</v>
      </c>
      <c r="D48" s="201" t="s">
        <v>4586</v>
      </c>
      <c r="E48" s="201" t="s">
        <v>4586</v>
      </c>
      <c r="F48" s="201" t="s">
        <v>4586</v>
      </c>
      <c r="G48" s="201" t="s">
        <v>4586</v>
      </c>
      <c r="H48" s="201" t="s">
        <v>4586</v>
      </c>
      <c r="I48" s="201" t="s">
        <v>4586</v>
      </c>
      <c r="J48" s="201" t="s">
        <v>4586</v>
      </c>
      <c r="K48" s="201" t="s">
        <v>4586</v>
      </c>
    </row>
    <row r="49" spans="1:11" s="186" customFormat="1" ht="20.25" thickTop="1" thickBot="1">
      <c r="A49" s="206" t="s">
        <v>4606</v>
      </c>
      <c r="B49" s="207">
        <v>5146</v>
      </c>
      <c r="C49" s="207">
        <v>4974</v>
      </c>
      <c r="D49" s="207">
        <v>3281</v>
      </c>
      <c r="E49" s="207">
        <v>11450</v>
      </c>
      <c r="F49" s="207">
        <v>10737</v>
      </c>
      <c r="G49" s="207">
        <v>11812</v>
      </c>
      <c r="H49" s="207">
        <v>12679</v>
      </c>
      <c r="I49" s="207">
        <v>12444</v>
      </c>
      <c r="J49" s="207">
        <v>12405</v>
      </c>
      <c r="K49" s="212">
        <v>10915</v>
      </c>
    </row>
    <row r="50" spans="1:11" s="186" customFormat="1" ht="19.5" thickBot="1">
      <c r="A50" s="204" t="s">
        <v>4607</v>
      </c>
      <c r="B50" s="203">
        <v>1133</v>
      </c>
      <c r="C50" s="205">
        <v>761</v>
      </c>
      <c r="D50" s="205">
        <v>809</v>
      </c>
      <c r="E50" s="205">
        <v>132</v>
      </c>
      <c r="F50" s="205">
        <v>132</v>
      </c>
      <c r="G50" s="205">
        <v>45</v>
      </c>
      <c r="H50" s="205">
        <v>63</v>
      </c>
      <c r="I50" s="205">
        <v>44</v>
      </c>
      <c r="J50" s="205">
        <v>530</v>
      </c>
      <c r="K50" s="205">
        <v>70</v>
      </c>
    </row>
    <row r="51" spans="1:11" s="186" customFormat="1" ht="19.5" thickBot="1">
      <c r="A51" s="204" t="s">
        <v>4608</v>
      </c>
      <c r="B51" s="203">
        <v>4013</v>
      </c>
      <c r="C51" s="203">
        <v>4213</v>
      </c>
      <c r="D51" s="203">
        <v>2472</v>
      </c>
      <c r="E51" s="203">
        <v>11317</v>
      </c>
      <c r="F51" s="203">
        <v>10605</v>
      </c>
      <c r="G51" s="203">
        <v>11767</v>
      </c>
      <c r="H51" s="203">
        <v>12616</v>
      </c>
      <c r="I51" s="203">
        <v>12400</v>
      </c>
      <c r="J51" s="203">
        <v>11875</v>
      </c>
      <c r="K51" s="203">
        <v>10845</v>
      </c>
    </row>
    <row r="52" spans="1:11" s="186" customFormat="1" ht="19.5" thickBot="1">
      <c r="A52" s="206" t="s">
        <v>4609</v>
      </c>
      <c r="B52" s="207">
        <v>97574</v>
      </c>
      <c r="C52" s="207">
        <v>107509</v>
      </c>
      <c r="D52" s="207">
        <v>99945</v>
      </c>
      <c r="E52" s="207">
        <v>108096</v>
      </c>
      <c r="F52" s="207">
        <v>109756</v>
      </c>
      <c r="G52" s="207">
        <v>104138</v>
      </c>
      <c r="H52" s="207">
        <v>98382</v>
      </c>
      <c r="I52" s="207">
        <v>103092</v>
      </c>
      <c r="J52" s="207">
        <v>89634</v>
      </c>
      <c r="K52" s="212">
        <v>92579</v>
      </c>
    </row>
    <row r="53" spans="1:11" s="186" customFormat="1" ht="19.5" thickBot="1">
      <c r="A53" s="204" t="s">
        <v>4610</v>
      </c>
      <c r="B53" s="203">
        <v>36352</v>
      </c>
      <c r="C53" s="203">
        <v>40231</v>
      </c>
      <c r="D53" s="203">
        <v>35897</v>
      </c>
      <c r="E53" s="203">
        <v>37393</v>
      </c>
      <c r="F53" s="203">
        <v>35932</v>
      </c>
      <c r="G53" s="203">
        <v>42423</v>
      </c>
      <c r="H53" s="203">
        <v>39936</v>
      </c>
      <c r="I53" s="203">
        <v>39561</v>
      </c>
      <c r="J53" s="203">
        <v>24461</v>
      </c>
      <c r="K53" s="203">
        <v>41263</v>
      </c>
    </row>
    <row r="54" spans="1:11" s="186" customFormat="1" ht="19.5" thickBot="1">
      <c r="A54" s="204" t="s">
        <v>4611</v>
      </c>
      <c r="B54" s="203">
        <v>61222</v>
      </c>
      <c r="C54" s="203">
        <v>67278</v>
      </c>
      <c r="D54" s="203">
        <v>64048</v>
      </c>
      <c r="E54" s="203">
        <v>70703</v>
      </c>
      <c r="F54" s="203">
        <v>73824</v>
      </c>
      <c r="G54" s="203">
        <v>61715</v>
      </c>
      <c r="H54" s="203">
        <v>58446</v>
      </c>
      <c r="I54" s="203">
        <v>63531</v>
      </c>
      <c r="J54" s="203">
        <v>65173</v>
      </c>
      <c r="K54" s="203">
        <v>51315</v>
      </c>
    </row>
    <row r="55" spans="1:11" s="186" customFormat="1" ht="19.5" thickBot="1">
      <c r="A55" s="202" t="s">
        <v>4612</v>
      </c>
      <c r="B55" s="203">
        <v>92427</v>
      </c>
      <c r="C55" s="203">
        <v>102535</v>
      </c>
      <c r="D55" s="203">
        <v>96664</v>
      </c>
      <c r="E55" s="203">
        <v>96646</v>
      </c>
      <c r="F55" s="203">
        <v>99019</v>
      </c>
      <c r="G55" s="203">
        <v>92326</v>
      </c>
      <c r="H55" s="203">
        <v>85704</v>
      </c>
      <c r="I55" s="203">
        <v>90648</v>
      </c>
      <c r="J55" s="203">
        <v>77229</v>
      </c>
      <c r="K55" s="203">
        <v>81663</v>
      </c>
    </row>
    <row r="56" spans="1:11" s="186" customFormat="1" ht="19.5" thickBot="1">
      <c r="A56" s="204" t="s">
        <v>4613</v>
      </c>
      <c r="B56" s="203">
        <v>35219</v>
      </c>
      <c r="C56" s="203">
        <v>39470</v>
      </c>
      <c r="D56" s="203">
        <v>35088</v>
      </c>
      <c r="E56" s="203">
        <v>37261</v>
      </c>
      <c r="F56" s="203">
        <v>35800</v>
      </c>
      <c r="G56" s="203">
        <v>42378</v>
      </c>
      <c r="H56" s="203">
        <v>39874</v>
      </c>
      <c r="I56" s="203">
        <v>39517</v>
      </c>
      <c r="J56" s="203">
        <v>23930</v>
      </c>
      <c r="K56" s="203">
        <v>41193</v>
      </c>
    </row>
    <row r="57" spans="1:11" s="186" customFormat="1" ht="19.5" thickBot="1">
      <c r="A57" s="204" t="s">
        <v>4614</v>
      </c>
      <c r="B57" s="203">
        <v>57209</v>
      </c>
      <c r="C57" s="203">
        <v>63065</v>
      </c>
      <c r="D57" s="203">
        <v>61576</v>
      </c>
      <c r="E57" s="203">
        <v>59386</v>
      </c>
      <c r="F57" s="203">
        <v>63219</v>
      </c>
      <c r="G57" s="203">
        <v>49948</v>
      </c>
      <c r="H57" s="203">
        <v>45830</v>
      </c>
      <c r="I57" s="203">
        <v>51130</v>
      </c>
      <c r="J57" s="203">
        <v>53299</v>
      </c>
      <c r="K57" s="203">
        <v>40471</v>
      </c>
    </row>
    <row r="58" spans="1:11" s="186" customFormat="1">
      <c r="B58" s="187"/>
      <c r="C58" s="187"/>
      <c r="D58" s="187"/>
      <c r="E58" s="187"/>
      <c r="F58" s="187"/>
      <c r="G58" s="187"/>
      <c r="H58" s="187"/>
      <c r="I58" s="187"/>
      <c r="J58" s="187"/>
    </row>
    <row r="60" spans="1:11" ht="15">
      <c r="A60" s="196" t="s">
        <v>4604</v>
      </c>
      <c r="B60" s="197"/>
      <c r="C60" s="197"/>
      <c r="D60" s="197"/>
      <c r="E60" s="197"/>
      <c r="F60" s="197"/>
      <c r="G60" s="197"/>
      <c r="H60" s="197"/>
      <c r="I60" s="197"/>
    </row>
    <row r="61" spans="1:11" ht="15">
      <c r="A61" s="198"/>
      <c r="B61" s="199"/>
      <c r="C61" s="249" t="s">
        <v>531</v>
      </c>
      <c r="D61" s="199"/>
    </row>
    <row r="62" spans="1:11" ht="15">
      <c r="A62" s="198"/>
      <c r="B62" s="199">
        <v>2020</v>
      </c>
      <c r="C62" s="199">
        <f>K52*1000</f>
        <v>92579000</v>
      </c>
      <c r="D62" s="199" t="s">
        <v>756</v>
      </c>
    </row>
    <row r="63" spans="1:11" ht="15">
      <c r="A63" s="198"/>
      <c r="B63" s="199"/>
      <c r="C63" s="199"/>
      <c r="D63" s="199"/>
    </row>
    <row r="64" spans="1:11" s="106" customFormat="1"/>
    <row r="65" s="106" customFormat="1"/>
    <row r="66" s="106" customFormat="1"/>
    <row r="67" s="106" customFormat="1"/>
    <row r="68" s="106" customFormat="1"/>
    <row r="69" s="106" customFormat="1"/>
    <row r="70" s="106" customFormat="1"/>
    <row r="71" s="106" customFormat="1"/>
    <row r="72" s="106" customFormat="1"/>
    <row r="73" s="106" customFormat="1"/>
    <row r="74" s="106" customFormat="1"/>
    <row r="75" s="106" customFormat="1"/>
    <row r="76" s="106" customFormat="1"/>
    <row r="77" s="106" customFormat="1"/>
    <row r="78" s="106" customFormat="1"/>
    <row r="79" s="106" customFormat="1"/>
    <row r="80" s="106" customFormat="1"/>
    <row r="81" ht="36.75" customHeight="1"/>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0FE9D-D5DE-452C-8EC7-66767C102DE2}">
  <dimension ref="A1:M301"/>
  <sheetViews>
    <sheetView topLeftCell="B1" workbookViewId="0">
      <selection activeCell="P2" sqref="P2:Q11"/>
    </sheetView>
  </sheetViews>
  <sheetFormatPr defaultRowHeight="14.25"/>
  <cols>
    <col min="3" max="3" width="26.125" customWidth="1"/>
    <col min="4" max="4" width="14.75" customWidth="1"/>
    <col min="5" max="5" width="7.625" customWidth="1"/>
    <col min="6" max="6" width="6.75" customWidth="1"/>
    <col min="7" max="7" width="17" customWidth="1"/>
    <col min="8" max="8" width="26.125" customWidth="1"/>
    <col min="9" max="9" width="26.125" style="248" customWidth="1"/>
  </cols>
  <sheetData>
    <row r="1" spans="1:13">
      <c r="A1" s="250" t="s">
        <v>4720</v>
      </c>
      <c r="B1" s="106"/>
      <c r="C1" s="106"/>
      <c r="D1" s="251" t="s">
        <v>4721</v>
      </c>
      <c r="E1" s="106"/>
      <c r="F1" s="106"/>
      <c r="G1" s="106"/>
      <c r="H1" s="106"/>
      <c r="I1" s="106"/>
      <c r="J1" s="252" t="s">
        <v>4704</v>
      </c>
      <c r="K1" s="253">
        <v>21.718836231962065</v>
      </c>
      <c r="L1" s="106"/>
    </row>
    <row r="2" spans="1:13" ht="25.5">
      <c r="A2" s="254" t="s">
        <v>4705</v>
      </c>
      <c r="B2" s="255" t="s">
        <v>4706</v>
      </c>
      <c r="C2" s="256" t="s">
        <v>4707</v>
      </c>
      <c r="D2" s="256" t="s">
        <v>4708</v>
      </c>
      <c r="E2" s="256" t="s">
        <v>4709</v>
      </c>
      <c r="F2" s="256" t="s">
        <v>4710</v>
      </c>
      <c r="G2" s="256" t="s">
        <v>4711</v>
      </c>
      <c r="H2" s="256" t="s">
        <v>4712</v>
      </c>
      <c r="I2" s="256" t="s">
        <v>4945</v>
      </c>
      <c r="J2" s="257" t="s">
        <v>4722</v>
      </c>
      <c r="K2" s="258">
        <v>2019</v>
      </c>
      <c r="L2" s="259" t="s">
        <v>4723</v>
      </c>
      <c r="M2" s="267" t="s">
        <v>4946</v>
      </c>
    </row>
    <row r="3" spans="1:13" ht="15">
      <c r="A3" s="260" t="s">
        <v>4713</v>
      </c>
      <c r="B3" s="260" t="s">
        <v>4724</v>
      </c>
      <c r="C3" s="260" t="s">
        <v>4725</v>
      </c>
      <c r="D3" s="260" t="s">
        <v>4726</v>
      </c>
      <c r="E3" s="260" t="s">
        <v>9</v>
      </c>
      <c r="F3" s="260" t="s">
        <v>4727</v>
      </c>
      <c r="G3" s="260" t="s">
        <v>4728</v>
      </c>
      <c r="H3" s="260" t="s">
        <v>4717</v>
      </c>
      <c r="I3" s="260" t="s">
        <v>4725</v>
      </c>
      <c r="J3" s="261">
        <v>25</v>
      </c>
      <c r="K3" s="262">
        <v>1.284517611228262E-8</v>
      </c>
      <c r="L3" s="260" t="s">
        <v>4729</v>
      </c>
      <c r="M3" s="268" t="s">
        <v>4717</v>
      </c>
    </row>
    <row r="4" spans="1:13" ht="15">
      <c r="A4" s="263" t="s">
        <v>4713</v>
      </c>
      <c r="B4" s="263" t="s">
        <v>4724</v>
      </c>
      <c r="C4" s="263" t="s">
        <v>4725</v>
      </c>
      <c r="D4" s="263" t="s">
        <v>4726</v>
      </c>
      <c r="E4" s="263" t="s">
        <v>9</v>
      </c>
      <c r="F4" s="263" t="s">
        <v>4727</v>
      </c>
      <c r="G4" s="263" t="s">
        <v>4728</v>
      </c>
      <c r="H4" s="263" t="s">
        <v>4717</v>
      </c>
      <c r="I4" s="263" t="s">
        <v>4725</v>
      </c>
      <c r="J4" s="264">
        <v>1</v>
      </c>
      <c r="K4" s="265">
        <v>1.28623030137657E-5</v>
      </c>
      <c r="L4" s="263" t="s">
        <v>4729</v>
      </c>
      <c r="M4" s="268" t="s">
        <v>4717</v>
      </c>
    </row>
    <row r="5" spans="1:13" ht="15">
      <c r="A5" s="260" t="s">
        <v>4713</v>
      </c>
      <c r="B5" s="260" t="s">
        <v>4724</v>
      </c>
      <c r="C5" s="260" t="s">
        <v>4725</v>
      </c>
      <c r="D5" s="260" t="s">
        <v>4726</v>
      </c>
      <c r="E5" s="260" t="s">
        <v>9</v>
      </c>
      <c r="F5" s="260" t="s">
        <v>4727</v>
      </c>
      <c r="G5" s="260" t="s">
        <v>4728</v>
      </c>
      <c r="H5" s="260" t="s">
        <v>4717</v>
      </c>
      <c r="I5" s="260" t="s">
        <v>4725</v>
      </c>
      <c r="J5" s="261">
        <v>298</v>
      </c>
      <c r="K5" s="262">
        <v>3.0622899851681775E-8</v>
      </c>
      <c r="L5" s="260" t="s">
        <v>4729</v>
      </c>
      <c r="M5" s="268" t="s">
        <v>4717</v>
      </c>
    </row>
    <row r="6" spans="1:13" ht="15">
      <c r="A6" s="260" t="s">
        <v>4713</v>
      </c>
      <c r="B6" s="260" t="s">
        <v>4718</v>
      </c>
      <c r="C6" s="260" t="s">
        <v>4725</v>
      </c>
      <c r="D6" s="260" t="s">
        <v>4726</v>
      </c>
      <c r="E6" s="260" t="s">
        <v>9</v>
      </c>
      <c r="F6" s="260" t="s">
        <v>4730</v>
      </c>
      <c r="G6" s="260" t="s">
        <v>4728</v>
      </c>
      <c r="H6" s="260" t="s">
        <v>4731</v>
      </c>
      <c r="I6" s="260" t="s">
        <v>4725</v>
      </c>
      <c r="J6" s="261">
        <v>25</v>
      </c>
      <c r="K6" s="262">
        <v>2.0533169726706026E-5</v>
      </c>
      <c r="L6" s="260" t="s">
        <v>4732</v>
      </c>
      <c r="M6" s="268" t="s">
        <v>526</v>
      </c>
    </row>
    <row r="7" spans="1:13" ht="15">
      <c r="A7" s="263" t="s">
        <v>4713</v>
      </c>
      <c r="B7" s="263" t="s">
        <v>4718</v>
      </c>
      <c r="C7" s="263" t="s">
        <v>4725</v>
      </c>
      <c r="D7" s="263" t="s">
        <v>4726</v>
      </c>
      <c r="E7" s="263" t="s">
        <v>9</v>
      </c>
      <c r="F7" s="263" t="s">
        <v>4730</v>
      </c>
      <c r="G7" s="263" t="s">
        <v>4728</v>
      </c>
      <c r="H7" s="263" t="s">
        <v>4731</v>
      </c>
      <c r="I7" s="263" t="s">
        <v>4725</v>
      </c>
      <c r="J7" s="264">
        <v>1</v>
      </c>
      <c r="K7" s="265">
        <v>1.2064681705165585E-2</v>
      </c>
      <c r="L7" s="263" t="s">
        <v>4732</v>
      </c>
      <c r="M7" s="268" t="s">
        <v>526</v>
      </c>
    </row>
    <row r="8" spans="1:13" ht="15">
      <c r="A8" s="260" t="s">
        <v>4713</v>
      </c>
      <c r="B8" s="260" t="s">
        <v>4718</v>
      </c>
      <c r="C8" s="260" t="s">
        <v>4725</v>
      </c>
      <c r="D8" s="260" t="s">
        <v>4726</v>
      </c>
      <c r="E8" s="260" t="s">
        <v>9</v>
      </c>
      <c r="F8" s="260" t="s">
        <v>4730</v>
      </c>
      <c r="G8" s="260" t="s">
        <v>4728</v>
      </c>
      <c r="H8" s="260" t="s">
        <v>4731</v>
      </c>
      <c r="I8" s="260" t="s">
        <v>4725</v>
      </c>
      <c r="J8" s="261">
        <v>298</v>
      </c>
      <c r="K8" s="262">
        <v>3.4105874522035225E-5</v>
      </c>
      <c r="L8" s="260" t="s">
        <v>4732</v>
      </c>
      <c r="M8" s="268" t="s">
        <v>526</v>
      </c>
    </row>
    <row r="9" spans="1:13" ht="15">
      <c r="A9" s="263" t="s">
        <v>4713</v>
      </c>
      <c r="B9" s="263" t="s">
        <v>4718</v>
      </c>
      <c r="C9" s="263" t="s">
        <v>4725</v>
      </c>
      <c r="D9" s="263" t="s">
        <v>4726</v>
      </c>
      <c r="E9" s="263" t="s">
        <v>9</v>
      </c>
      <c r="F9" s="263" t="s">
        <v>4733</v>
      </c>
      <c r="G9" s="263" t="s">
        <v>4728</v>
      </c>
      <c r="H9" s="263" t="s">
        <v>4734</v>
      </c>
      <c r="I9" s="263" t="s">
        <v>4725</v>
      </c>
      <c r="J9" s="264">
        <v>25</v>
      </c>
      <c r="K9" s="265">
        <v>1.5256625332243616E-5</v>
      </c>
      <c r="L9" s="263" t="s">
        <v>4735</v>
      </c>
      <c r="M9" s="268" t="s">
        <v>4470</v>
      </c>
    </row>
    <row r="10" spans="1:13" ht="15">
      <c r="A10" s="260" t="s">
        <v>4713</v>
      </c>
      <c r="B10" s="260" t="s">
        <v>4718</v>
      </c>
      <c r="C10" s="260" t="s">
        <v>4725</v>
      </c>
      <c r="D10" s="260" t="s">
        <v>4726</v>
      </c>
      <c r="E10" s="260" t="s">
        <v>9</v>
      </c>
      <c r="F10" s="260" t="s">
        <v>4733</v>
      </c>
      <c r="G10" s="260" t="s">
        <v>4728</v>
      </c>
      <c r="H10" s="260" t="s">
        <v>4734</v>
      </c>
      <c r="I10" s="260" t="s">
        <v>4725</v>
      </c>
      <c r="J10" s="261">
        <v>1</v>
      </c>
      <c r="K10" s="262">
        <v>3.2910899133767789E-2</v>
      </c>
      <c r="L10" s="260" t="s">
        <v>4735</v>
      </c>
      <c r="M10" s="268" t="s">
        <v>4470</v>
      </c>
    </row>
    <row r="11" spans="1:13" ht="15">
      <c r="A11" s="263" t="s">
        <v>4713</v>
      </c>
      <c r="B11" s="263" t="s">
        <v>4718</v>
      </c>
      <c r="C11" s="263" t="s">
        <v>4725</v>
      </c>
      <c r="D11" s="263" t="s">
        <v>4726</v>
      </c>
      <c r="E11" s="263" t="s">
        <v>9</v>
      </c>
      <c r="F11" s="263" t="s">
        <v>4733</v>
      </c>
      <c r="G11" s="263" t="s">
        <v>4728</v>
      </c>
      <c r="H11" s="263" t="s">
        <v>4734</v>
      </c>
      <c r="I11" s="263" t="s">
        <v>4725</v>
      </c>
      <c r="J11" s="264">
        <v>298</v>
      </c>
      <c r="K11" s="265">
        <v>1.8185897396034473E-5</v>
      </c>
      <c r="L11" s="263" t="s">
        <v>4735</v>
      </c>
      <c r="M11" s="268" t="s">
        <v>4470</v>
      </c>
    </row>
    <row r="12" spans="1:13" ht="15">
      <c r="A12" s="263" t="s">
        <v>4713</v>
      </c>
      <c r="B12" s="263" t="s">
        <v>4718</v>
      </c>
      <c r="C12" s="263" t="s">
        <v>4725</v>
      </c>
      <c r="D12" s="263" t="s">
        <v>4726</v>
      </c>
      <c r="E12" s="263" t="s">
        <v>9</v>
      </c>
      <c r="F12" s="263" t="s">
        <v>4736</v>
      </c>
      <c r="G12" s="263" t="s">
        <v>4728</v>
      </c>
      <c r="H12" s="263" t="s">
        <v>4737</v>
      </c>
      <c r="I12" s="263" t="s">
        <v>4725</v>
      </c>
      <c r="J12" s="264">
        <v>25</v>
      </c>
      <c r="K12" s="265">
        <v>3.4466374697900006E-6</v>
      </c>
      <c r="L12" s="263" t="s">
        <v>4738</v>
      </c>
      <c r="M12" s="268" t="s">
        <v>4580</v>
      </c>
    </row>
    <row r="13" spans="1:13" ht="15">
      <c r="A13" s="260" t="s">
        <v>4713</v>
      </c>
      <c r="B13" s="260" t="s">
        <v>4718</v>
      </c>
      <c r="C13" s="260" t="s">
        <v>4725</v>
      </c>
      <c r="D13" s="260" t="s">
        <v>4726</v>
      </c>
      <c r="E13" s="260" t="s">
        <v>9</v>
      </c>
      <c r="F13" s="260" t="s">
        <v>4736</v>
      </c>
      <c r="G13" s="260" t="s">
        <v>4728</v>
      </c>
      <c r="H13" s="260" t="s">
        <v>4737</v>
      </c>
      <c r="I13" s="260" t="s">
        <v>4725</v>
      </c>
      <c r="J13" s="261">
        <v>1</v>
      </c>
      <c r="K13" s="262"/>
      <c r="L13" s="260" t="s">
        <v>4738</v>
      </c>
      <c r="M13" s="268" t="s">
        <v>4580</v>
      </c>
    </row>
    <row r="14" spans="1:13" ht="15">
      <c r="A14" s="263" t="s">
        <v>4713</v>
      </c>
      <c r="B14" s="263" t="s">
        <v>4718</v>
      </c>
      <c r="C14" s="263" t="s">
        <v>4725</v>
      </c>
      <c r="D14" s="263" t="s">
        <v>4726</v>
      </c>
      <c r="E14" s="263" t="s">
        <v>9</v>
      </c>
      <c r="F14" s="263" t="s">
        <v>4736</v>
      </c>
      <c r="G14" s="263" t="s">
        <v>4728</v>
      </c>
      <c r="H14" s="263" t="s">
        <v>4737</v>
      </c>
      <c r="I14" s="263" t="s">
        <v>4725</v>
      </c>
      <c r="J14" s="264">
        <v>298</v>
      </c>
      <c r="K14" s="265">
        <v>8.0883964822296951E-6</v>
      </c>
      <c r="L14" s="263" t="s">
        <v>4738</v>
      </c>
      <c r="M14" s="268" t="s">
        <v>4580</v>
      </c>
    </row>
    <row r="15" spans="1:13" ht="15">
      <c r="A15" s="263" t="s">
        <v>4713</v>
      </c>
      <c r="B15" s="263" t="s">
        <v>4724</v>
      </c>
      <c r="C15" s="263" t="s">
        <v>4725</v>
      </c>
      <c r="D15" s="263" t="s">
        <v>4726</v>
      </c>
      <c r="E15" s="263" t="s">
        <v>9</v>
      </c>
      <c r="F15" s="263" t="s">
        <v>4739</v>
      </c>
      <c r="G15" s="263" t="s">
        <v>4728</v>
      </c>
      <c r="H15" s="263" t="s">
        <v>526</v>
      </c>
      <c r="I15" s="263" t="s">
        <v>4725</v>
      </c>
      <c r="J15" s="264">
        <v>25</v>
      </c>
      <c r="K15" s="265">
        <v>2.3025280550248551E-6</v>
      </c>
      <c r="L15" s="263" t="s">
        <v>4740</v>
      </c>
      <c r="M15" s="268" t="s">
        <v>526</v>
      </c>
    </row>
    <row r="16" spans="1:13" ht="15">
      <c r="A16" s="260" t="s">
        <v>4713</v>
      </c>
      <c r="B16" s="260" t="s">
        <v>4724</v>
      </c>
      <c r="C16" s="260" t="s">
        <v>4725</v>
      </c>
      <c r="D16" s="260" t="s">
        <v>4726</v>
      </c>
      <c r="E16" s="260" t="s">
        <v>9</v>
      </c>
      <c r="F16" s="260" t="s">
        <v>4739</v>
      </c>
      <c r="G16" s="260" t="s">
        <v>4728</v>
      </c>
      <c r="H16" s="260" t="s">
        <v>526</v>
      </c>
      <c r="I16" s="260" t="s">
        <v>4725</v>
      </c>
      <c r="J16" s="261">
        <v>1</v>
      </c>
      <c r="K16" s="262">
        <v>7.7932954072850585E-4</v>
      </c>
      <c r="L16" s="260" t="s">
        <v>4740</v>
      </c>
      <c r="M16" s="268" t="s">
        <v>526</v>
      </c>
    </row>
    <row r="17" spans="1:13" ht="15">
      <c r="A17" s="263" t="s">
        <v>4713</v>
      </c>
      <c r="B17" s="263" t="s">
        <v>4724</v>
      </c>
      <c r="C17" s="263" t="s">
        <v>4725</v>
      </c>
      <c r="D17" s="263" t="s">
        <v>4726</v>
      </c>
      <c r="E17" s="263" t="s">
        <v>9</v>
      </c>
      <c r="F17" s="263" t="s">
        <v>4739</v>
      </c>
      <c r="G17" s="263" t="s">
        <v>4728</v>
      </c>
      <c r="H17" s="263" t="s">
        <v>526</v>
      </c>
      <c r="I17" s="263" t="s">
        <v>4725</v>
      </c>
      <c r="J17" s="264">
        <v>298</v>
      </c>
      <c r="K17" s="265">
        <v>3.9921806400798588E-6</v>
      </c>
      <c r="L17" s="263" t="s">
        <v>4740</v>
      </c>
      <c r="M17" s="268" t="s">
        <v>526</v>
      </c>
    </row>
    <row r="18" spans="1:13" ht="15">
      <c r="A18" s="263" t="s">
        <v>4713</v>
      </c>
      <c r="B18" s="263" t="s">
        <v>4718</v>
      </c>
      <c r="C18" s="263" t="s">
        <v>4725</v>
      </c>
      <c r="D18" s="263" t="s">
        <v>4726</v>
      </c>
      <c r="E18" s="263" t="s">
        <v>9</v>
      </c>
      <c r="F18" s="263" t="s">
        <v>4741</v>
      </c>
      <c r="G18" s="263" t="s">
        <v>4728</v>
      </c>
      <c r="H18" s="263" t="s">
        <v>4734</v>
      </c>
      <c r="I18" s="263" t="s">
        <v>4725</v>
      </c>
      <c r="J18" s="264">
        <v>25</v>
      </c>
      <c r="K18" s="265">
        <v>4.6339688719987263E-7</v>
      </c>
      <c r="L18" s="263" t="s">
        <v>4742</v>
      </c>
      <c r="M18" s="268" t="s">
        <v>4470</v>
      </c>
    </row>
    <row r="19" spans="1:13" ht="15">
      <c r="A19" s="260" t="s">
        <v>4713</v>
      </c>
      <c r="B19" s="260" t="s">
        <v>4718</v>
      </c>
      <c r="C19" s="260" t="s">
        <v>4725</v>
      </c>
      <c r="D19" s="260" t="s">
        <v>4726</v>
      </c>
      <c r="E19" s="260" t="s">
        <v>9</v>
      </c>
      <c r="F19" s="260" t="s">
        <v>4741</v>
      </c>
      <c r="G19" s="260" t="s">
        <v>4728</v>
      </c>
      <c r="H19" s="260" t="s">
        <v>4734</v>
      </c>
      <c r="I19" s="260" t="s">
        <v>4725</v>
      </c>
      <c r="J19" s="261">
        <v>1</v>
      </c>
      <c r="K19" s="262">
        <v>9.9941182573322807E-4</v>
      </c>
      <c r="L19" s="260" t="s">
        <v>4742</v>
      </c>
      <c r="M19" s="268" t="s">
        <v>4470</v>
      </c>
    </row>
    <row r="20" spans="1:13" ht="15">
      <c r="A20" s="263" t="s">
        <v>4713</v>
      </c>
      <c r="B20" s="263" t="s">
        <v>4718</v>
      </c>
      <c r="C20" s="263" t="s">
        <v>4725</v>
      </c>
      <c r="D20" s="263" t="s">
        <v>4726</v>
      </c>
      <c r="E20" s="263" t="s">
        <v>9</v>
      </c>
      <c r="F20" s="263" t="s">
        <v>4741</v>
      </c>
      <c r="G20" s="263" t="s">
        <v>4728</v>
      </c>
      <c r="H20" s="263" t="s">
        <v>4734</v>
      </c>
      <c r="I20" s="263" t="s">
        <v>4725</v>
      </c>
      <c r="J20" s="264">
        <v>298</v>
      </c>
      <c r="K20" s="265">
        <v>5.5236908954224529E-7</v>
      </c>
      <c r="L20" s="263" t="s">
        <v>4742</v>
      </c>
      <c r="M20" s="268" t="s">
        <v>4470</v>
      </c>
    </row>
    <row r="21" spans="1:13" ht="15">
      <c r="A21" s="260" t="s">
        <v>4713</v>
      </c>
      <c r="B21" s="260" t="s">
        <v>4718</v>
      </c>
      <c r="C21" s="260" t="s">
        <v>4725</v>
      </c>
      <c r="D21" s="260" t="s">
        <v>4726</v>
      </c>
      <c r="E21" s="260" t="s">
        <v>9</v>
      </c>
      <c r="F21" s="260" t="s">
        <v>4743</v>
      </c>
      <c r="G21" s="260" t="s">
        <v>4728</v>
      </c>
      <c r="H21" s="260" t="s">
        <v>4734</v>
      </c>
      <c r="I21" s="260" t="s">
        <v>4725</v>
      </c>
      <c r="J21" s="261">
        <v>25</v>
      </c>
      <c r="K21" s="262">
        <v>5.7483262447018855E-5</v>
      </c>
      <c r="L21" s="260" t="s">
        <v>4744</v>
      </c>
      <c r="M21" s="268" t="s">
        <v>4470</v>
      </c>
    </row>
    <row r="22" spans="1:13" ht="15">
      <c r="A22" s="263" t="s">
        <v>4713</v>
      </c>
      <c r="B22" s="263" t="s">
        <v>4718</v>
      </c>
      <c r="C22" s="263" t="s">
        <v>4725</v>
      </c>
      <c r="D22" s="263" t="s">
        <v>4726</v>
      </c>
      <c r="E22" s="263" t="s">
        <v>9</v>
      </c>
      <c r="F22" s="263" t="s">
        <v>4743</v>
      </c>
      <c r="G22" s="263" t="s">
        <v>4728</v>
      </c>
      <c r="H22" s="263" t="s">
        <v>4734</v>
      </c>
      <c r="I22" s="263" t="s">
        <v>4725</v>
      </c>
      <c r="J22" s="264">
        <v>1</v>
      </c>
      <c r="K22" s="265">
        <v>0.12399190430347563</v>
      </c>
      <c r="L22" s="263" t="s">
        <v>4744</v>
      </c>
      <c r="M22" s="268" t="s">
        <v>4470</v>
      </c>
    </row>
    <row r="23" spans="1:13" ht="15">
      <c r="A23" s="260" t="s">
        <v>4713</v>
      </c>
      <c r="B23" s="260" t="s">
        <v>4718</v>
      </c>
      <c r="C23" s="260" t="s">
        <v>4725</v>
      </c>
      <c r="D23" s="260" t="s">
        <v>4726</v>
      </c>
      <c r="E23" s="260" t="s">
        <v>9</v>
      </c>
      <c r="F23" s="260" t="s">
        <v>4743</v>
      </c>
      <c r="G23" s="260" t="s">
        <v>4728</v>
      </c>
      <c r="H23" s="260" t="s">
        <v>4734</v>
      </c>
      <c r="I23" s="260" t="s">
        <v>4725</v>
      </c>
      <c r="J23" s="261">
        <v>298</v>
      </c>
      <c r="K23" s="262">
        <v>6.8520048836846393E-5</v>
      </c>
      <c r="L23" s="260" t="s">
        <v>4744</v>
      </c>
      <c r="M23" s="268" t="s">
        <v>4470</v>
      </c>
    </row>
    <row r="24" spans="1:13" ht="15">
      <c r="A24" s="260" t="s">
        <v>4713</v>
      </c>
      <c r="B24" s="260" t="s">
        <v>4718</v>
      </c>
      <c r="C24" s="260" t="s">
        <v>4725</v>
      </c>
      <c r="D24" s="260" t="s">
        <v>4726</v>
      </c>
      <c r="E24" s="260" t="s">
        <v>9</v>
      </c>
      <c r="F24" s="260" t="s">
        <v>4745</v>
      </c>
      <c r="G24" s="260" t="s">
        <v>4728</v>
      </c>
      <c r="H24" s="260" t="s">
        <v>4734</v>
      </c>
      <c r="I24" s="260" t="s">
        <v>4725</v>
      </c>
      <c r="J24" s="261">
        <v>25</v>
      </c>
      <c r="K24" s="262"/>
      <c r="L24" s="260" t="s">
        <v>4746</v>
      </c>
      <c r="M24" s="268" t="s">
        <v>4470</v>
      </c>
    </row>
    <row r="25" spans="1:13" ht="15">
      <c r="A25" s="263" t="s">
        <v>4713</v>
      </c>
      <c r="B25" s="263" t="s">
        <v>4718</v>
      </c>
      <c r="C25" s="263" t="s">
        <v>4725</v>
      </c>
      <c r="D25" s="263" t="s">
        <v>4726</v>
      </c>
      <c r="E25" s="263" t="s">
        <v>9</v>
      </c>
      <c r="F25" s="263" t="s">
        <v>4745</v>
      </c>
      <c r="G25" s="263" t="s">
        <v>4728</v>
      </c>
      <c r="H25" s="263" t="s">
        <v>4734</v>
      </c>
      <c r="I25" s="263" t="s">
        <v>4725</v>
      </c>
      <c r="J25" s="264">
        <v>1</v>
      </c>
      <c r="K25" s="265"/>
      <c r="L25" s="263" t="s">
        <v>4746</v>
      </c>
      <c r="M25" s="268" t="s">
        <v>4470</v>
      </c>
    </row>
    <row r="26" spans="1:13" ht="15">
      <c r="A26" s="260" t="s">
        <v>4713</v>
      </c>
      <c r="B26" s="260" t="s">
        <v>4718</v>
      </c>
      <c r="C26" s="260" t="s">
        <v>4725</v>
      </c>
      <c r="D26" s="260" t="s">
        <v>4726</v>
      </c>
      <c r="E26" s="260" t="s">
        <v>9</v>
      </c>
      <c r="F26" s="260" t="s">
        <v>4745</v>
      </c>
      <c r="G26" s="260" t="s">
        <v>4728</v>
      </c>
      <c r="H26" s="260" t="s">
        <v>4734</v>
      </c>
      <c r="I26" s="260" t="s">
        <v>4725</v>
      </c>
      <c r="J26" s="261">
        <v>298</v>
      </c>
      <c r="K26" s="262"/>
      <c r="L26" s="260" t="s">
        <v>4746</v>
      </c>
      <c r="M26" s="268" t="s">
        <v>4470</v>
      </c>
    </row>
    <row r="27" spans="1:13" ht="15">
      <c r="A27" s="263" t="s">
        <v>4713</v>
      </c>
      <c r="B27" s="263" t="s">
        <v>4718</v>
      </c>
      <c r="C27" s="263" t="s">
        <v>4725</v>
      </c>
      <c r="D27" s="263" t="s">
        <v>4726</v>
      </c>
      <c r="E27" s="263" t="s">
        <v>9</v>
      </c>
      <c r="F27" s="263" t="s">
        <v>4747</v>
      </c>
      <c r="G27" s="263" t="s">
        <v>4728</v>
      </c>
      <c r="H27" s="263" t="s">
        <v>4717</v>
      </c>
      <c r="I27" s="263" t="s">
        <v>4725</v>
      </c>
      <c r="J27" s="264">
        <v>25</v>
      </c>
      <c r="K27" s="265">
        <v>1.168470340379051E-7</v>
      </c>
      <c r="L27" s="263" t="s">
        <v>4748</v>
      </c>
      <c r="M27" s="268" t="s">
        <v>4717</v>
      </c>
    </row>
    <row r="28" spans="1:13" ht="15">
      <c r="A28" s="260" t="s">
        <v>4713</v>
      </c>
      <c r="B28" s="260" t="s">
        <v>4718</v>
      </c>
      <c r="C28" s="260" t="s">
        <v>4725</v>
      </c>
      <c r="D28" s="260" t="s">
        <v>4726</v>
      </c>
      <c r="E28" s="260" t="s">
        <v>9</v>
      </c>
      <c r="F28" s="260" t="s">
        <v>4747</v>
      </c>
      <c r="G28" s="260" t="s">
        <v>4728</v>
      </c>
      <c r="H28" s="260" t="s">
        <v>4717</v>
      </c>
      <c r="I28" s="260" t="s">
        <v>4725</v>
      </c>
      <c r="J28" s="261">
        <v>1</v>
      </c>
      <c r="K28" s="262">
        <v>1.1700283008328951E-4</v>
      </c>
      <c r="L28" s="260" t="s">
        <v>4748</v>
      </c>
      <c r="M28" s="268" t="s">
        <v>4717</v>
      </c>
    </row>
    <row r="29" spans="1:13" ht="15">
      <c r="A29" s="263" t="s">
        <v>4713</v>
      </c>
      <c r="B29" s="263" t="s">
        <v>4718</v>
      </c>
      <c r="C29" s="263" t="s">
        <v>4725</v>
      </c>
      <c r="D29" s="263" t="s">
        <v>4726</v>
      </c>
      <c r="E29" s="263" t="s">
        <v>9</v>
      </c>
      <c r="F29" s="263" t="s">
        <v>4747</v>
      </c>
      <c r="G29" s="263" t="s">
        <v>4728</v>
      </c>
      <c r="H29" s="263" t="s">
        <v>4717</v>
      </c>
      <c r="I29" s="263" t="s">
        <v>4725</v>
      </c>
      <c r="J29" s="264">
        <v>298</v>
      </c>
      <c r="K29" s="265">
        <v>2.7856332914636643E-7</v>
      </c>
      <c r="L29" s="263" t="s">
        <v>4748</v>
      </c>
      <c r="M29" s="268" t="s">
        <v>4717</v>
      </c>
    </row>
    <row r="30" spans="1:13" ht="15">
      <c r="A30" s="260" t="s">
        <v>4713</v>
      </c>
      <c r="B30" s="260" t="s">
        <v>4718</v>
      </c>
      <c r="C30" s="260" t="s">
        <v>4725</v>
      </c>
      <c r="D30" s="260" t="s">
        <v>4726</v>
      </c>
      <c r="E30" s="260" t="s">
        <v>9</v>
      </c>
      <c r="F30" s="260" t="s">
        <v>4749</v>
      </c>
      <c r="G30" s="260" t="s">
        <v>4728</v>
      </c>
      <c r="H30" s="260" t="s">
        <v>4734</v>
      </c>
      <c r="I30" s="260" t="s">
        <v>4725</v>
      </c>
      <c r="J30" s="261">
        <v>25</v>
      </c>
      <c r="K30" s="262">
        <v>6.0637007649572133E-5</v>
      </c>
      <c r="L30" s="260" t="s">
        <v>4750</v>
      </c>
      <c r="M30" s="268" t="s">
        <v>4470</v>
      </c>
    </row>
    <row r="31" spans="1:13" ht="15">
      <c r="A31" s="263" t="s">
        <v>4713</v>
      </c>
      <c r="B31" s="263" t="s">
        <v>4718</v>
      </c>
      <c r="C31" s="263" t="s">
        <v>4725</v>
      </c>
      <c r="D31" s="263" t="s">
        <v>4726</v>
      </c>
      <c r="E31" s="263" t="s">
        <v>9</v>
      </c>
      <c r="F31" s="263" t="s">
        <v>4749</v>
      </c>
      <c r="G31" s="263" t="s">
        <v>4728</v>
      </c>
      <c r="H31" s="263" t="s">
        <v>4734</v>
      </c>
      <c r="I31" s="263" t="s">
        <v>4725</v>
      </c>
      <c r="J31" s="264">
        <v>1</v>
      </c>
      <c r="K31" s="265">
        <v>0.130771632862585</v>
      </c>
      <c r="L31" s="263" t="s">
        <v>4750</v>
      </c>
      <c r="M31" s="268" t="s">
        <v>4470</v>
      </c>
    </row>
    <row r="32" spans="1:13" ht="15">
      <c r="A32" s="260" t="s">
        <v>4713</v>
      </c>
      <c r="B32" s="260" t="s">
        <v>4718</v>
      </c>
      <c r="C32" s="260" t="s">
        <v>4725</v>
      </c>
      <c r="D32" s="260" t="s">
        <v>4726</v>
      </c>
      <c r="E32" s="260" t="s">
        <v>9</v>
      </c>
      <c r="F32" s="260" t="s">
        <v>4749</v>
      </c>
      <c r="G32" s="260" t="s">
        <v>4728</v>
      </c>
      <c r="H32" s="260" t="s">
        <v>4734</v>
      </c>
      <c r="I32" s="260" t="s">
        <v>4725</v>
      </c>
      <c r="J32" s="261">
        <v>298</v>
      </c>
      <c r="K32" s="262">
        <v>7.2280401649281765E-5</v>
      </c>
      <c r="L32" s="260" t="s">
        <v>4750</v>
      </c>
      <c r="M32" s="268" t="s">
        <v>4470</v>
      </c>
    </row>
    <row r="33" spans="1:13" ht="15">
      <c r="A33" s="263" t="s">
        <v>4713</v>
      </c>
      <c r="B33" s="263" t="s">
        <v>4718</v>
      </c>
      <c r="C33" s="263" t="s">
        <v>4725</v>
      </c>
      <c r="D33" s="263" t="s">
        <v>4726</v>
      </c>
      <c r="E33" s="263" t="s">
        <v>9</v>
      </c>
      <c r="F33" s="263" t="s">
        <v>4751</v>
      </c>
      <c r="G33" s="263" t="s">
        <v>4728</v>
      </c>
      <c r="H33" s="263" t="s">
        <v>4731</v>
      </c>
      <c r="I33" s="263" t="s">
        <v>4725</v>
      </c>
      <c r="J33" s="264">
        <v>25</v>
      </c>
      <c r="K33" s="265">
        <v>9.6174497064196681E-7</v>
      </c>
      <c r="L33" s="263" t="s">
        <v>4752</v>
      </c>
      <c r="M33" s="268" t="s">
        <v>526</v>
      </c>
    </row>
    <row r="34" spans="1:13" ht="15">
      <c r="A34" s="260" t="s">
        <v>4713</v>
      </c>
      <c r="B34" s="260" t="s">
        <v>4718</v>
      </c>
      <c r="C34" s="260" t="s">
        <v>4725</v>
      </c>
      <c r="D34" s="260" t="s">
        <v>4726</v>
      </c>
      <c r="E34" s="260" t="s">
        <v>9</v>
      </c>
      <c r="F34" s="260" t="s">
        <v>4751</v>
      </c>
      <c r="G34" s="260" t="s">
        <v>4728</v>
      </c>
      <c r="H34" s="260" t="s">
        <v>4731</v>
      </c>
      <c r="I34" s="260" t="s">
        <v>4725</v>
      </c>
      <c r="J34" s="261">
        <v>1</v>
      </c>
      <c r="K34" s="262">
        <v>3.2554410648862704E-4</v>
      </c>
      <c r="L34" s="260" t="s">
        <v>4752</v>
      </c>
      <c r="M34" s="268" t="s">
        <v>526</v>
      </c>
    </row>
    <row r="35" spans="1:13" ht="15">
      <c r="A35" s="263" t="s">
        <v>4713</v>
      </c>
      <c r="B35" s="263" t="s">
        <v>4718</v>
      </c>
      <c r="C35" s="263" t="s">
        <v>4725</v>
      </c>
      <c r="D35" s="263" t="s">
        <v>4726</v>
      </c>
      <c r="E35" s="263" t="s">
        <v>9</v>
      </c>
      <c r="F35" s="263" t="s">
        <v>4751</v>
      </c>
      <c r="G35" s="263" t="s">
        <v>4728</v>
      </c>
      <c r="H35" s="263" t="s">
        <v>4731</v>
      </c>
      <c r="I35" s="263" t="s">
        <v>4725</v>
      </c>
      <c r="J35" s="264">
        <v>298</v>
      </c>
      <c r="K35" s="265">
        <v>1.6675068369749346E-6</v>
      </c>
      <c r="L35" s="263" t="s">
        <v>4752</v>
      </c>
      <c r="M35" s="268" t="s">
        <v>526</v>
      </c>
    </row>
    <row r="36" spans="1:13" ht="15">
      <c r="A36" s="260" t="s">
        <v>4713</v>
      </c>
      <c r="B36" s="260" t="s">
        <v>4724</v>
      </c>
      <c r="C36" s="260" t="s">
        <v>4725</v>
      </c>
      <c r="D36" s="260" t="s">
        <v>4726</v>
      </c>
      <c r="E36" s="260" t="s">
        <v>9</v>
      </c>
      <c r="F36" s="260" t="s">
        <v>4753</v>
      </c>
      <c r="G36" s="260" t="s">
        <v>4728</v>
      </c>
      <c r="H36" s="260" t="s">
        <v>4715</v>
      </c>
      <c r="I36" s="260" t="s">
        <v>4725</v>
      </c>
      <c r="J36" s="261">
        <v>25</v>
      </c>
      <c r="K36" s="262">
        <v>5.8333312687804616E-5</v>
      </c>
      <c r="L36" s="260" t="s">
        <v>4754</v>
      </c>
      <c r="M36" s="268" t="s">
        <v>4715</v>
      </c>
    </row>
    <row r="37" spans="1:13" ht="15">
      <c r="A37" s="263" t="s">
        <v>4713</v>
      </c>
      <c r="B37" s="263" t="s">
        <v>4724</v>
      </c>
      <c r="C37" s="263" t="s">
        <v>4725</v>
      </c>
      <c r="D37" s="263" t="s">
        <v>4726</v>
      </c>
      <c r="E37" s="263" t="s">
        <v>9</v>
      </c>
      <c r="F37" s="263" t="s">
        <v>4753</v>
      </c>
      <c r="G37" s="263" t="s">
        <v>4728</v>
      </c>
      <c r="H37" s="263" t="s">
        <v>4715</v>
      </c>
      <c r="I37" s="263" t="s">
        <v>4725</v>
      </c>
      <c r="J37" s="264">
        <v>1</v>
      </c>
      <c r="K37" s="265">
        <v>0.1254804330431101</v>
      </c>
      <c r="L37" s="263" t="s">
        <v>4754</v>
      </c>
      <c r="M37" s="268" t="s">
        <v>4715</v>
      </c>
    </row>
    <row r="38" spans="1:13" ht="15">
      <c r="A38" s="260" t="s">
        <v>4713</v>
      </c>
      <c r="B38" s="260" t="s">
        <v>4724</v>
      </c>
      <c r="C38" s="260" t="s">
        <v>4725</v>
      </c>
      <c r="D38" s="260" t="s">
        <v>4726</v>
      </c>
      <c r="E38" s="260" t="s">
        <v>9</v>
      </c>
      <c r="F38" s="260" t="s">
        <v>4753</v>
      </c>
      <c r="G38" s="260" t="s">
        <v>4728</v>
      </c>
      <c r="H38" s="260" t="s">
        <v>4715</v>
      </c>
      <c r="I38" s="260" t="s">
        <v>4725</v>
      </c>
      <c r="J38" s="261">
        <v>298</v>
      </c>
      <c r="K38" s="262">
        <v>6.9533308723863029E-5</v>
      </c>
      <c r="L38" s="260" t="s">
        <v>4754</v>
      </c>
      <c r="M38" s="268" t="s">
        <v>4715</v>
      </c>
    </row>
    <row r="39" spans="1:13" ht="15">
      <c r="A39" s="263" t="s">
        <v>4713</v>
      </c>
      <c r="B39" s="263" t="s">
        <v>4718</v>
      </c>
      <c r="C39" s="263" t="s">
        <v>4725</v>
      </c>
      <c r="D39" s="263" t="s">
        <v>4726</v>
      </c>
      <c r="E39" s="263" t="s">
        <v>9</v>
      </c>
      <c r="F39" s="263" t="s">
        <v>4755</v>
      </c>
      <c r="G39" s="263" t="s">
        <v>4728</v>
      </c>
      <c r="H39" s="263" t="s">
        <v>4734</v>
      </c>
      <c r="I39" s="263" t="s">
        <v>4725</v>
      </c>
      <c r="J39" s="264">
        <v>25</v>
      </c>
      <c r="K39" s="265">
        <v>1.802019042497456E-5</v>
      </c>
      <c r="L39" s="263" t="s">
        <v>4756</v>
      </c>
      <c r="M39" s="268" t="s">
        <v>4470</v>
      </c>
    </row>
    <row r="40" spans="1:13" ht="15">
      <c r="A40" s="260" t="s">
        <v>4713</v>
      </c>
      <c r="B40" s="260" t="s">
        <v>4718</v>
      </c>
      <c r="C40" s="260" t="s">
        <v>4725</v>
      </c>
      <c r="D40" s="260" t="s">
        <v>4726</v>
      </c>
      <c r="E40" s="260" t="s">
        <v>9</v>
      </c>
      <c r="F40" s="260" t="s">
        <v>4755</v>
      </c>
      <c r="G40" s="260" t="s">
        <v>4728</v>
      </c>
      <c r="H40" s="260" t="s">
        <v>4734</v>
      </c>
      <c r="I40" s="260" t="s">
        <v>4725</v>
      </c>
      <c r="J40" s="261">
        <v>1</v>
      </c>
      <c r="K40" s="262">
        <v>3.8873088990956269E-2</v>
      </c>
      <c r="L40" s="260" t="s">
        <v>4756</v>
      </c>
      <c r="M40" s="268" t="s">
        <v>4470</v>
      </c>
    </row>
    <row r="41" spans="1:13" ht="15">
      <c r="A41" s="263" t="s">
        <v>4713</v>
      </c>
      <c r="B41" s="263" t="s">
        <v>4718</v>
      </c>
      <c r="C41" s="263" t="s">
        <v>4725</v>
      </c>
      <c r="D41" s="263" t="s">
        <v>4726</v>
      </c>
      <c r="E41" s="263" t="s">
        <v>9</v>
      </c>
      <c r="F41" s="263" t="s">
        <v>4755</v>
      </c>
      <c r="G41" s="263" t="s">
        <v>4728</v>
      </c>
      <c r="H41" s="263" t="s">
        <v>4734</v>
      </c>
      <c r="I41" s="263" t="s">
        <v>4725</v>
      </c>
      <c r="J41" s="264">
        <v>298</v>
      </c>
      <c r="K41" s="265">
        <v>2.1480066986569633E-5</v>
      </c>
      <c r="L41" s="263" t="s">
        <v>4756</v>
      </c>
      <c r="M41" s="268" t="s">
        <v>4470</v>
      </c>
    </row>
    <row r="42" spans="1:13" ht="15">
      <c r="A42" s="263" t="s">
        <v>4713</v>
      </c>
      <c r="B42" s="263" t="s">
        <v>4724</v>
      </c>
      <c r="C42" s="263" t="s">
        <v>4725</v>
      </c>
      <c r="D42" s="263" t="s">
        <v>4726</v>
      </c>
      <c r="E42" s="263" t="s">
        <v>9</v>
      </c>
      <c r="F42" s="263" t="s">
        <v>4757</v>
      </c>
      <c r="G42" s="263" t="s">
        <v>4728</v>
      </c>
      <c r="H42" s="263" t="s">
        <v>4715</v>
      </c>
      <c r="I42" s="263" t="s">
        <v>4725</v>
      </c>
      <c r="J42" s="264">
        <v>25</v>
      </c>
      <c r="K42" s="265">
        <v>8.6957961185022759E-7</v>
      </c>
      <c r="L42" s="263" t="s">
        <v>4758</v>
      </c>
      <c r="M42" s="268" t="s">
        <v>4715</v>
      </c>
    </row>
    <row r="43" spans="1:13" ht="15">
      <c r="A43" s="260" t="s">
        <v>4713</v>
      </c>
      <c r="B43" s="260" t="s">
        <v>4724</v>
      </c>
      <c r="C43" s="260" t="s">
        <v>4725</v>
      </c>
      <c r="D43" s="260" t="s">
        <v>4726</v>
      </c>
      <c r="E43" s="260" t="s">
        <v>9</v>
      </c>
      <c r="F43" s="260" t="s">
        <v>4757</v>
      </c>
      <c r="G43" s="260" t="s">
        <v>4728</v>
      </c>
      <c r="H43" s="260" t="s">
        <v>4715</v>
      </c>
      <c r="I43" s="260" t="s">
        <v>4725</v>
      </c>
      <c r="J43" s="261">
        <v>1</v>
      </c>
      <c r="K43" s="262">
        <v>1.85595240378E-3</v>
      </c>
      <c r="L43" s="260" t="s">
        <v>4758</v>
      </c>
      <c r="M43" s="268" t="s">
        <v>4715</v>
      </c>
    </row>
    <row r="44" spans="1:13" ht="15">
      <c r="A44" s="263" t="s">
        <v>4713</v>
      </c>
      <c r="B44" s="263" t="s">
        <v>4724</v>
      </c>
      <c r="C44" s="263" t="s">
        <v>4725</v>
      </c>
      <c r="D44" s="263" t="s">
        <v>4726</v>
      </c>
      <c r="E44" s="263" t="s">
        <v>9</v>
      </c>
      <c r="F44" s="263" t="s">
        <v>4757</v>
      </c>
      <c r="G44" s="263" t="s">
        <v>4728</v>
      </c>
      <c r="H44" s="263" t="s">
        <v>4715</v>
      </c>
      <c r="I44" s="263" t="s">
        <v>4725</v>
      </c>
      <c r="J44" s="264">
        <v>298</v>
      </c>
      <c r="K44" s="265">
        <v>1.0365388973254704E-6</v>
      </c>
      <c r="L44" s="263" t="s">
        <v>4758</v>
      </c>
      <c r="M44" s="268" t="s">
        <v>4715</v>
      </c>
    </row>
    <row r="45" spans="1:13" ht="15">
      <c r="A45" s="263" t="s">
        <v>4713</v>
      </c>
      <c r="B45" s="263" t="s">
        <v>4718</v>
      </c>
      <c r="C45" s="263" t="s">
        <v>4725</v>
      </c>
      <c r="D45" s="263" t="s">
        <v>4726</v>
      </c>
      <c r="E45" s="263" t="s">
        <v>9</v>
      </c>
      <c r="F45" s="263" t="s">
        <v>4759</v>
      </c>
      <c r="G45" s="263" t="s">
        <v>4728</v>
      </c>
      <c r="H45" s="263" t="s">
        <v>4734</v>
      </c>
      <c r="I45" s="263" t="s">
        <v>4725</v>
      </c>
      <c r="J45" s="264">
        <v>25</v>
      </c>
      <c r="K45" s="265">
        <v>4.0884193129645357E-5</v>
      </c>
      <c r="L45" s="263" t="s">
        <v>4760</v>
      </c>
      <c r="M45" s="268" t="s">
        <v>4470</v>
      </c>
    </row>
    <row r="46" spans="1:13" ht="15">
      <c r="A46" s="260" t="s">
        <v>4713</v>
      </c>
      <c r="B46" s="260" t="s">
        <v>4718</v>
      </c>
      <c r="C46" s="260" t="s">
        <v>4725</v>
      </c>
      <c r="D46" s="260" t="s">
        <v>4726</v>
      </c>
      <c r="E46" s="260" t="s">
        <v>9</v>
      </c>
      <c r="F46" s="260" t="s">
        <v>4759</v>
      </c>
      <c r="G46" s="260" t="s">
        <v>4728</v>
      </c>
      <c r="H46" s="260" t="s">
        <v>4734</v>
      </c>
      <c r="I46" s="260" t="s">
        <v>4725</v>
      </c>
      <c r="J46" s="261">
        <v>1</v>
      </c>
      <c r="K46" s="262">
        <v>8.4474690587315396E-2</v>
      </c>
      <c r="L46" s="260" t="s">
        <v>4760</v>
      </c>
      <c r="M46" s="268" t="s">
        <v>4470</v>
      </c>
    </row>
    <row r="47" spans="1:13" ht="15">
      <c r="A47" s="263" t="s">
        <v>4713</v>
      </c>
      <c r="B47" s="263" t="s">
        <v>4718</v>
      </c>
      <c r="C47" s="263" t="s">
        <v>4725</v>
      </c>
      <c r="D47" s="263" t="s">
        <v>4726</v>
      </c>
      <c r="E47" s="263" t="s">
        <v>9</v>
      </c>
      <c r="F47" s="263" t="s">
        <v>4759</v>
      </c>
      <c r="G47" s="263" t="s">
        <v>4728</v>
      </c>
      <c r="H47" s="263" t="s">
        <v>4734</v>
      </c>
      <c r="I47" s="263" t="s">
        <v>4725</v>
      </c>
      <c r="J47" s="264">
        <v>298</v>
      </c>
      <c r="K47" s="265">
        <v>4.873395821053732E-5</v>
      </c>
      <c r="L47" s="263" t="s">
        <v>4760</v>
      </c>
      <c r="M47" s="268" t="s">
        <v>4470</v>
      </c>
    </row>
    <row r="48" spans="1:13" ht="15">
      <c r="A48" s="260" t="s">
        <v>4713</v>
      </c>
      <c r="B48" s="260" t="s">
        <v>4718</v>
      </c>
      <c r="C48" s="260" t="s">
        <v>4725</v>
      </c>
      <c r="D48" s="260" t="s">
        <v>4726</v>
      </c>
      <c r="E48" s="260" t="s">
        <v>9</v>
      </c>
      <c r="F48" s="260" t="s">
        <v>4761</v>
      </c>
      <c r="G48" s="260" t="s">
        <v>4728</v>
      </c>
      <c r="H48" s="260" t="s">
        <v>4731</v>
      </c>
      <c r="I48" s="260" t="s">
        <v>4725</v>
      </c>
      <c r="J48" s="261">
        <v>25</v>
      </c>
      <c r="K48" s="262"/>
      <c r="L48" s="260" t="s">
        <v>4762</v>
      </c>
      <c r="M48" s="268" t="s">
        <v>526</v>
      </c>
    </row>
    <row r="49" spans="1:13" ht="15">
      <c r="A49" s="263" t="s">
        <v>4713</v>
      </c>
      <c r="B49" s="263" t="s">
        <v>4718</v>
      </c>
      <c r="C49" s="263" t="s">
        <v>4725</v>
      </c>
      <c r="D49" s="263" t="s">
        <v>4726</v>
      </c>
      <c r="E49" s="263" t="s">
        <v>9</v>
      </c>
      <c r="F49" s="263" t="s">
        <v>4761</v>
      </c>
      <c r="G49" s="263" t="s">
        <v>4728</v>
      </c>
      <c r="H49" s="263" t="s">
        <v>4731</v>
      </c>
      <c r="I49" s="263" t="s">
        <v>4725</v>
      </c>
      <c r="J49" s="264">
        <v>1</v>
      </c>
      <c r="K49" s="265"/>
      <c r="L49" s="263" t="s">
        <v>4762</v>
      </c>
      <c r="M49" s="268" t="s">
        <v>526</v>
      </c>
    </row>
    <row r="50" spans="1:13" ht="15">
      <c r="A50" s="260" t="s">
        <v>4713</v>
      </c>
      <c r="B50" s="260" t="s">
        <v>4718</v>
      </c>
      <c r="C50" s="260" t="s">
        <v>4725</v>
      </c>
      <c r="D50" s="260" t="s">
        <v>4726</v>
      </c>
      <c r="E50" s="260" t="s">
        <v>9</v>
      </c>
      <c r="F50" s="260" t="s">
        <v>4761</v>
      </c>
      <c r="G50" s="260" t="s">
        <v>4728</v>
      </c>
      <c r="H50" s="260" t="s">
        <v>4731</v>
      </c>
      <c r="I50" s="260" t="s">
        <v>4725</v>
      </c>
      <c r="J50" s="261">
        <v>298</v>
      </c>
      <c r="K50" s="262"/>
      <c r="L50" s="260" t="s">
        <v>4762</v>
      </c>
      <c r="M50" s="268" t="s">
        <v>526</v>
      </c>
    </row>
    <row r="51" spans="1:13" ht="15">
      <c r="A51" s="260" t="s">
        <v>4713</v>
      </c>
      <c r="B51" s="260" t="s">
        <v>4718</v>
      </c>
      <c r="C51" s="260" t="s">
        <v>4725</v>
      </c>
      <c r="D51" s="260" t="s">
        <v>4726</v>
      </c>
      <c r="E51" s="260" t="s">
        <v>9</v>
      </c>
      <c r="F51" s="260" t="s">
        <v>4763</v>
      </c>
      <c r="G51" s="260" t="s">
        <v>4728</v>
      </c>
      <c r="H51" s="260" t="s">
        <v>4737</v>
      </c>
      <c r="I51" s="260" t="s">
        <v>4725</v>
      </c>
      <c r="J51" s="261">
        <v>25</v>
      </c>
      <c r="K51" s="262">
        <v>3.4373523472959524E-6</v>
      </c>
      <c r="L51" s="260" t="s">
        <v>4764</v>
      </c>
      <c r="M51" s="268" t="s">
        <v>4580</v>
      </c>
    </row>
    <row r="52" spans="1:13" ht="15">
      <c r="A52" s="263" t="s">
        <v>4713</v>
      </c>
      <c r="B52" s="263" t="s">
        <v>4718</v>
      </c>
      <c r="C52" s="263" t="s">
        <v>4725</v>
      </c>
      <c r="D52" s="263" t="s">
        <v>4726</v>
      </c>
      <c r="E52" s="263" t="s">
        <v>9</v>
      </c>
      <c r="F52" s="263" t="s">
        <v>4763</v>
      </c>
      <c r="G52" s="263" t="s">
        <v>4728</v>
      </c>
      <c r="H52" s="263" t="s">
        <v>4737</v>
      </c>
      <c r="I52" s="263" t="s">
        <v>4725</v>
      </c>
      <c r="J52" s="264">
        <v>1</v>
      </c>
      <c r="K52" s="265"/>
      <c r="L52" s="263" t="s">
        <v>4764</v>
      </c>
      <c r="M52" s="268" t="s">
        <v>4580</v>
      </c>
    </row>
    <row r="53" spans="1:13" ht="15">
      <c r="A53" s="260" t="s">
        <v>4713</v>
      </c>
      <c r="B53" s="260" t="s">
        <v>4718</v>
      </c>
      <c r="C53" s="260" t="s">
        <v>4725</v>
      </c>
      <c r="D53" s="260" t="s">
        <v>4726</v>
      </c>
      <c r="E53" s="260" t="s">
        <v>9</v>
      </c>
      <c r="F53" s="260" t="s">
        <v>4763</v>
      </c>
      <c r="G53" s="260" t="s">
        <v>4728</v>
      </c>
      <c r="H53" s="260" t="s">
        <v>4737</v>
      </c>
      <c r="I53" s="260" t="s">
        <v>4725</v>
      </c>
      <c r="J53" s="261">
        <v>298</v>
      </c>
      <c r="K53" s="262">
        <v>8.0666066210167926E-6</v>
      </c>
      <c r="L53" s="260" t="s">
        <v>4764</v>
      </c>
      <c r="M53" s="268" t="s">
        <v>4580</v>
      </c>
    </row>
    <row r="54" spans="1:13" ht="15">
      <c r="A54" s="260" t="s">
        <v>4713</v>
      </c>
      <c r="B54" s="260" t="s">
        <v>4724</v>
      </c>
      <c r="C54" s="260" t="s">
        <v>4725</v>
      </c>
      <c r="D54" s="260" t="s">
        <v>4726</v>
      </c>
      <c r="E54" s="260" t="s">
        <v>9</v>
      </c>
      <c r="F54" s="260" t="s">
        <v>4765</v>
      </c>
      <c r="G54" s="260" t="s">
        <v>4728</v>
      </c>
      <c r="H54" s="260" t="s">
        <v>4715</v>
      </c>
      <c r="I54" s="260" t="s">
        <v>4725</v>
      </c>
      <c r="J54" s="261">
        <v>25</v>
      </c>
      <c r="K54" s="262">
        <v>7.6275268228916406E-6</v>
      </c>
      <c r="L54" s="260" t="s">
        <v>4766</v>
      </c>
      <c r="M54" s="268" t="s">
        <v>4715</v>
      </c>
    </row>
    <row r="55" spans="1:13" ht="15">
      <c r="A55" s="263" t="s">
        <v>4713</v>
      </c>
      <c r="B55" s="263" t="s">
        <v>4724</v>
      </c>
      <c r="C55" s="263" t="s">
        <v>4725</v>
      </c>
      <c r="D55" s="263" t="s">
        <v>4726</v>
      </c>
      <c r="E55" s="263" t="s">
        <v>9</v>
      </c>
      <c r="F55" s="263" t="s">
        <v>4765</v>
      </c>
      <c r="G55" s="263" t="s">
        <v>4728</v>
      </c>
      <c r="H55" s="263" t="s">
        <v>4715</v>
      </c>
      <c r="I55" s="263" t="s">
        <v>4725</v>
      </c>
      <c r="J55" s="264">
        <v>1</v>
      </c>
      <c r="K55" s="265">
        <v>1.637203796251898E-2</v>
      </c>
      <c r="L55" s="263" t="s">
        <v>4766</v>
      </c>
      <c r="M55" s="268" t="s">
        <v>4715</v>
      </c>
    </row>
    <row r="56" spans="1:13" ht="15">
      <c r="A56" s="260" t="s">
        <v>4713</v>
      </c>
      <c r="B56" s="260" t="s">
        <v>4724</v>
      </c>
      <c r="C56" s="260" t="s">
        <v>4725</v>
      </c>
      <c r="D56" s="260" t="s">
        <v>4726</v>
      </c>
      <c r="E56" s="260" t="s">
        <v>9</v>
      </c>
      <c r="F56" s="260" t="s">
        <v>4765</v>
      </c>
      <c r="G56" s="260" t="s">
        <v>4728</v>
      </c>
      <c r="H56" s="260" t="s">
        <v>4715</v>
      </c>
      <c r="I56" s="260" t="s">
        <v>4725</v>
      </c>
      <c r="J56" s="261">
        <v>298</v>
      </c>
      <c r="K56" s="262">
        <v>9.0920119728868174E-6</v>
      </c>
      <c r="L56" s="260" t="s">
        <v>4766</v>
      </c>
      <c r="M56" s="268" t="s">
        <v>4715</v>
      </c>
    </row>
    <row r="57" spans="1:13" ht="15">
      <c r="A57" s="263" t="s">
        <v>4713</v>
      </c>
      <c r="B57" s="263" t="s">
        <v>4724</v>
      </c>
      <c r="C57" s="263" t="s">
        <v>4725</v>
      </c>
      <c r="D57" s="263" t="s">
        <v>4726</v>
      </c>
      <c r="E57" s="263" t="s">
        <v>9</v>
      </c>
      <c r="F57" s="263" t="s">
        <v>4767</v>
      </c>
      <c r="G57" s="263" t="s">
        <v>4728</v>
      </c>
      <c r="H57" s="263" t="s">
        <v>4715</v>
      </c>
      <c r="I57" s="263" t="s">
        <v>4725</v>
      </c>
      <c r="J57" s="264">
        <v>25</v>
      </c>
      <c r="K57" s="265">
        <v>9.4320369000717828E-6</v>
      </c>
      <c r="L57" s="263" t="s">
        <v>4768</v>
      </c>
      <c r="M57" s="268" t="s">
        <v>4715</v>
      </c>
    </row>
    <row r="58" spans="1:13" ht="15">
      <c r="A58" s="260" t="s">
        <v>4713</v>
      </c>
      <c r="B58" s="260" t="s">
        <v>4724</v>
      </c>
      <c r="C58" s="260" t="s">
        <v>4725</v>
      </c>
      <c r="D58" s="260" t="s">
        <v>4726</v>
      </c>
      <c r="E58" s="260" t="s">
        <v>9</v>
      </c>
      <c r="F58" s="260" t="s">
        <v>4767</v>
      </c>
      <c r="G58" s="260" t="s">
        <v>4728</v>
      </c>
      <c r="H58" s="260" t="s">
        <v>4715</v>
      </c>
      <c r="I58" s="260" t="s">
        <v>4725</v>
      </c>
      <c r="J58" s="261">
        <v>1</v>
      </c>
      <c r="K58" s="262">
        <v>2.7860732284869981E-2</v>
      </c>
      <c r="L58" s="260" t="s">
        <v>4768</v>
      </c>
      <c r="M58" s="268" t="s">
        <v>4715</v>
      </c>
    </row>
    <row r="59" spans="1:13" ht="15">
      <c r="A59" s="263" t="s">
        <v>4713</v>
      </c>
      <c r="B59" s="263" t="s">
        <v>4724</v>
      </c>
      <c r="C59" s="263" t="s">
        <v>4725</v>
      </c>
      <c r="D59" s="263" t="s">
        <v>4726</v>
      </c>
      <c r="E59" s="263" t="s">
        <v>9</v>
      </c>
      <c r="F59" s="263" t="s">
        <v>4767</v>
      </c>
      <c r="G59" s="263" t="s">
        <v>4728</v>
      </c>
      <c r="H59" s="263" t="s">
        <v>4715</v>
      </c>
      <c r="I59" s="263" t="s">
        <v>4725</v>
      </c>
      <c r="J59" s="264">
        <v>298</v>
      </c>
      <c r="K59" s="265">
        <v>1.1242987984885513E-5</v>
      </c>
      <c r="L59" s="263" t="s">
        <v>4768</v>
      </c>
      <c r="M59" s="268" t="s">
        <v>4715</v>
      </c>
    </row>
    <row r="60" spans="1:13" ht="15">
      <c r="A60" s="260" t="s">
        <v>4713</v>
      </c>
      <c r="B60" s="260" t="s">
        <v>4718</v>
      </c>
      <c r="C60" s="260" t="s">
        <v>4725</v>
      </c>
      <c r="D60" s="260" t="s">
        <v>4726</v>
      </c>
      <c r="E60" s="260" t="s">
        <v>9</v>
      </c>
      <c r="F60" s="260" t="s">
        <v>4769</v>
      </c>
      <c r="G60" s="260" t="s">
        <v>4728</v>
      </c>
      <c r="H60" s="260" t="s">
        <v>4734</v>
      </c>
      <c r="I60" s="260" t="s">
        <v>4725</v>
      </c>
      <c r="J60" s="261">
        <v>25</v>
      </c>
      <c r="K60" s="262">
        <v>8.4199485137392239E-5</v>
      </c>
      <c r="L60" s="260" t="s">
        <v>4770</v>
      </c>
      <c r="M60" s="268" t="s">
        <v>4470</v>
      </c>
    </row>
    <row r="61" spans="1:13" ht="15">
      <c r="A61" s="263" t="s">
        <v>4713</v>
      </c>
      <c r="B61" s="263" t="s">
        <v>4718</v>
      </c>
      <c r="C61" s="263" t="s">
        <v>4725</v>
      </c>
      <c r="D61" s="263" t="s">
        <v>4726</v>
      </c>
      <c r="E61" s="263" t="s">
        <v>9</v>
      </c>
      <c r="F61" s="263" t="s">
        <v>4769</v>
      </c>
      <c r="G61" s="263" t="s">
        <v>4728</v>
      </c>
      <c r="H61" s="263" t="s">
        <v>4734</v>
      </c>
      <c r="I61" s="263" t="s">
        <v>4725</v>
      </c>
      <c r="J61" s="264">
        <v>1</v>
      </c>
      <c r="K61" s="265">
        <v>0.17968651268234553</v>
      </c>
      <c r="L61" s="263" t="s">
        <v>4770</v>
      </c>
      <c r="M61" s="268" t="s">
        <v>4470</v>
      </c>
    </row>
    <row r="62" spans="1:13" ht="15">
      <c r="A62" s="260" t="s">
        <v>4713</v>
      </c>
      <c r="B62" s="260" t="s">
        <v>4718</v>
      </c>
      <c r="C62" s="260" t="s">
        <v>4725</v>
      </c>
      <c r="D62" s="260" t="s">
        <v>4726</v>
      </c>
      <c r="E62" s="260" t="s">
        <v>9</v>
      </c>
      <c r="F62" s="260" t="s">
        <v>4769</v>
      </c>
      <c r="G62" s="260" t="s">
        <v>4728</v>
      </c>
      <c r="H62" s="260" t="s">
        <v>4734</v>
      </c>
      <c r="I62" s="260" t="s">
        <v>4725</v>
      </c>
      <c r="J62" s="261">
        <v>298</v>
      </c>
      <c r="K62" s="262">
        <v>1.0246402571827527E-4</v>
      </c>
      <c r="L62" s="260" t="s">
        <v>4770</v>
      </c>
      <c r="M62" s="268" t="s">
        <v>4470</v>
      </c>
    </row>
    <row r="63" spans="1:13" ht="15">
      <c r="A63" s="263" t="s">
        <v>4713</v>
      </c>
      <c r="B63" s="263" t="s">
        <v>4718</v>
      </c>
      <c r="C63" s="263" t="s">
        <v>4725</v>
      </c>
      <c r="D63" s="263" t="s">
        <v>4726</v>
      </c>
      <c r="E63" s="263" t="s">
        <v>9</v>
      </c>
      <c r="F63" s="263" t="s">
        <v>4771</v>
      </c>
      <c r="G63" s="263" t="s">
        <v>4728</v>
      </c>
      <c r="H63" s="263" t="s">
        <v>4734</v>
      </c>
      <c r="I63" s="263" t="s">
        <v>4725</v>
      </c>
      <c r="J63" s="264">
        <v>25</v>
      </c>
      <c r="K63" s="265">
        <v>1.4036189819752736E-5</v>
      </c>
      <c r="L63" s="263" t="s">
        <v>4772</v>
      </c>
      <c r="M63" s="268" t="s">
        <v>4470</v>
      </c>
    </row>
    <row r="64" spans="1:13" ht="15">
      <c r="A64" s="260" t="s">
        <v>4713</v>
      </c>
      <c r="B64" s="260" t="s">
        <v>4718</v>
      </c>
      <c r="C64" s="260" t="s">
        <v>4725</v>
      </c>
      <c r="D64" s="260" t="s">
        <v>4726</v>
      </c>
      <c r="E64" s="260" t="s">
        <v>9</v>
      </c>
      <c r="F64" s="260" t="s">
        <v>4771</v>
      </c>
      <c r="G64" s="260" t="s">
        <v>4728</v>
      </c>
      <c r="H64" s="260" t="s">
        <v>4734</v>
      </c>
      <c r="I64" s="260" t="s">
        <v>4725</v>
      </c>
      <c r="J64" s="261">
        <v>1</v>
      </c>
      <c r="K64" s="262">
        <v>3.0209225286277699E-2</v>
      </c>
      <c r="L64" s="260" t="s">
        <v>4772</v>
      </c>
      <c r="M64" s="268" t="s">
        <v>4470</v>
      </c>
    </row>
    <row r="65" spans="1:13" ht="15">
      <c r="A65" s="263" t="s">
        <v>4713</v>
      </c>
      <c r="B65" s="263" t="s">
        <v>4718</v>
      </c>
      <c r="C65" s="263" t="s">
        <v>4725</v>
      </c>
      <c r="D65" s="263" t="s">
        <v>4726</v>
      </c>
      <c r="E65" s="263" t="s">
        <v>9</v>
      </c>
      <c r="F65" s="263" t="s">
        <v>4771</v>
      </c>
      <c r="G65" s="263" t="s">
        <v>4728</v>
      </c>
      <c r="H65" s="263" t="s">
        <v>4734</v>
      </c>
      <c r="I65" s="263" t="s">
        <v>4725</v>
      </c>
      <c r="J65" s="264">
        <v>298</v>
      </c>
      <c r="K65" s="265">
        <v>1.6731138265145267E-5</v>
      </c>
      <c r="L65" s="263" t="s">
        <v>4772</v>
      </c>
      <c r="M65" s="268" t="s">
        <v>4470</v>
      </c>
    </row>
    <row r="66" spans="1:13" ht="15">
      <c r="A66" s="260" t="s">
        <v>4713</v>
      </c>
      <c r="B66" s="260" t="s">
        <v>4718</v>
      </c>
      <c r="C66" s="260" t="s">
        <v>4725</v>
      </c>
      <c r="D66" s="260" t="s">
        <v>4726</v>
      </c>
      <c r="E66" s="260" t="s">
        <v>4773</v>
      </c>
      <c r="F66" s="260" t="s">
        <v>4774</v>
      </c>
      <c r="G66" s="260" t="s">
        <v>4728</v>
      </c>
      <c r="H66" s="260" t="s">
        <v>4737</v>
      </c>
      <c r="I66" s="260" t="s">
        <v>4725</v>
      </c>
      <c r="J66" s="261">
        <v>25</v>
      </c>
      <c r="K66" s="262">
        <v>4.3535935072802024E-3</v>
      </c>
      <c r="L66" s="260" t="s">
        <v>4775</v>
      </c>
      <c r="M66" s="268" t="s">
        <v>4580</v>
      </c>
    </row>
    <row r="67" spans="1:13" ht="15">
      <c r="A67" s="263" t="s">
        <v>4713</v>
      </c>
      <c r="B67" s="263" t="s">
        <v>4718</v>
      </c>
      <c r="C67" s="263" t="s">
        <v>4725</v>
      </c>
      <c r="D67" s="263" t="s">
        <v>4726</v>
      </c>
      <c r="E67" s="263" t="s">
        <v>4773</v>
      </c>
      <c r="F67" s="263" t="s">
        <v>4774</v>
      </c>
      <c r="G67" s="263" t="s">
        <v>4728</v>
      </c>
      <c r="H67" s="263" t="s">
        <v>4737</v>
      </c>
      <c r="I67" s="263" t="s">
        <v>4725</v>
      </c>
      <c r="J67" s="264">
        <v>1</v>
      </c>
      <c r="K67" s="265">
        <v>2.7888066806670097E-3</v>
      </c>
      <c r="L67" s="263" t="s">
        <v>4775</v>
      </c>
      <c r="M67" s="268" t="s">
        <v>4580</v>
      </c>
    </row>
    <row r="68" spans="1:13" ht="15">
      <c r="A68" s="260" t="s">
        <v>4713</v>
      </c>
      <c r="B68" s="260" t="s">
        <v>4718</v>
      </c>
      <c r="C68" s="260" t="s">
        <v>4725</v>
      </c>
      <c r="D68" s="260" t="s">
        <v>4726</v>
      </c>
      <c r="E68" s="260" t="s">
        <v>4773</v>
      </c>
      <c r="F68" s="260" t="s">
        <v>4774</v>
      </c>
      <c r="G68" s="260" t="s">
        <v>4728</v>
      </c>
      <c r="H68" s="260" t="s">
        <v>4737</v>
      </c>
      <c r="I68" s="260" t="s">
        <v>4725</v>
      </c>
      <c r="J68" s="261">
        <v>298</v>
      </c>
      <c r="K68" s="262">
        <v>6.8107072125997937E-3</v>
      </c>
      <c r="L68" s="260" t="s">
        <v>4775</v>
      </c>
      <c r="M68" s="268" t="s">
        <v>4580</v>
      </c>
    </row>
    <row r="69" spans="1:13" ht="15">
      <c r="A69" s="260" t="s">
        <v>4713</v>
      </c>
      <c r="B69" s="260" t="s">
        <v>4718</v>
      </c>
      <c r="C69" s="260" t="s">
        <v>4725</v>
      </c>
      <c r="D69" s="260" t="s">
        <v>4726</v>
      </c>
      <c r="E69" s="260" t="s">
        <v>505</v>
      </c>
      <c r="F69" s="260" t="s">
        <v>4776</v>
      </c>
      <c r="G69" s="260" t="s">
        <v>4728</v>
      </c>
      <c r="H69" s="260" t="s">
        <v>4737</v>
      </c>
      <c r="I69" s="260" t="s">
        <v>4725</v>
      </c>
      <c r="J69" s="261">
        <v>25</v>
      </c>
      <c r="K69" s="262"/>
      <c r="L69" s="260" t="s">
        <v>4777</v>
      </c>
      <c r="M69" s="268" t="s">
        <v>4580</v>
      </c>
    </row>
    <row r="70" spans="1:13" ht="15">
      <c r="A70" s="263" t="s">
        <v>4713</v>
      </c>
      <c r="B70" s="263" t="s">
        <v>4718</v>
      </c>
      <c r="C70" s="263" t="s">
        <v>4725</v>
      </c>
      <c r="D70" s="263" t="s">
        <v>4726</v>
      </c>
      <c r="E70" s="263" t="s">
        <v>505</v>
      </c>
      <c r="F70" s="263" t="s">
        <v>4776</v>
      </c>
      <c r="G70" s="263" t="s">
        <v>4728</v>
      </c>
      <c r="H70" s="263" t="s">
        <v>4737</v>
      </c>
      <c r="I70" s="263" t="s">
        <v>4725</v>
      </c>
      <c r="J70" s="264">
        <v>1</v>
      </c>
      <c r="K70" s="265"/>
      <c r="L70" s="263" t="s">
        <v>4777</v>
      </c>
      <c r="M70" s="268" t="s">
        <v>4580</v>
      </c>
    </row>
    <row r="71" spans="1:13" ht="15">
      <c r="A71" s="260" t="s">
        <v>4713</v>
      </c>
      <c r="B71" s="260" t="s">
        <v>4718</v>
      </c>
      <c r="C71" s="260" t="s">
        <v>4725</v>
      </c>
      <c r="D71" s="260" t="s">
        <v>4726</v>
      </c>
      <c r="E71" s="260" t="s">
        <v>505</v>
      </c>
      <c r="F71" s="260" t="s">
        <v>4776</v>
      </c>
      <c r="G71" s="260" t="s">
        <v>4728</v>
      </c>
      <c r="H71" s="260" t="s">
        <v>4737</v>
      </c>
      <c r="I71" s="260" t="s">
        <v>4725</v>
      </c>
      <c r="J71" s="261">
        <v>298</v>
      </c>
      <c r="K71" s="262"/>
      <c r="L71" s="260" t="s">
        <v>4777</v>
      </c>
      <c r="M71" s="268" t="s">
        <v>4580</v>
      </c>
    </row>
    <row r="72" spans="1:13" ht="15">
      <c r="A72" s="263" t="s">
        <v>4713</v>
      </c>
      <c r="B72" s="263" t="s">
        <v>4718</v>
      </c>
      <c r="C72" s="263" t="s">
        <v>4725</v>
      </c>
      <c r="D72" s="263" t="s">
        <v>4726</v>
      </c>
      <c r="E72" s="263" t="s">
        <v>505</v>
      </c>
      <c r="F72" s="263" t="s">
        <v>4778</v>
      </c>
      <c r="G72" s="263" t="s">
        <v>4728</v>
      </c>
      <c r="H72" s="263" t="s">
        <v>4737</v>
      </c>
      <c r="I72" s="263" t="s">
        <v>4725</v>
      </c>
      <c r="J72" s="264">
        <v>25</v>
      </c>
      <c r="K72" s="265"/>
      <c r="L72" s="263" t="s">
        <v>4779</v>
      </c>
      <c r="M72" s="268" t="s">
        <v>4580</v>
      </c>
    </row>
    <row r="73" spans="1:13" ht="15">
      <c r="A73" s="260" t="s">
        <v>4713</v>
      </c>
      <c r="B73" s="260" t="s">
        <v>4718</v>
      </c>
      <c r="C73" s="260" t="s">
        <v>4725</v>
      </c>
      <c r="D73" s="260" t="s">
        <v>4726</v>
      </c>
      <c r="E73" s="260" t="s">
        <v>505</v>
      </c>
      <c r="F73" s="260" t="s">
        <v>4778</v>
      </c>
      <c r="G73" s="260" t="s">
        <v>4728</v>
      </c>
      <c r="H73" s="260" t="s">
        <v>4737</v>
      </c>
      <c r="I73" s="260" t="s">
        <v>4725</v>
      </c>
      <c r="J73" s="261">
        <v>1</v>
      </c>
      <c r="K73" s="262"/>
      <c r="L73" s="260" t="s">
        <v>4779</v>
      </c>
      <c r="M73" s="268" t="s">
        <v>4580</v>
      </c>
    </row>
    <row r="74" spans="1:13" ht="15">
      <c r="A74" s="263" t="s">
        <v>4713</v>
      </c>
      <c r="B74" s="263" t="s">
        <v>4718</v>
      </c>
      <c r="C74" s="263" t="s">
        <v>4725</v>
      </c>
      <c r="D74" s="263" t="s">
        <v>4726</v>
      </c>
      <c r="E74" s="263" t="s">
        <v>505</v>
      </c>
      <c r="F74" s="263" t="s">
        <v>4778</v>
      </c>
      <c r="G74" s="263" t="s">
        <v>4728</v>
      </c>
      <c r="H74" s="263" t="s">
        <v>4737</v>
      </c>
      <c r="I74" s="263" t="s">
        <v>4725</v>
      </c>
      <c r="J74" s="264">
        <v>298</v>
      </c>
      <c r="K74" s="265"/>
      <c r="L74" s="263" t="s">
        <v>4779</v>
      </c>
      <c r="M74" s="268" t="s">
        <v>4580</v>
      </c>
    </row>
    <row r="75" spans="1:13" ht="15">
      <c r="A75" s="263" t="s">
        <v>4713</v>
      </c>
      <c r="B75" s="263" t="s">
        <v>4718</v>
      </c>
      <c r="C75" s="263" t="s">
        <v>4725</v>
      </c>
      <c r="D75" s="263" t="s">
        <v>4726</v>
      </c>
      <c r="E75" s="263" t="s">
        <v>20</v>
      </c>
      <c r="F75" s="263" t="s">
        <v>1281</v>
      </c>
      <c r="G75" s="263" t="s">
        <v>4728</v>
      </c>
      <c r="H75" s="263" t="s">
        <v>4731</v>
      </c>
      <c r="I75" s="263" t="s">
        <v>4725</v>
      </c>
      <c r="J75" s="264">
        <v>25</v>
      </c>
      <c r="K75" s="265"/>
      <c r="L75" s="263" t="s">
        <v>4780</v>
      </c>
      <c r="M75" s="268" t="s">
        <v>526</v>
      </c>
    </row>
    <row r="76" spans="1:13" ht="15">
      <c r="A76" s="260" t="s">
        <v>4713</v>
      </c>
      <c r="B76" s="260" t="s">
        <v>4718</v>
      </c>
      <c r="C76" s="260" t="s">
        <v>4725</v>
      </c>
      <c r="D76" s="260" t="s">
        <v>4726</v>
      </c>
      <c r="E76" s="260" t="s">
        <v>20</v>
      </c>
      <c r="F76" s="260" t="s">
        <v>1281</v>
      </c>
      <c r="G76" s="260" t="s">
        <v>4728</v>
      </c>
      <c r="H76" s="260" t="s">
        <v>4731</v>
      </c>
      <c r="I76" s="260" t="s">
        <v>4725</v>
      </c>
      <c r="J76" s="261">
        <v>1</v>
      </c>
      <c r="K76" s="262"/>
      <c r="L76" s="260" t="s">
        <v>4780</v>
      </c>
      <c r="M76" s="268" t="s">
        <v>526</v>
      </c>
    </row>
    <row r="77" spans="1:13" ht="15">
      <c r="A77" s="263" t="s">
        <v>4713</v>
      </c>
      <c r="B77" s="263" t="s">
        <v>4718</v>
      </c>
      <c r="C77" s="263" t="s">
        <v>4725</v>
      </c>
      <c r="D77" s="263" t="s">
        <v>4726</v>
      </c>
      <c r="E77" s="263" t="s">
        <v>20</v>
      </c>
      <c r="F77" s="263" t="s">
        <v>1281</v>
      </c>
      <c r="G77" s="263" t="s">
        <v>4728</v>
      </c>
      <c r="H77" s="263" t="s">
        <v>4731</v>
      </c>
      <c r="I77" s="263" t="s">
        <v>4725</v>
      </c>
      <c r="J77" s="264">
        <v>298</v>
      </c>
      <c r="K77" s="265"/>
      <c r="L77" s="263" t="s">
        <v>4780</v>
      </c>
      <c r="M77" s="268" t="s">
        <v>526</v>
      </c>
    </row>
    <row r="78" spans="1:13" ht="15">
      <c r="A78" s="260" t="s">
        <v>4713</v>
      </c>
      <c r="B78" s="260" t="s">
        <v>4718</v>
      </c>
      <c r="C78" s="260" t="s">
        <v>4725</v>
      </c>
      <c r="D78" s="260" t="s">
        <v>4726</v>
      </c>
      <c r="E78" s="260" t="s">
        <v>20</v>
      </c>
      <c r="F78" s="260" t="s">
        <v>4781</v>
      </c>
      <c r="G78" s="260" t="s">
        <v>4728</v>
      </c>
      <c r="H78" s="260" t="s">
        <v>4734</v>
      </c>
      <c r="I78" s="260" t="s">
        <v>4725</v>
      </c>
      <c r="J78" s="261">
        <v>25</v>
      </c>
      <c r="K78" s="262"/>
      <c r="L78" s="260" t="s">
        <v>4782</v>
      </c>
      <c r="M78" s="268" t="s">
        <v>4470</v>
      </c>
    </row>
    <row r="79" spans="1:13" ht="15">
      <c r="A79" s="263" t="s">
        <v>4713</v>
      </c>
      <c r="B79" s="263" t="s">
        <v>4718</v>
      </c>
      <c r="C79" s="263" t="s">
        <v>4725</v>
      </c>
      <c r="D79" s="263" t="s">
        <v>4726</v>
      </c>
      <c r="E79" s="263" t="s">
        <v>20</v>
      </c>
      <c r="F79" s="263" t="s">
        <v>4781</v>
      </c>
      <c r="G79" s="263" t="s">
        <v>4728</v>
      </c>
      <c r="H79" s="263" t="s">
        <v>4734</v>
      </c>
      <c r="I79" s="263" t="s">
        <v>4725</v>
      </c>
      <c r="J79" s="264">
        <v>1</v>
      </c>
      <c r="K79" s="265"/>
      <c r="L79" s="263" t="s">
        <v>4782</v>
      </c>
      <c r="M79" s="268" t="s">
        <v>4470</v>
      </c>
    </row>
    <row r="80" spans="1:13" ht="15">
      <c r="A80" s="260" t="s">
        <v>4713</v>
      </c>
      <c r="B80" s="260" t="s">
        <v>4718</v>
      </c>
      <c r="C80" s="260" t="s">
        <v>4725</v>
      </c>
      <c r="D80" s="260" t="s">
        <v>4726</v>
      </c>
      <c r="E80" s="260" t="s">
        <v>20</v>
      </c>
      <c r="F80" s="260" t="s">
        <v>4781</v>
      </c>
      <c r="G80" s="260" t="s">
        <v>4728</v>
      </c>
      <c r="H80" s="260" t="s">
        <v>4734</v>
      </c>
      <c r="I80" s="260" t="s">
        <v>4725</v>
      </c>
      <c r="J80" s="261">
        <v>298</v>
      </c>
      <c r="K80" s="262"/>
      <c r="L80" s="260" t="s">
        <v>4782</v>
      </c>
      <c r="M80" s="268" t="s">
        <v>4470</v>
      </c>
    </row>
    <row r="81" spans="1:13" ht="15">
      <c r="A81" s="263" t="s">
        <v>4713</v>
      </c>
      <c r="B81" s="263" t="s">
        <v>4724</v>
      </c>
      <c r="C81" s="263" t="s">
        <v>4725</v>
      </c>
      <c r="D81" s="263" t="s">
        <v>4726</v>
      </c>
      <c r="E81" s="263" t="s">
        <v>40</v>
      </c>
      <c r="F81" s="263" t="s">
        <v>4783</v>
      </c>
      <c r="G81" s="263" t="s">
        <v>4728</v>
      </c>
      <c r="H81" s="263" t="s">
        <v>4715</v>
      </c>
      <c r="I81" s="263" t="s">
        <v>4725</v>
      </c>
      <c r="J81" s="264">
        <v>25</v>
      </c>
      <c r="K81" s="265">
        <v>1.1280494182812843E-6</v>
      </c>
      <c r="L81" s="263" t="s">
        <v>4784</v>
      </c>
      <c r="M81" s="268" t="s">
        <v>4715</v>
      </c>
    </row>
    <row r="82" spans="1:13" ht="15">
      <c r="A82" s="260" t="s">
        <v>4713</v>
      </c>
      <c r="B82" s="260" t="s">
        <v>4724</v>
      </c>
      <c r="C82" s="260" t="s">
        <v>4725</v>
      </c>
      <c r="D82" s="260" t="s">
        <v>4726</v>
      </c>
      <c r="E82" s="260" t="s">
        <v>40</v>
      </c>
      <c r="F82" s="260" t="s">
        <v>4783</v>
      </c>
      <c r="G82" s="260" t="s">
        <v>4728</v>
      </c>
      <c r="H82" s="260" t="s">
        <v>4715</v>
      </c>
      <c r="I82" s="260" t="s">
        <v>4725</v>
      </c>
      <c r="J82" s="261">
        <v>1</v>
      </c>
      <c r="K82" s="262">
        <v>2.4329277613744592E-3</v>
      </c>
      <c r="L82" s="260" t="s">
        <v>4784</v>
      </c>
      <c r="M82" s="268" t="s">
        <v>4715</v>
      </c>
    </row>
    <row r="83" spans="1:13" ht="15">
      <c r="A83" s="263" t="s">
        <v>4713</v>
      </c>
      <c r="B83" s="263" t="s">
        <v>4724</v>
      </c>
      <c r="C83" s="263" t="s">
        <v>4725</v>
      </c>
      <c r="D83" s="263" t="s">
        <v>4726</v>
      </c>
      <c r="E83" s="263" t="s">
        <v>40</v>
      </c>
      <c r="F83" s="263" t="s">
        <v>4783</v>
      </c>
      <c r="G83" s="263" t="s">
        <v>4728</v>
      </c>
      <c r="H83" s="263" t="s">
        <v>4715</v>
      </c>
      <c r="I83" s="263" t="s">
        <v>4725</v>
      </c>
      <c r="J83" s="264">
        <v>298</v>
      </c>
      <c r="K83" s="265">
        <v>1.3446349065912904E-6</v>
      </c>
      <c r="L83" s="263" t="s">
        <v>4784</v>
      </c>
      <c r="M83" s="268" t="s">
        <v>4715</v>
      </c>
    </row>
    <row r="84" spans="1:13" ht="15">
      <c r="A84" s="260" t="s">
        <v>4713</v>
      </c>
      <c r="B84" s="260" t="s">
        <v>4718</v>
      </c>
      <c r="C84" s="260" t="s">
        <v>4725</v>
      </c>
      <c r="D84" s="260" t="s">
        <v>4726</v>
      </c>
      <c r="E84" s="260" t="s">
        <v>40</v>
      </c>
      <c r="F84" s="260" t="s">
        <v>4785</v>
      </c>
      <c r="G84" s="260" t="s">
        <v>4728</v>
      </c>
      <c r="H84" s="260" t="s">
        <v>4580</v>
      </c>
      <c r="I84" s="260" t="s">
        <v>4725</v>
      </c>
      <c r="J84" s="261">
        <v>25</v>
      </c>
      <c r="K84" s="262">
        <v>3.2473846949075002E-4</v>
      </c>
      <c r="L84" s="260" t="s">
        <v>4786</v>
      </c>
      <c r="M84" s="268" t="s">
        <v>4580</v>
      </c>
    </row>
    <row r="85" spans="1:13" ht="15">
      <c r="A85" s="263" t="s">
        <v>4713</v>
      </c>
      <c r="B85" s="263" t="s">
        <v>4718</v>
      </c>
      <c r="C85" s="263" t="s">
        <v>4725</v>
      </c>
      <c r="D85" s="263" t="s">
        <v>4726</v>
      </c>
      <c r="E85" s="263" t="s">
        <v>40</v>
      </c>
      <c r="F85" s="263" t="s">
        <v>4785</v>
      </c>
      <c r="G85" s="263" t="s">
        <v>4728</v>
      </c>
      <c r="H85" s="263" t="s">
        <v>4580</v>
      </c>
      <c r="I85" s="263" t="s">
        <v>4725</v>
      </c>
      <c r="J85" s="264">
        <v>1</v>
      </c>
      <c r="K85" s="265">
        <v>6.9444794549412287E-3</v>
      </c>
      <c r="L85" s="263" t="s">
        <v>4786</v>
      </c>
      <c r="M85" s="268" t="s">
        <v>4580</v>
      </c>
    </row>
    <row r="86" spans="1:13" ht="15">
      <c r="A86" s="260" t="s">
        <v>4713</v>
      </c>
      <c r="B86" s="260" t="s">
        <v>4718</v>
      </c>
      <c r="C86" s="260" t="s">
        <v>4725</v>
      </c>
      <c r="D86" s="260" t="s">
        <v>4726</v>
      </c>
      <c r="E86" s="260" t="s">
        <v>40</v>
      </c>
      <c r="F86" s="260" t="s">
        <v>4785</v>
      </c>
      <c r="G86" s="260" t="s">
        <v>4728</v>
      </c>
      <c r="H86" s="260" t="s">
        <v>4580</v>
      </c>
      <c r="I86" s="260" t="s">
        <v>4725</v>
      </c>
      <c r="J86" s="261">
        <v>298</v>
      </c>
      <c r="K86" s="262">
        <v>1.0237989546446745E-3</v>
      </c>
      <c r="L86" s="260" t="s">
        <v>4786</v>
      </c>
      <c r="M86" s="268" t="s">
        <v>4580</v>
      </c>
    </row>
    <row r="87" spans="1:13" ht="15">
      <c r="A87" s="260" t="s">
        <v>4713</v>
      </c>
      <c r="B87" s="260" t="s">
        <v>4724</v>
      </c>
      <c r="C87" s="260" t="s">
        <v>4725</v>
      </c>
      <c r="D87" s="260" t="s">
        <v>4726</v>
      </c>
      <c r="E87" s="260" t="s">
        <v>40</v>
      </c>
      <c r="F87" s="260" t="s">
        <v>4787</v>
      </c>
      <c r="G87" s="260" t="s">
        <v>4728</v>
      </c>
      <c r="H87" s="260" t="s">
        <v>4715</v>
      </c>
      <c r="I87" s="260" t="s">
        <v>4725</v>
      </c>
      <c r="J87" s="261">
        <v>25</v>
      </c>
      <c r="K87" s="262">
        <v>9.329619207970339E-7</v>
      </c>
      <c r="L87" s="260" t="s">
        <v>4788</v>
      </c>
      <c r="M87" s="268" t="s">
        <v>4715</v>
      </c>
    </row>
    <row r="88" spans="1:13" ht="15">
      <c r="A88" s="263" t="s">
        <v>4713</v>
      </c>
      <c r="B88" s="263" t="s">
        <v>4724</v>
      </c>
      <c r="C88" s="263" t="s">
        <v>4725</v>
      </c>
      <c r="D88" s="263" t="s">
        <v>4726</v>
      </c>
      <c r="E88" s="263" t="s">
        <v>40</v>
      </c>
      <c r="F88" s="263" t="s">
        <v>4787</v>
      </c>
      <c r="G88" s="263" t="s">
        <v>4728</v>
      </c>
      <c r="H88" s="263" t="s">
        <v>4715</v>
      </c>
      <c r="I88" s="263" t="s">
        <v>4725</v>
      </c>
      <c r="J88" s="264">
        <v>1</v>
      </c>
      <c r="K88" s="265">
        <v>2.0149895226378267E-3</v>
      </c>
      <c r="L88" s="263" t="s">
        <v>4788</v>
      </c>
      <c r="M88" s="268" t="s">
        <v>4715</v>
      </c>
    </row>
    <row r="89" spans="1:13" ht="15">
      <c r="A89" s="260" t="s">
        <v>4713</v>
      </c>
      <c r="B89" s="260" t="s">
        <v>4724</v>
      </c>
      <c r="C89" s="260" t="s">
        <v>4725</v>
      </c>
      <c r="D89" s="260" t="s">
        <v>4726</v>
      </c>
      <c r="E89" s="260" t="s">
        <v>40</v>
      </c>
      <c r="F89" s="260" t="s">
        <v>4787</v>
      </c>
      <c r="G89" s="260" t="s">
        <v>4728</v>
      </c>
      <c r="H89" s="260" t="s">
        <v>4715</v>
      </c>
      <c r="I89" s="260" t="s">
        <v>4725</v>
      </c>
      <c r="J89" s="261">
        <v>298</v>
      </c>
      <c r="K89" s="262">
        <v>1.1120906095900722E-6</v>
      </c>
      <c r="L89" s="260" t="s">
        <v>4788</v>
      </c>
      <c r="M89" s="268" t="s">
        <v>4715</v>
      </c>
    </row>
    <row r="90" spans="1:13" ht="15">
      <c r="A90" s="263" t="s">
        <v>4713</v>
      </c>
      <c r="B90" s="263" t="s">
        <v>4724</v>
      </c>
      <c r="C90" s="263" t="s">
        <v>4725</v>
      </c>
      <c r="D90" s="263" t="s">
        <v>4726</v>
      </c>
      <c r="E90" s="263" t="s">
        <v>40</v>
      </c>
      <c r="F90" s="263" t="s">
        <v>4789</v>
      </c>
      <c r="G90" s="263" t="s">
        <v>4728</v>
      </c>
      <c r="H90" s="263" t="s">
        <v>4715</v>
      </c>
      <c r="I90" s="263" t="s">
        <v>4725</v>
      </c>
      <c r="J90" s="264">
        <v>25</v>
      </c>
      <c r="K90" s="265">
        <v>5.2793135698307292E-6</v>
      </c>
      <c r="L90" s="263" t="s">
        <v>4790</v>
      </c>
      <c r="M90" s="268" t="s">
        <v>4715</v>
      </c>
    </row>
    <row r="91" spans="1:13" ht="15">
      <c r="A91" s="260" t="s">
        <v>4713</v>
      </c>
      <c r="B91" s="260" t="s">
        <v>4724</v>
      </c>
      <c r="C91" s="260" t="s">
        <v>4725</v>
      </c>
      <c r="D91" s="260" t="s">
        <v>4726</v>
      </c>
      <c r="E91" s="260" t="s">
        <v>40</v>
      </c>
      <c r="F91" s="260" t="s">
        <v>4789</v>
      </c>
      <c r="G91" s="260" t="s">
        <v>4728</v>
      </c>
      <c r="H91" s="260" t="s">
        <v>4715</v>
      </c>
      <c r="I91" s="260" t="s">
        <v>4725</v>
      </c>
      <c r="J91" s="261">
        <v>1</v>
      </c>
      <c r="K91" s="262">
        <v>1.1386668306154833E-2</v>
      </c>
      <c r="L91" s="260" t="s">
        <v>4790</v>
      </c>
      <c r="M91" s="268" t="s">
        <v>4715</v>
      </c>
    </row>
    <row r="92" spans="1:13" ht="15">
      <c r="A92" s="263" t="s">
        <v>4713</v>
      </c>
      <c r="B92" s="263" t="s">
        <v>4724</v>
      </c>
      <c r="C92" s="263" t="s">
        <v>4725</v>
      </c>
      <c r="D92" s="263" t="s">
        <v>4726</v>
      </c>
      <c r="E92" s="263" t="s">
        <v>40</v>
      </c>
      <c r="F92" s="263" t="s">
        <v>4789</v>
      </c>
      <c r="G92" s="263" t="s">
        <v>4728</v>
      </c>
      <c r="H92" s="263" t="s">
        <v>4715</v>
      </c>
      <c r="I92" s="263" t="s">
        <v>4725</v>
      </c>
      <c r="J92" s="264">
        <v>298</v>
      </c>
      <c r="K92" s="265">
        <v>6.2929417752382398E-6</v>
      </c>
      <c r="L92" s="263" t="s">
        <v>4790</v>
      </c>
      <c r="M92" s="268" t="s">
        <v>4715</v>
      </c>
    </row>
    <row r="93" spans="1:13" ht="15">
      <c r="A93" s="260" t="s">
        <v>4713</v>
      </c>
      <c r="B93" s="260" t="s">
        <v>4718</v>
      </c>
      <c r="C93" s="260" t="s">
        <v>4725</v>
      </c>
      <c r="D93" s="260" t="s">
        <v>4726</v>
      </c>
      <c r="E93" s="260" t="s">
        <v>4791</v>
      </c>
      <c r="F93" s="260" t="s">
        <v>4792</v>
      </c>
      <c r="G93" s="260" t="s">
        <v>4728</v>
      </c>
      <c r="H93" s="260" t="s">
        <v>4734</v>
      </c>
      <c r="I93" s="260" t="s">
        <v>4725</v>
      </c>
      <c r="J93" s="261">
        <v>25</v>
      </c>
      <c r="K93" s="262">
        <v>2.545471729424036E-4</v>
      </c>
      <c r="L93" s="260" t="s">
        <v>4793</v>
      </c>
      <c r="M93" s="268" t="s">
        <v>4470</v>
      </c>
    </row>
    <row r="94" spans="1:13" ht="15">
      <c r="A94" s="263" t="s">
        <v>4713</v>
      </c>
      <c r="B94" s="263" t="s">
        <v>4718</v>
      </c>
      <c r="C94" s="263" t="s">
        <v>4725</v>
      </c>
      <c r="D94" s="263" t="s">
        <v>4726</v>
      </c>
      <c r="E94" s="263" t="s">
        <v>4791</v>
      </c>
      <c r="F94" s="263" t="s">
        <v>4792</v>
      </c>
      <c r="G94" s="263" t="s">
        <v>4728</v>
      </c>
      <c r="H94" s="263" t="s">
        <v>4734</v>
      </c>
      <c r="I94" s="263" t="s">
        <v>4725</v>
      </c>
      <c r="J94" s="264">
        <v>1</v>
      </c>
      <c r="K94" s="265">
        <v>0.53984364437625099</v>
      </c>
      <c r="L94" s="263" t="s">
        <v>4793</v>
      </c>
      <c r="M94" s="268" t="s">
        <v>4470</v>
      </c>
    </row>
    <row r="95" spans="1:13" ht="15">
      <c r="A95" s="260" t="s">
        <v>4713</v>
      </c>
      <c r="B95" s="260" t="s">
        <v>4718</v>
      </c>
      <c r="C95" s="260" t="s">
        <v>4725</v>
      </c>
      <c r="D95" s="260" t="s">
        <v>4726</v>
      </c>
      <c r="E95" s="260" t="s">
        <v>4791</v>
      </c>
      <c r="F95" s="260" t="s">
        <v>4792</v>
      </c>
      <c r="G95" s="260" t="s">
        <v>4728</v>
      </c>
      <c r="H95" s="260" t="s">
        <v>4734</v>
      </c>
      <c r="I95" s="260" t="s">
        <v>4725</v>
      </c>
      <c r="J95" s="261">
        <v>298</v>
      </c>
      <c r="K95" s="262">
        <v>3.0342023014734562E-4</v>
      </c>
      <c r="L95" s="260" t="s">
        <v>4793</v>
      </c>
      <c r="M95" s="268" t="s">
        <v>4470</v>
      </c>
    </row>
    <row r="96" spans="1:13" ht="15">
      <c r="A96" s="263" t="s">
        <v>4713</v>
      </c>
      <c r="B96" s="263" t="s">
        <v>4718</v>
      </c>
      <c r="C96" s="263" t="s">
        <v>4725</v>
      </c>
      <c r="D96" s="263" t="s">
        <v>4726</v>
      </c>
      <c r="E96" s="263" t="s">
        <v>4791</v>
      </c>
      <c r="F96" s="263" t="s">
        <v>4794</v>
      </c>
      <c r="G96" s="263" t="s">
        <v>4728</v>
      </c>
      <c r="H96" s="263" t="s">
        <v>4734</v>
      </c>
      <c r="I96" s="263" t="s">
        <v>4725</v>
      </c>
      <c r="J96" s="264">
        <v>25</v>
      </c>
      <c r="K96" s="265">
        <v>6.7138533962034772E-4</v>
      </c>
      <c r="L96" s="263" t="s">
        <v>4795</v>
      </c>
      <c r="M96" s="268" t="s">
        <v>4470</v>
      </c>
    </row>
    <row r="97" spans="1:13" ht="15">
      <c r="A97" s="260" t="s">
        <v>4713</v>
      </c>
      <c r="B97" s="260" t="s">
        <v>4718</v>
      </c>
      <c r="C97" s="260" t="s">
        <v>4725</v>
      </c>
      <c r="D97" s="260" t="s">
        <v>4726</v>
      </c>
      <c r="E97" s="260" t="s">
        <v>4791</v>
      </c>
      <c r="F97" s="260" t="s">
        <v>4794</v>
      </c>
      <c r="G97" s="260" t="s">
        <v>4728</v>
      </c>
      <c r="H97" s="260" t="s">
        <v>4734</v>
      </c>
      <c r="I97" s="260" t="s">
        <v>4725</v>
      </c>
      <c r="J97" s="261">
        <v>1</v>
      </c>
      <c r="K97" s="262">
        <v>1.4238740282668298</v>
      </c>
      <c r="L97" s="260" t="s">
        <v>4795</v>
      </c>
      <c r="M97" s="268" t="s">
        <v>4470</v>
      </c>
    </row>
    <row r="98" spans="1:13" ht="15">
      <c r="A98" s="263" t="s">
        <v>4713</v>
      </c>
      <c r="B98" s="263" t="s">
        <v>4718</v>
      </c>
      <c r="C98" s="263" t="s">
        <v>4725</v>
      </c>
      <c r="D98" s="263" t="s">
        <v>4726</v>
      </c>
      <c r="E98" s="263" t="s">
        <v>4791</v>
      </c>
      <c r="F98" s="263" t="s">
        <v>4794</v>
      </c>
      <c r="G98" s="263" t="s">
        <v>4728</v>
      </c>
      <c r="H98" s="263" t="s">
        <v>4734</v>
      </c>
      <c r="I98" s="263" t="s">
        <v>4725</v>
      </c>
      <c r="J98" s="264">
        <v>298</v>
      </c>
      <c r="K98" s="265">
        <v>8.0029132482745244E-4</v>
      </c>
      <c r="L98" s="263" t="s">
        <v>4795</v>
      </c>
      <c r="M98" s="268" t="s">
        <v>4470</v>
      </c>
    </row>
    <row r="99" spans="1:13" ht="15">
      <c r="A99" s="260" t="s">
        <v>4713</v>
      </c>
      <c r="B99" s="260" t="s">
        <v>4718</v>
      </c>
      <c r="C99" s="260" t="s">
        <v>4725</v>
      </c>
      <c r="D99" s="260" t="s">
        <v>4726</v>
      </c>
      <c r="E99" s="260" t="s">
        <v>85</v>
      </c>
      <c r="F99" s="260" t="s">
        <v>4796</v>
      </c>
      <c r="G99" s="260" t="s">
        <v>4728</v>
      </c>
      <c r="H99" s="260" t="s">
        <v>4731</v>
      </c>
      <c r="I99" s="260" t="s">
        <v>4725</v>
      </c>
      <c r="J99" s="261">
        <v>25</v>
      </c>
      <c r="K99" s="262"/>
      <c r="L99" s="260" t="s">
        <v>4797</v>
      </c>
      <c r="M99" s="268" t="s">
        <v>526</v>
      </c>
    </row>
    <row r="100" spans="1:13" ht="15">
      <c r="A100" s="263" t="s">
        <v>4713</v>
      </c>
      <c r="B100" s="263" t="s">
        <v>4718</v>
      </c>
      <c r="C100" s="263" t="s">
        <v>4725</v>
      </c>
      <c r="D100" s="263" t="s">
        <v>4726</v>
      </c>
      <c r="E100" s="263" t="s">
        <v>85</v>
      </c>
      <c r="F100" s="263" t="s">
        <v>4796</v>
      </c>
      <c r="G100" s="263" t="s">
        <v>4728</v>
      </c>
      <c r="H100" s="263" t="s">
        <v>4731</v>
      </c>
      <c r="I100" s="263" t="s">
        <v>4725</v>
      </c>
      <c r="J100" s="264">
        <v>1</v>
      </c>
      <c r="K100" s="265"/>
      <c r="L100" s="263" t="s">
        <v>4797</v>
      </c>
      <c r="M100" s="268" t="s">
        <v>526</v>
      </c>
    </row>
    <row r="101" spans="1:13" ht="15">
      <c r="A101" s="260" t="s">
        <v>4713</v>
      </c>
      <c r="B101" s="260" t="s">
        <v>4718</v>
      </c>
      <c r="C101" s="260" t="s">
        <v>4725</v>
      </c>
      <c r="D101" s="260" t="s">
        <v>4726</v>
      </c>
      <c r="E101" s="260" t="s">
        <v>85</v>
      </c>
      <c r="F101" s="260" t="s">
        <v>4796</v>
      </c>
      <c r="G101" s="260" t="s">
        <v>4728</v>
      </c>
      <c r="H101" s="260" t="s">
        <v>4731</v>
      </c>
      <c r="I101" s="260" t="s">
        <v>4725</v>
      </c>
      <c r="J101" s="261">
        <v>298</v>
      </c>
      <c r="K101" s="262"/>
      <c r="L101" s="260" t="s">
        <v>4797</v>
      </c>
      <c r="M101" s="268" t="s">
        <v>526</v>
      </c>
    </row>
    <row r="102" spans="1:13" ht="15">
      <c r="A102" s="263" t="s">
        <v>4713</v>
      </c>
      <c r="B102" s="263" t="s">
        <v>4718</v>
      </c>
      <c r="C102" s="263" t="s">
        <v>4725</v>
      </c>
      <c r="D102" s="263" t="s">
        <v>4726</v>
      </c>
      <c r="E102" s="263" t="s">
        <v>85</v>
      </c>
      <c r="F102" s="263" t="s">
        <v>4798</v>
      </c>
      <c r="G102" s="263" t="s">
        <v>4728</v>
      </c>
      <c r="H102" s="263" t="s">
        <v>4731</v>
      </c>
      <c r="I102" s="263" t="s">
        <v>4725</v>
      </c>
      <c r="J102" s="264">
        <v>25</v>
      </c>
      <c r="K102" s="265">
        <v>4.7919231118333096E-6</v>
      </c>
      <c r="L102" s="263" t="s">
        <v>4799</v>
      </c>
      <c r="M102" s="268" t="s">
        <v>526</v>
      </c>
    </row>
    <row r="103" spans="1:13" ht="15">
      <c r="A103" s="260" t="s">
        <v>4713</v>
      </c>
      <c r="B103" s="260" t="s">
        <v>4718</v>
      </c>
      <c r="C103" s="260" t="s">
        <v>4725</v>
      </c>
      <c r="D103" s="260" t="s">
        <v>4726</v>
      </c>
      <c r="E103" s="260" t="s">
        <v>85</v>
      </c>
      <c r="F103" s="260" t="s">
        <v>4798</v>
      </c>
      <c r="G103" s="260" t="s">
        <v>4728</v>
      </c>
      <c r="H103" s="260" t="s">
        <v>4731</v>
      </c>
      <c r="I103" s="260" t="s">
        <v>4725</v>
      </c>
      <c r="J103" s="261">
        <v>1</v>
      </c>
      <c r="K103" s="262">
        <v>1.65065272732672E-3</v>
      </c>
      <c r="L103" s="260" t="s">
        <v>4799</v>
      </c>
      <c r="M103" s="268" t="s">
        <v>526</v>
      </c>
    </row>
    <row r="104" spans="1:13" ht="15">
      <c r="A104" s="263" t="s">
        <v>4713</v>
      </c>
      <c r="B104" s="263" t="s">
        <v>4718</v>
      </c>
      <c r="C104" s="263" t="s">
        <v>4725</v>
      </c>
      <c r="D104" s="263" t="s">
        <v>4726</v>
      </c>
      <c r="E104" s="263" t="s">
        <v>85</v>
      </c>
      <c r="F104" s="263" t="s">
        <v>4798</v>
      </c>
      <c r="G104" s="263" t="s">
        <v>4728</v>
      </c>
      <c r="H104" s="263" t="s">
        <v>4731</v>
      </c>
      <c r="I104" s="263" t="s">
        <v>4725</v>
      </c>
      <c r="J104" s="264">
        <v>298</v>
      </c>
      <c r="K104" s="265">
        <v>8.3063777752387305E-6</v>
      </c>
      <c r="L104" s="263" t="s">
        <v>4799</v>
      </c>
      <c r="M104" s="268" t="s">
        <v>526</v>
      </c>
    </row>
    <row r="105" spans="1:13" ht="15">
      <c r="A105" s="263" t="s">
        <v>4713</v>
      </c>
      <c r="B105" s="263" t="s">
        <v>4718</v>
      </c>
      <c r="C105" s="263" t="s">
        <v>4725</v>
      </c>
      <c r="D105" s="263" t="s">
        <v>4726</v>
      </c>
      <c r="E105" s="263" t="s">
        <v>88</v>
      </c>
      <c r="F105" s="263" t="s">
        <v>4800</v>
      </c>
      <c r="G105" s="263" t="s">
        <v>4728</v>
      </c>
      <c r="H105" s="263" t="s">
        <v>4731</v>
      </c>
      <c r="I105" s="263" t="s">
        <v>4725</v>
      </c>
      <c r="J105" s="264">
        <v>25</v>
      </c>
      <c r="K105" s="265"/>
      <c r="L105" s="263" t="s">
        <v>4801</v>
      </c>
      <c r="M105" s="268" t="s">
        <v>526</v>
      </c>
    </row>
    <row r="106" spans="1:13" ht="15">
      <c r="A106" s="260" t="s">
        <v>4713</v>
      </c>
      <c r="B106" s="260" t="s">
        <v>4718</v>
      </c>
      <c r="C106" s="260" t="s">
        <v>4725</v>
      </c>
      <c r="D106" s="260" t="s">
        <v>4726</v>
      </c>
      <c r="E106" s="260" t="s">
        <v>88</v>
      </c>
      <c r="F106" s="260" t="s">
        <v>4800</v>
      </c>
      <c r="G106" s="260" t="s">
        <v>4728</v>
      </c>
      <c r="H106" s="260" t="s">
        <v>4731</v>
      </c>
      <c r="I106" s="260" t="s">
        <v>4725</v>
      </c>
      <c r="J106" s="261">
        <v>1</v>
      </c>
      <c r="K106" s="262"/>
      <c r="L106" s="260" t="s">
        <v>4801</v>
      </c>
      <c r="M106" s="268" t="s">
        <v>526</v>
      </c>
    </row>
    <row r="107" spans="1:13" ht="15">
      <c r="A107" s="263" t="s">
        <v>4713</v>
      </c>
      <c r="B107" s="263" t="s">
        <v>4718</v>
      </c>
      <c r="C107" s="263" t="s">
        <v>4725</v>
      </c>
      <c r="D107" s="263" t="s">
        <v>4726</v>
      </c>
      <c r="E107" s="263" t="s">
        <v>88</v>
      </c>
      <c r="F107" s="263" t="s">
        <v>4800</v>
      </c>
      <c r="G107" s="263" t="s">
        <v>4728</v>
      </c>
      <c r="H107" s="263" t="s">
        <v>4731</v>
      </c>
      <c r="I107" s="263" t="s">
        <v>4725</v>
      </c>
      <c r="J107" s="264">
        <v>298</v>
      </c>
      <c r="K107" s="265"/>
      <c r="L107" s="263" t="s">
        <v>4801</v>
      </c>
      <c r="M107" s="268" t="s">
        <v>526</v>
      </c>
    </row>
    <row r="108" spans="1:13" ht="15">
      <c r="A108" s="263" t="s">
        <v>4713</v>
      </c>
      <c r="B108" s="263" t="s">
        <v>4718</v>
      </c>
      <c r="C108" s="263" t="s">
        <v>4725</v>
      </c>
      <c r="D108" s="263" t="s">
        <v>4726</v>
      </c>
      <c r="E108" s="263" t="s">
        <v>91</v>
      </c>
      <c r="F108" s="263" t="s">
        <v>4802</v>
      </c>
      <c r="G108" s="263" t="s">
        <v>4728</v>
      </c>
      <c r="H108" s="263" t="s">
        <v>4734</v>
      </c>
      <c r="I108" s="263" t="s">
        <v>4725</v>
      </c>
      <c r="J108" s="264">
        <v>25</v>
      </c>
      <c r="K108" s="265">
        <v>3.6400989271065951E-4</v>
      </c>
      <c r="L108" s="263" t="s">
        <v>4803</v>
      </c>
      <c r="M108" s="268" t="s">
        <v>4470</v>
      </c>
    </row>
    <row r="109" spans="1:13" ht="15">
      <c r="A109" s="260" t="s">
        <v>4713</v>
      </c>
      <c r="B109" s="260" t="s">
        <v>4718</v>
      </c>
      <c r="C109" s="260" t="s">
        <v>4725</v>
      </c>
      <c r="D109" s="260" t="s">
        <v>4726</v>
      </c>
      <c r="E109" s="260" t="s">
        <v>91</v>
      </c>
      <c r="F109" s="260" t="s">
        <v>4802</v>
      </c>
      <c r="G109" s="260" t="s">
        <v>4728</v>
      </c>
      <c r="H109" s="260" t="s">
        <v>4734</v>
      </c>
      <c r="I109" s="260" t="s">
        <v>4725</v>
      </c>
      <c r="J109" s="261">
        <v>1</v>
      </c>
      <c r="K109" s="262">
        <v>0.78464865809468298</v>
      </c>
      <c r="L109" s="260" t="s">
        <v>4803</v>
      </c>
      <c r="M109" s="268" t="s">
        <v>4470</v>
      </c>
    </row>
    <row r="110" spans="1:13" ht="15">
      <c r="A110" s="263" t="s">
        <v>4713</v>
      </c>
      <c r="B110" s="263" t="s">
        <v>4718</v>
      </c>
      <c r="C110" s="263" t="s">
        <v>4725</v>
      </c>
      <c r="D110" s="263" t="s">
        <v>4726</v>
      </c>
      <c r="E110" s="263" t="s">
        <v>91</v>
      </c>
      <c r="F110" s="263" t="s">
        <v>4802</v>
      </c>
      <c r="G110" s="263" t="s">
        <v>4728</v>
      </c>
      <c r="H110" s="263" t="s">
        <v>4734</v>
      </c>
      <c r="I110" s="263" t="s">
        <v>4725</v>
      </c>
      <c r="J110" s="264">
        <v>298</v>
      </c>
      <c r="K110" s="265">
        <v>4.3389979211110822E-4</v>
      </c>
      <c r="L110" s="263" t="s">
        <v>4803</v>
      </c>
      <c r="M110" s="268" t="s">
        <v>4470</v>
      </c>
    </row>
    <row r="111" spans="1:13" ht="15">
      <c r="A111" s="263" t="s">
        <v>4713</v>
      </c>
      <c r="B111" s="263" t="s">
        <v>4804</v>
      </c>
      <c r="C111" s="263" t="s">
        <v>4725</v>
      </c>
      <c r="D111" s="263" t="s">
        <v>4726</v>
      </c>
      <c r="E111" s="263" t="s">
        <v>91</v>
      </c>
      <c r="F111" s="263" t="s">
        <v>4805</v>
      </c>
      <c r="G111" s="263" t="s">
        <v>4728</v>
      </c>
      <c r="H111" s="263" t="s">
        <v>4806</v>
      </c>
      <c r="I111" s="263" t="s">
        <v>4725</v>
      </c>
      <c r="J111" s="264">
        <v>1</v>
      </c>
      <c r="K111" s="265">
        <v>3.3218809075990001E-2</v>
      </c>
      <c r="L111" s="263" t="s">
        <v>4807</v>
      </c>
      <c r="M111" s="268" t="s">
        <v>4806</v>
      </c>
    </row>
    <row r="112" spans="1:13" ht="15">
      <c r="A112" s="260" t="s">
        <v>4713</v>
      </c>
      <c r="B112" s="260" t="s">
        <v>4718</v>
      </c>
      <c r="C112" s="260" t="s">
        <v>4725</v>
      </c>
      <c r="D112" s="260" t="s">
        <v>4726</v>
      </c>
      <c r="E112" s="260" t="s">
        <v>91</v>
      </c>
      <c r="F112" s="260" t="s">
        <v>4808</v>
      </c>
      <c r="G112" s="260" t="s">
        <v>4728</v>
      </c>
      <c r="H112" s="260" t="s">
        <v>4734</v>
      </c>
      <c r="I112" s="260" t="s">
        <v>4725</v>
      </c>
      <c r="J112" s="261">
        <v>25</v>
      </c>
      <c r="K112" s="262">
        <v>1.7012236492334903E-5</v>
      </c>
      <c r="L112" s="260" t="s">
        <v>4809</v>
      </c>
      <c r="M112" s="268" t="s">
        <v>4470</v>
      </c>
    </row>
    <row r="113" spans="1:13" ht="15">
      <c r="A113" s="263" t="s">
        <v>4713</v>
      </c>
      <c r="B113" s="263" t="s">
        <v>4718</v>
      </c>
      <c r="C113" s="263" t="s">
        <v>4725</v>
      </c>
      <c r="D113" s="263" t="s">
        <v>4726</v>
      </c>
      <c r="E113" s="263" t="s">
        <v>91</v>
      </c>
      <c r="F113" s="263" t="s">
        <v>4808</v>
      </c>
      <c r="G113" s="263" t="s">
        <v>4728</v>
      </c>
      <c r="H113" s="263" t="s">
        <v>4734</v>
      </c>
      <c r="I113" s="263" t="s">
        <v>4725</v>
      </c>
      <c r="J113" s="264">
        <v>1</v>
      </c>
      <c r="K113" s="265">
        <v>3.6687411712457416E-2</v>
      </c>
      <c r="L113" s="263" t="s">
        <v>4809</v>
      </c>
      <c r="M113" s="268" t="s">
        <v>4470</v>
      </c>
    </row>
    <row r="114" spans="1:13" ht="15">
      <c r="A114" s="260" t="s">
        <v>4713</v>
      </c>
      <c r="B114" s="260" t="s">
        <v>4718</v>
      </c>
      <c r="C114" s="260" t="s">
        <v>4725</v>
      </c>
      <c r="D114" s="260" t="s">
        <v>4726</v>
      </c>
      <c r="E114" s="260" t="s">
        <v>91</v>
      </c>
      <c r="F114" s="260" t="s">
        <v>4808</v>
      </c>
      <c r="G114" s="260" t="s">
        <v>4728</v>
      </c>
      <c r="H114" s="260" t="s">
        <v>4734</v>
      </c>
      <c r="I114" s="260" t="s">
        <v>4725</v>
      </c>
      <c r="J114" s="261">
        <v>298</v>
      </c>
      <c r="K114" s="262">
        <v>2.0278585898863295E-5</v>
      </c>
      <c r="L114" s="260" t="s">
        <v>4809</v>
      </c>
      <c r="M114" s="268" t="s">
        <v>4470</v>
      </c>
    </row>
    <row r="115" spans="1:13" ht="15">
      <c r="A115" s="260" t="s">
        <v>4713</v>
      </c>
      <c r="B115" s="260" t="s">
        <v>4718</v>
      </c>
      <c r="C115" s="260" t="s">
        <v>4725</v>
      </c>
      <c r="D115" s="260" t="s">
        <v>4726</v>
      </c>
      <c r="E115" s="260" t="s">
        <v>91</v>
      </c>
      <c r="F115" s="260" t="s">
        <v>4810</v>
      </c>
      <c r="G115" s="260" t="s">
        <v>4728</v>
      </c>
      <c r="H115" s="260" t="s">
        <v>4734</v>
      </c>
      <c r="I115" s="260" t="s">
        <v>4725</v>
      </c>
      <c r="J115" s="261">
        <v>25</v>
      </c>
      <c r="K115" s="262">
        <v>8.6684249999999999E-6</v>
      </c>
      <c r="L115" s="260" t="s">
        <v>4811</v>
      </c>
      <c r="M115" s="268" t="s">
        <v>4470</v>
      </c>
    </row>
    <row r="116" spans="1:13" ht="15">
      <c r="A116" s="263" t="s">
        <v>4713</v>
      </c>
      <c r="B116" s="263" t="s">
        <v>4718</v>
      </c>
      <c r="C116" s="263" t="s">
        <v>4725</v>
      </c>
      <c r="D116" s="263" t="s">
        <v>4726</v>
      </c>
      <c r="E116" s="263" t="s">
        <v>91</v>
      </c>
      <c r="F116" s="266" t="s">
        <v>4810</v>
      </c>
      <c r="G116" s="263" t="s">
        <v>4728</v>
      </c>
      <c r="H116" s="263" t="s">
        <v>4734</v>
      </c>
      <c r="I116" s="263" t="s">
        <v>4725</v>
      </c>
      <c r="J116" s="264">
        <v>1</v>
      </c>
      <c r="K116" s="265">
        <v>1.8683552962918602E-2</v>
      </c>
      <c r="L116" s="266" t="s">
        <v>4811</v>
      </c>
      <c r="M116" s="268" t="s">
        <v>4470</v>
      </c>
    </row>
    <row r="117" spans="1:13" ht="15">
      <c r="A117" s="260" t="s">
        <v>4713</v>
      </c>
      <c r="B117" s="260" t="s">
        <v>4718</v>
      </c>
      <c r="C117" s="260" t="s">
        <v>4725</v>
      </c>
      <c r="D117" s="260" t="s">
        <v>4726</v>
      </c>
      <c r="E117" s="260" t="s">
        <v>91</v>
      </c>
      <c r="F117" s="260" t="s">
        <v>4810</v>
      </c>
      <c r="G117" s="260" t="s">
        <v>4728</v>
      </c>
      <c r="H117" s="260" t="s">
        <v>4734</v>
      </c>
      <c r="I117" s="260" t="s">
        <v>4725</v>
      </c>
      <c r="J117" s="261">
        <v>298</v>
      </c>
      <c r="K117" s="262">
        <v>1.03327653705848E-5</v>
      </c>
      <c r="L117" s="260" t="s">
        <v>4811</v>
      </c>
      <c r="M117" s="268" t="s">
        <v>4470</v>
      </c>
    </row>
    <row r="118" spans="1:13" ht="15">
      <c r="A118" s="260" t="s">
        <v>4713</v>
      </c>
      <c r="B118" s="260" t="s">
        <v>4718</v>
      </c>
      <c r="C118" s="260" t="s">
        <v>4725</v>
      </c>
      <c r="D118" s="260" t="s">
        <v>4726</v>
      </c>
      <c r="E118" s="260" t="s">
        <v>91</v>
      </c>
      <c r="F118" s="260" t="s">
        <v>4812</v>
      </c>
      <c r="G118" s="260" t="s">
        <v>4728</v>
      </c>
      <c r="H118" s="260" t="s">
        <v>4734</v>
      </c>
      <c r="I118" s="260" t="s">
        <v>4725</v>
      </c>
      <c r="J118" s="261">
        <v>25</v>
      </c>
      <c r="K118" s="262">
        <v>1.6018521281517501E-7</v>
      </c>
      <c r="L118" s="260" t="s">
        <v>4813</v>
      </c>
      <c r="M118" s="268" t="s">
        <v>4470</v>
      </c>
    </row>
    <row r="119" spans="1:13" ht="15">
      <c r="A119" s="263" t="s">
        <v>4713</v>
      </c>
      <c r="B119" s="263" t="s">
        <v>4718</v>
      </c>
      <c r="C119" s="263" t="s">
        <v>4725</v>
      </c>
      <c r="D119" s="263" t="s">
        <v>4726</v>
      </c>
      <c r="E119" s="263" t="s">
        <v>91</v>
      </c>
      <c r="F119" s="263" t="s">
        <v>4812</v>
      </c>
      <c r="G119" s="263" t="s">
        <v>4728</v>
      </c>
      <c r="H119" s="263" t="s">
        <v>4734</v>
      </c>
      <c r="I119" s="263" t="s">
        <v>4725</v>
      </c>
      <c r="J119" s="264">
        <v>1</v>
      </c>
      <c r="K119" s="265">
        <v>3.4299579828244299E-4</v>
      </c>
      <c r="L119" s="263" t="s">
        <v>4813</v>
      </c>
      <c r="M119" s="268" t="s">
        <v>4470</v>
      </c>
    </row>
    <row r="120" spans="1:13" ht="15">
      <c r="A120" s="260" t="s">
        <v>4713</v>
      </c>
      <c r="B120" s="260" t="s">
        <v>4718</v>
      </c>
      <c r="C120" s="260" t="s">
        <v>4725</v>
      </c>
      <c r="D120" s="260" t="s">
        <v>4726</v>
      </c>
      <c r="E120" s="260" t="s">
        <v>91</v>
      </c>
      <c r="F120" s="260" t="s">
        <v>4812</v>
      </c>
      <c r="G120" s="260" t="s">
        <v>4728</v>
      </c>
      <c r="H120" s="260" t="s">
        <v>4734</v>
      </c>
      <c r="I120" s="260" t="s">
        <v>4725</v>
      </c>
      <c r="J120" s="261">
        <v>298</v>
      </c>
      <c r="K120" s="262">
        <v>1.9094077367568762E-7</v>
      </c>
      <c r="L120" s="260" t="s">
        <v>4813</v>
      </c>
      <c r="M120" s="268" t="s">
        <v>4470</v>
      </c>
    </row>
    <row r="121" spans="1:13" ht="15">
      <c r="A121" s="260" t="s">
        <v>4713</v>
      </c>
      <c r="B121" s="260" t="s">
        <v>4718</v>
      </c>
      <c r="C121" s="260" t="s">
        <v>4725</v>
      </c>
      <c r="D121" s="260" t="s">
        <v>4726</v>
      </c>
      <c r="E121" s="260" t="s">
        <v>91</v>
      </c>
      <c r="F121" s="260" t="s">
        <v>4814</v>
      </c>
      <c r="G121" s="260" t="s">
        <v>4728</v>
      </c>
      <c r="H121" s="260" t="s">
        <v>4734</v>
      </c>
      <c r="I121" s="260" t="s">
        <v>4725</v>
      </c>
      <c r="J121" s="261">
        <v>25</v>
      </c>
      <c r="K121" s="262">
        <v>2.4571268364477266E-4</v>
      </c>
      <c r="L121" s="260" t="s">
        <v>4815</v>
      </c>
      <c r="M121" s="268" t="s">
        <v>4470</v>
      </c>
    </row>
    <row r="122" spans="1:13" ht="15">
      <c r="A122" s="263" t="s">
        <v>4713</v>
      </c>
      <c r="B122" s="263" t="s">
        <v>4718</v>
      </c>
      <c r="C122" s="263" t="s">
        <v>4725</v>
      </c>
      <c r="D122" s="263" t="s">
        <v>4726</v>
      </c>
      <c r="E122" s="263" t="s">
        <v>91</v>
      </c>
      <c r="F122" s="263" t="s">
        <v>4814</v>
      </c>
      <c r="G122" s="263" t="s">
        <v>4728</v>
      </c>
      <c r="H122" s="263" t="s">
        <v>4734</v>
      </c>
      <c r="I122" s="263" t="s">
        <v>4725</v>
      </c>
      <c r="J122" s="264">
        <v>1</v>
      </c>
      <c r="K122" s="265">
        <v>0.53835656887299299</v>
      </c>
      <c r="L122" s="263" t="s">
        <v>4815</v>
      </c>
      <c r="M122" s="268" t="s">
        <v>4470</v>
      </c>
    </row>
    <row r="123" spans="1:13" ht="15">
      <c r="A123" s="260" t="s">
        <v>4713</v>
      </c>
      <c r="B123" s="260" t="s">
        <v>4718</v>
      </c>
      <c r="C123" s="260" t="s">
        <v>4725</v>
      </c>
      <c r="D123" s="260" t="s">
        <v>4726</v>
      </c>
      <c r="E123" s="260" t="s">
        <v>91</v>
      </c>
      <c r="F123" s="260" t="s">
        <v>4814</v>
      </c>
      <c r="G123" s="260" t="s">
        <v>4728</v>
      </c>
      <c r="H123" s="260" t="s">
        <v>4734</v>
      </c>
      <c r="I123" s="260" t="s">
        <v>4725</v>
      </c>
      <c r="J123" s="261">
        <v>298</v>
      </c>
      <c r="K123" s="262">
        <v>2.9288951890456993E-4</v>
      </c>
      <c r="L123" s="260" t="s">
        <v>4815</v>
      </c>
      <c r="M123" s="268" t="s">
        <v>4470</v>
      </c>
    </row>
    <row r="124" spans="1:13" ht="15">
      <c r="A124" s="263" t="s">
        <v>4713</v>
      </c>
      <c r="B124" s="263" t="s">
        <v>4724</v>
      </c>
      <c r="C124" s="263" t="s">
        <v>4725</v>
      </c>
      <c r="D124" s="263" t="s">
        <v>4726</v>
      </c>
      <c r="E124" s="263" t="s">
        <v>91</v>
      </c>
      <c r="F124" s="263" t="s">
        <v>4816</v>
      </c>
      <c r="G124" s="263" t="s">
        <v>4728</v>
      </c>
      <c r="H124" s="263" t="s">
        <v>4715</v>
      </c>
      <c r="I124" s="263" t="s">
        <v>4725</v>
      </c>
      <c r="J124" s="264">
        <v>25</v>
      </c>
      <c r="K124" s="265">
        <v>2.3059188982720509E-6</v>
      </c>
      <c r="L124" s="263" t="s">
        <v>4817</v>
      </c>
      <c r="M124" s="268" t="s">
        <v>4715</v>
      </c>
    </row>
    <row r="125" spans="1:13" ht="15">
      <c r="A125" s="260" t="s">
        <v>4713</v>
      </c>
      <c r="B125" s="260" t="s">
        <v>4724</v>
      </c>
      <c r="C125" s="260" t="s">
        <v>4725</v>
      </c>
      <c r="D125" s="260" t="s">
        <v>4726</v>
      </c>
      <c r="E125" s="260" t="s">
        <v>91</v>
      </c>
      <c r="F125" s="260" t="s">
        <v>4816</v>
      </c>
      <c r="G125" s="260" t="s">
        <v>4728</v>
      </c>
      <c r="H125" s="260" t="s">
        <v>4715</v>
      </c>
      <c r="I125" s="260" t="s">
        <v>4725</v>
      </c>
      <c r="J125" s="261">
        <v>1</v>
      </c>
      <c r="K125" s="262">
        <v>4.9700417596650398E-3</v>
      </c>
      <c r="L125" s="260" t="s">
        <v>4817</v>
      </c>
      <c r="M125" s="268" t="s">
        <v>4715</v>
      </c>
    </row>
    <row r="126" spans="1:13" ht="15">
      <c r="A126" s="263" t="s">
        <v>4713</v>
      </c>
      <c r="B126" s="263" t="s">
        <v>4724</v>
      </c>
      <c r="C126" s="263" t="s">
        <v>4725</v>
      </c>
      <c r="D126" s="263" t="s">
        <v>4726</v>
      </c>
      <c r="E126" s="263" t="s">
        <v>91</v>
      </c>
      <c r="F126" s="263" t="s">
        <v>4816</v>
      </c>
      <c r="G126" s="263" t="s">
        <v>4728</v>
      </c>
      <c r="H126" s="263" t="s">
        <v>4715</v>
      </c>
      <c r="I126" s="263" t="s">
        <v>4725</v>
      </c>
      <c r="J126" s="264">
        <v>298</v>
      </c>
      <c r="K126" s="265">
        <v>2.7486553267402911E-6</v>
      </c>
      <c r="L126" s="263" t="s">
        <v>4817</v>
      </c>
      <c r="M126" s="268" t="s">
        <v>4715</v>
      </c>
    </row>
    <row r="127" spans="1:13" ht="15">
      <c r="A127" s="263" t="s">
        <v>4713</v>
      </c>
      <c r="B127" s="263" t="s">
        <v>4718</v>
      </c>
      <c r="C127" s="263" t="s">
        <v>4725</v>
      </c>
      <c r="D127" s="263" t="s">
        <v>4726</v>
      </c>
      <c r="E127" s="263" t="s">
        <v>91</v>
      </c>
      <c r="F127" s="263" t="s">
        <v>4818</v>
      </c>
      <c r="G127" s="263" t="s">
        <v>4728</v>
      </c>
      <c r="H127" s="263" t="s">
        <v>4734</v>
      </c>
      <c r="I127" s="263" t="s">
        <v>4725</v>
      </c>
      <c r="J127" s="264">
        <v>25</v>
      </c>
      <c r="K127" s="265">
        <v>8.2559004959099775E-6</v>
      </c>
      <c r="L127" s="263" t="s">
        <v>4819</v>
      </c>
      <c r="M127" s="268" t="s">
        <v>4470</v>
      </c>
    </row>
    <row r="128" spans="1:13" ht="15">
      <c r="A128" s="260" t="s">
        <v>4713</v>
      </c>
      <c r="B128" s="260" t="s">
        <v>4718</v>
      </c>
      <c r="C128" s="260" t="s">
        <v>4725</v>
      </c>
      <c r="D128" s="260" t="s">
        <v>4726</v>
      </c>
      <c r="E128" s="260" t="s">
        <v>91</v>
      </c>
      <c r="F128" s="260" t="s">
        <v>4818</v>
      </c>
      <c r="G128" s="260" t="s">
        <v>4728</v>
      </c>
      <c r="H128" s="260" t="s">
        <v>4734</v>
      </c>
      <c r="I128" s="260" t="s">
        <v>4725</v>
      </c>
      <c r="J128" s="261">
        <v>1</v>
      </c>
      <c r="K128" s="262">
        <v>1.7806180633556382E-2</v>
      </c>
      <c r="L128" s="260" t="s">
        <v>4819</v>
      </c>
      <c r="M128" s="268" t="s">
        <v>4470</v>
      </c>
    </row>
    <row r="129" spans="1:13" ht="15">
      <c r="A129" s="263" t="s">
        <v>4713</v>
      </c>
      <c r="B129" s="263" t="s">
        <v>4718</v>
      </c>
      <c r="C129" s="263" t="s">
        <v>4725</v>
      </c>
      <c r="D129" s="263" t="s">
        <v>4726</v>
      </c>
      <c r="E129" s="263" t="s">
        <v>91</v>
      </c>
      <c r="F129" s="263" t="s">
        <v>4818</v>
      </c>
      <c r="G129" s="263" t="s">
        <v>4728</v>
      </c>
      <c r="H129" s="263" t="s">
        <v>4734</v>
      </c>
      <c r="I129" s="263" t="s">
        <v>4725</v>
      </c>
      <c r="J129" s="264">
        <v>298</v>
      </c>
      <c r="K129" s="265">
        <v>9.8410333911247036E-6</v>
      </c>
      <c r="L129" s="263" t="s">
        <v>4819</v>
      </c>
      <c r="M129" s="268" t="s">
        <v>4470</v>
      </c>
    </row>
    <row r="130" spans="1:13" ht="15">
      <c r="A130" s="263" t="s">
        <v>4713</v>
      </c>
      <c r="B130" s="263" t="s">
        <v>4718</v>
      </c>
      <c r="C130" s="263" t="s">
        <v>4725</v>
      </c>
      <c r="D130" s="263" t="s">
        <v>4726</v>
      </c>
      <c r="E130" s="263" t="s">
        <v>91</v>
      </c>
      <c r="F130" s="263" t="s">
        <v>4820</v>
      </c>
      <c r="G130" s="263" t="s">
        <v>4728</v>
      </c>
      <c r="H130" s="263" t="s">
        <v>4734</v>
      </c>
      <c r="I130" s="263" t="s">
        <v>4725</v>
      </c>
      <c r="J130" s="264">
        <v>25</v>
      </c>
      <c r="K130" s="265">
        <v>8.5836067123722998E-6</v>
      </c>
      <c r="L130" s="263" t="s">
        <v>4821</v>
      </c>
      <c r="M130" s="268" t="s">
        <v>4470</v>
      </c>
    </row>
    <row r="131" spans="1:13" ht="15">
      <c r="A131" s="260" t="s">
        <v>4713</v>
      </c>
      <c r="B131" s="260" t="s">
        <v>4718</v>
      </c>
      <c r="C131" s="260" t="s">
        <v>4725</v>
      </c>
      <c r="D131" s="260" t="s">
        <v>4726</v>
      </c>
      <c r="E131" s="260" t="s">
        <v>91</v>
      </c>
      <c r="F131" s="260" t="s">
        <v>4820</v>
      </c>
      <c r="G131" s="260" t="s">
        <v>4728</v>
      </c>
      <c r="H131" s="260" t="s">
        <v>4734</v>
      </c>
      <c r="I131" s="260" t="s">
        <v>4725</v>
      </c>
      <c r="J131" s="261">
        <v>1</v>
      </c>
      <c r="K131" s="262">
        <v>1.8513422854813912E-2</v>
      </c>
      <c r="L131" s="260" t="s">
        <v>4821</v>
      </c>
      <c r="M131" s="268" t="s">
        <v>4470</v>
      </c>
    </row>
    <row r="132" spans="1:13" ht="15">
      <c r="A132" s="263" t="s">
        <v>4713</v>
      </c>
      <c r="B132" s="263" t="s">
        <v>4718</v>
      </c>
      <c r="C132" s="263" t="s">
        <v>4725</v>
      </c>
      <c r="D132" s="263" t="s">
        <v>4726</v>
      </c>
      <c r="E132" s="263" t="s">
        <v>91</v>
      </c>
      <c r="F132" s="263" t="s">
        <v>4820</v>
      </c>
      <c r="G132" s="263" t="s">
        <v>4728</v>
      </c>
      <c r="H132" s="263" t="s">
        <v>4734</v>
      </c>
      <c r="I132" s="263" t="s">
        <v>4725</v>
      </c>
      <c r="J132" s="264">
        <v>298</v>
      </c>
      <c r="K132" s="265">
        <v>1.0231659201147769E-5</v>
      </c>
      <c r="L132" s="263" t="s">
        <v>4821</v>
      </c>
      <c r="M132" s="268" t="s">
        <v>4470</v>
      </c>
    </row>
    <row r="133" spans="1:13" ht="15">
      <c r="A133" s="260" t="s">
        <v>4713</v>
      </c>
      <c r="B133" s="260" t="s">
        <v>4718</v>
      </c>
      <c r="C133" s="260" t="s">
        <v>4725</v>
      </c>
      <c r="D133" s="260" t="s">
        <v>4726</v>
      </c>
      <c r="E133" s="260" t="s">
        <v>91</v>
      </c>
      <c r="F133" s="260" t="s">
        <v>4822</v>
      </c>
      <c r="G133" s="260" t="s">
        <v>4728</v>
      </c>
      <c r="H133" s="260" t="s">
        <v>4715</v>
      </c>
      <c r="I133" s="260" t="s">
        <v>4725</v>
      </c>
      <c r="J133" s="261">
        <v>25</v>
      </c>
      <c r="K133" s="262">
        <v>3.047617721508012E-7</v>
      </c>
      <c r="L133" s="260" t="s">
        <v>4823</v>
      </c>
      <c r="M133" s="268" t="s">
        <v>4715</v>
      </c>
    </row>
    <row r="134" spans="1:13" ht="15">
      <c r="A134" s="263" t="s">
        <v>4713</v>
      </c>
      <c r="B134" s="263" t="s">
        <v>4718</v>
      </c>
      <c r="C134" s="263" t="s">
        <v>4725</v>
      </c>
      <c r="D134" s="263" t="s">
        <v>4726</v>
      </c>
      <c r="E134" s="263" t="s">
        <v>91</v>
      </c>
      <c r="F134" s="263" t="s">
        <v>4822</v>
      </c>
      <c r="G134" s="263" t="s">
        <v>4728</v>
      </c>
      <c r="H134" s="263" t="s">
        <v>4715</v>
      </c>
      <c r="I134" s="263" t="s">
        <v>4725</v>
      </c>
      <c r="J134" s="264">
        <v>1</v>
      </c>
      <c r="K134" s="265">
        <v>6.5792467255476497E-4</v>
      </c>
      <c r="L134" s="263" t="s">
        <v>4823</v>
      </c>
      <c r="M134" s="268" t="s">
        <v>4715</v>
      </c>
    </row>
    <row r="135" spans="1:13" ht="15">
      <c r="A135" s="260" t="s">
        <v>4713</v>
      </c>
      <c r="B135" s="260" t="s">
        <v>4718</v>
      </c>
      <c r="C135" s="260" t="s">
        <v>4725</v>
      </c>
      <c r="D135" s="260" t="s">
        <v>4726</v>
      </c>
      <c r="E135" s="260" t="s">
        <v>91</v>
      </c>
      <c r="F135" s="260" t="s">
        <v>4822</v>
      </c>
      <c r="G135" s="260" t="s">
        <v>4728</v>
      </c>
      <c r="H135" s="260" t="s">
        <v>4715</v>
      </c>
      <c r="I135" s="260" t="s">
        <v>4725</v>
      </c>
      <c r="J135" s="261">
        <v>298</v>
      </c>
      <c r="K135" s="262">
        <v>3.6327603240375553E-7</v>
      </c>
      <c r="L135" s="260" t="s">
        <v>4823</v>
      </c>
      <c r="M135" s="268" t="s">
        <v>4715</v>
      </c>
    </row>
    <row r="136" spans="1:13" ht="15">
      <c r="A136" s="260" t="s">
        <v>4713</v>
      </c>
      <c r="B136" s="260" t="s">
        <v>4718</v>
      </c>
      <c r="C136" s="260" t="s">
        <v>4725</v>
      </c>
      <c r="D136" s="260" t="s">
        <v>4726</v>
      </c>
      <c r="E136" s="260" t="s">
        <v>91</v>
      </c>
      <c r="F136" s="260" t="s">
        <v>4824</v>
      </c>
      <c r="G136" s="260" t="s">
        <v>4728</v>
      </c>
      <c r="H136" s="260" t="s">
        <v>4731</v>
      </c>
      <c r="I136" s="260" t="s">
        <v>4725</v>
      </c>
      <c r="J136" s="261">
        <v>25</v>
      </c>
      <c r="K136" s="262"/>
      <c r="L136" s="260" t="s">
        <v>4825</v>
      </c>
      <c r="M136" s="268" t="s">
        <v>526</v>
      </c>
    </row>
    <row r="137" spans="1:13" ht="15">
      <c r="A137" s="263" t="s">
        <v>4713</v>
      </c>
      <c r="B137" s="263" t="s">
        <v>4718</v>
      </c>
      <c r="C137" s="263" t="s">
        <v>4725</v>
      </c>
      <c r="D137" s="263" t="s">
        <v>4726</v>
      </c>
      <c r="E137" s="263" t="s">
        <v>91</v>
      </c>
      <c r="F137" s="263" t="s">
        <v>4824</v>
      </c>
      <c r="G137" s="263" t="s">
        <v>4728</v>
      </c>
      <c r="H137" s="263" t="s">
        <v>4731</v>
      </c>
      <c r="I137" s="263" t="s">
        <v>4725</v>
      </c>
      <c r="J137" s="264">
        <v>1</v>
      </c>
      <c r="K137" s="265"/>
      <c r="L137" s="263" t="s">
        <v>4825</v>
      </c>
      <c r="M137" s="268" t="s">
        <v>526</v>
      </c>
    </row>
    <row r="138" spans="1:13" ht="15">
      <c r="A138" s="260" t="s">
        <v>4713</v>
      </c>
      <c r="B138" s="260" t="s">
        <v>4718</v>
      </c>
      <c r="C138" s="260" t="s">
        <v>4725</v>
      </c>
      <c r="D138" s="260" t="s">
        <v>4726</v>
      </c>
      <c r="E138" s="260" t="s">
        <v>91</v>
      </c>
      <c r="F138" s="260" t="s">
        <v>4824</v>
      </c>
      <c r="G138" s="260" t="s">
        <v>4728</v>
      </c>
      <c r="H138" s="260" t="s">
        <v>4731</v>
      </c>
      <c r="I138" s="260" t="s">
        <v>4725</v>
      </c>
      <c r="J138" s="261">
        <v>298</v>
      </c>
      <c r="K138" s="262"/>
      <c r="L138" s="260" t="s">
        <v>4825</v>
      </c>
      <c r="M138" s="268" t="s">
        <v>526</v>
      </c>
    </row>
    <row r="139" spans="1:13" ht="15">
      <c r="A139" s="263" t="s">
        <v>4713</v>
      </c>
      <c r="B139" s="263" t="s">
        <v>4718</v>
      </c>
      <c r="C139" s="263" t="s">
        <v>4725</v>
      </c>
      <c r="D139" s="263" t="s">
        <v>4726</v>
      </c>
      <c r="E139" s="263" t="s">
        <v>91</v>
      </c>
      <c r="F139" s="263" t="s">
        <v>4826</v>
      </c>
      <c r="G139" s="263" t="s">
        <v>4728</v>
      </c>
      <c r="H139" s="263" t="s">
        <v>4731</v>
      </c>
      <c r="I139" s="263" t="s">
        <v>4725</v>
      </c>
      <c r="J139" s="264">
        <v>25</v>
      </c>
      <c r="K139" s="265"/>
      <c r="L139" s="263" t="s">
        <v>4827</v>
      </c>
      <c r="M139" s="268" t="s">
        <v>526</v>
      </c>
    </row>
    <row r="140" spans="1:13" ht="15">
      <c r="A140" s="260" t="s">
        <v>4713</v>
      </c>
      <c r="B140" s="260" t="s">
        <v>4718</v>
      </c>
      <c r="C140" s="260" t="s">
        <v>4725</v>
      </c>
      <c r="D140" s="260" t="s">
        <v>4726</v>
      </c>
      <c r="E140" s="260" t="s">
        <v>91</v>
      </c>
      <c r="F140" s="260" t="s">
        <v>4826</v>
      </c>
      <c r="G140" s="260" t="s">
        <v>4728</v>
      </c>
      <c r="H140" s="260" t="s">
        <v>4731</v>
      </c>
      <c r="I140" s="260" t="s">
        <v>4725</v>
      </c>
      <c r="J140" s="261">
        <v>1</v>
      </c>
      <c r="K140" s="262"/>
      <c r="L140" s="260" t="s">
        <v>4827</v>
      </c>
      <c r="M140" s="268" t="s">
        <v>526</v>
      </c>
    </row>
    <row r="141" spans="1:13" ht="15">
      <c r="A141" s="263" t="s">
        <v>4713</v>
      </c>
      <c r="B141" s="263" t="s">
        <v>4718</v>
      </c>
      <c r="C141" s="263" t="s">
        <v>4725</v>
      </c>
      <c r="D141" s="263" t="s">
        <v>4726</v>
      </c>
      <c r="E141" s="263" t="s">
        <v>91</v>
      </c>
      <c r="F141" s="263" t="s">
        <v>4826</v>
      </c>
      <c r="G141" s="263" t="s">
        <v>4728</v>
      </c>
      <c r="H141" s="263" t="s">
        <v>4731</v>
      </c>
      <c r="I141" s="263" t="s">
        <v>4725</v>
      </c>
      <c r="J141" s="264">
        <v>298</v>
      </c>
      <c r="K141" s="265"/>
      <c r="L141" s="263" t="s">
        <v>4827</v>
      </c>
      <c r="M141" s="268" t="s">
        <v>526</v>
      </c>
    </row>
    <row r="142" spans="1:13" ht="15">
      <c r="A142" s="260" t="s">
        <v>4713</v>
      </c>
      <c r="B142" s="260" t="s">
        <v>4718</v>
      </c>
      <c r="C142" s="260" t="s">
        <v>4725</v>
      </c>
      <c r="D142" s="260" t="s">
        <v>4726</v>
      </c>
      <c r="E142" s="260" t="s">
        <v>91</v>
      </c>
      <c r="F142" s="260" t="s">
        <v>4828</v>
      </c>
      <c r="G142" s="260" t="s">
        <v>4728</v>
      </c>
      <c r="H142" s="260" t="s">
        <v>4734</v>
      </c>
      <c r="I142" s="260" t="s">
        <v>4725</v>
      </c>
      <c r="J142" s="261">
        <v>25</v>
      </c>
      <c r="K142" s="262">
        <v>4.3994591942588676E-6</v>
      </c>
      <c r="L142" s="260" t="s">
        <v>4829</v>
      </c>
      <c r="M142" s="268" t="s">
        <v>4470</v>
      </c>
    </row>
    <row r="143" spans="1:13" ht="15">
      <c r="A143" s="263" t="s">
        <v>4713</v>
      </c>
      <c r="B143" s="263" t="s">
        <v>4718</v>
      </c>
      <c r="C143" s="263" t="s">
        <v>4725</v>
      </c>
      <c r="D143" s="263" t="s">
        <v>4726</v>
      </c>
      <c r="E143" s="263" t="s">
        <v>91</v>
      </c>
      <c r="F143" s="263" t="s">
        <v>4828</v>
      </c>
      <c r="G143" s="263" t="s">
        <v>4728</v>
      </c>
      <c r="H143" s="263" t="s">
        <v>4734</v>
      </c>
      <c r="I143" s="263" t="s">
        <v>4725</v>
      </c>
      <c r="J143" s="264">
        <v>1</v>
      </c>
      <c r="K143" s="265">
        <v>9.4897980876324887E-3</v>
      </c>
      <c r="L143" s="263" t="s">
        <v>4829</v>
      </c>
      <c r="M143" s="268" t="s">
        <v>4470</v>
      </c>
    </row>
    <row r="144" spans="1:13" ht="15">
      <c r="A144" s="260" t="s">
        <v>4713</v>
      </c>
      <c r="B144" s="260" t="s">
        <v>4718</v>
      </c>
      <c r="C144" s="260" t="s">
        <v>4725</v>
      </c>
      <c r="D144" s="260" t="s">
        <v>4726</v>
      </c>
      <c r="E144" s="260" t="s">
        <v>91</v>
      </c>
      <c r="F144" s="260" t="s">
        <v>4828</v>
      </c>
      <c r="G144" s="260" t="s">
        <v>4728</v>
      </c>
      <c r="H144" s="260" t="s">
        <v>4734</v>
      </c>
      <c r="I144" s="260" t="s">
        <v>4725</v>
      </c>
      <c r="J144" s="261">
        <v>298</v>
      </c>
      <c r="K144" s="262">
        <v>5.2441553595565532E-6</v>
      </c>
      <c r="L144" s="260" t="s">
        <v>4829</v>
      </c>
      <c r="M144" s="268" t="s">
        <v>4470</v>
      </c>
    </row>
    <row r="145" spans="1:13" ht="15">
      <c r="A145" s="260" t="s">
        <v>4713</v>
      </c>
      <c r="B145" s="260" t="s">
        <v>4804</v>
      </c>
      <c r="C145" s="260" t="s">
        <v>4725</v>
      </c>
      <c r="D145" s="260" t="s">
        <v>4726</v>
      </c>
      <c r="E145" s="260" t="s">
        <v>91</v>
      </c>
      <c r="F145" s="260" t="s">
        <v>4830</v>
      </c>
      <c r="G145" s="260" t="s">
        <v>4728</v>
      </c>
      <c r="H145" s="260" t="s">
        <v>4806</v>
      </c>
      <c r="I145" s="260" t="s">
        <v>4725</v>
      </c>
      <c r="J145" s="261">
        <v>1</v>
      </c>
      <c r="K145" s="262">
        <v>3.1786930226305097E-3</v>
      </c>
      <c r="L145" s="260" t="s">
        <v>4831</v>
      </c>
      <c r="M145" s="268" t="s">
        <v>4806</v>
      </c>
    </row>
    <row r="146" spans="1:13" ht="15">
      <c r="A146" s="263" t="s">
        <v>4713</v>
      </c>
      <c r="B146" s="263" t="s">
        <v>4718</v>
      </c>
      <c r="C146" s="263" t="s">
        <v>4725</v>
      </c>
      <c r="D146" s="263" t="s">
        <v>4726</v>
      </c>
      <c r="E146" s="263" t="s">
        <v>91</v>
      </c>
      <c r="F146" s="263" t="s">
        <v>4832</v>
      </c>
      <c r="G146" s="263" t="s">
        <v>4728</v>
      </c>
      <c r="H146" s="263" t="s">
        <v>4731</v>
      </c>
      <c r="I146" s="263" t="s">
        <v>4725</v>
      </c>
      <c r="J146" s="264">
        <v>25</v>
      </c>
      <c r="K146" s="265">
        <v>7.8371436414170122E-7</v>
      </c>
      <c r="L146" s="263" t="s">
        <v>4833</v>
      </c>
      <c r="M146" s="268" t="s">
        <v>526</v>
      </c>
    </row>
    <row r="147" spans="1:13" ht="15">
      <c r="A147" s="260" t="s">
        <v>4713</v>
      </c>
      <c r="B147" s="260" t="s">
        <v>4718</v>
      </c>
      <c r="C147" s="260" t="s">
        <v>4725</v>
      </c>
      <c r="D147" s="260" t="s">
        <v>4726</v>
      </c>
      <c r="E147" s="260" t="s">
        <v>91</v>
      </c>
      <c r="F147" s="260" t="s">
        <v>4832</v>
      </c>
      <c r="G147" s="260" t="s">
        <v>4728</v>
      </c>
      <c r="H147" s="260" t="s">
        <v>4731</v>
      </c>
      <c r="I147" s="260" t="s">
        <v>4725</v>
      </c>
      <c r="J147" s="261">
        <v>1</v>
      </c>
      <c r="K147" s="262">
        <v>2.7124721360405405E-4</v>
      </c>
      <c r="L147" s="260" t="s">
        <v>4833</v>
      </c>
      <c r="M147" s="268" t="s">
        <v>526</v>
      </c>
    </row>
    <row r="148" spans="1:13" ht="15">
      <c r="A148" s="263" t="s">
        <v>4713</v>
      </c>
      <c r="B148" s="263" t="s">
        <v>4718</v>
      </c>
      <c r="C148" s="263" t="s">
        <v>4725</v>
      </c>
      <c r="D148" s="263" t="s">
        <v>4726</v>
      </c>
      <c r="E148" s="263" t="s">
        <v>91</v>
      </c>
      <c r="F148" s="263" t="s">
        <v>4832</v>
      </c>
      <c r="G148" s="263" t="s">
        <v>4728</v>
      </c>
      <c r="H148" s="263" t="s">
        <v>4731</v>
      </c>
      <c r="I148" s="263" t="s">
        <v>4725</v>
      </c>
      <c r="J148" s="264">
        <v>298</v>
      </c>
      <c r="K148" s="265">
        <v>1.3591343587876555E-6</v>
      </c>
      <c r="L148" s="263" t="s">
        <v>4833</v>
      </c>
      <c r="M148" s="268" t="s">
        <v>526</v>
      </c>
    </row>
    <row r="149" spans="1:13" ht="15">
      <c r="A149" s="260" t="s">
        <v>4713</v>
      </c>
      <c r="B149" s="260" t="s">
        <v>4718</v>
      </c>
      <c r="C149" s="260" t="s">
        <v>4725</v>
      </c>
      <c r="D149" s="260" t="s">
        <v>4726</v>
      </c>
      <c r="E149" s="260" t="s">
        <v>99</v>
      </c>
      <c r="F149" s="260" t="s">
        <v>4834</v>
      </c>
      <c r="G149" s="260" t="s">
        <v>4728</v>
      </c>
      <c r="H149" s="260" t="s">
        <v>4731</v>
      </c>
      <c r="I149" s="260" t="s">
        <v>4725</v>
      </c>
      <c r="J149" s="261">
        <v>25</v>
      </c>
      <c r="K149" s="262">
        <v>5.1596194418265009E-7</v>
      </c>
      <c r="L149" s="260" t="s">
        <v>4835</v>
      </c>
      <c r="M149" s="268" t="s">
        <v>526</v>
      </c>
    </row>
    <row r="150" spans="1:13" ht="15">
      <c r="A150" s="263" t="s">
        <v>4713</v>
      </c>
      <c r="B150" s="263" t="s">
        <v>4718</v>
      </c>
      <c r="C150" s="263" t="s">
        <v>4725</v>
      </c>
      <c r="D150" s="263" t="s">
        <v>4726</v>
      </c>
      <c r="E150" s="263" t="s">
        <v>99</v>
      </c>
      <c r="F150" s="263" t="s">
        <v>4834</v>
      </c>
      <c r="G150" s="263" t="s">
        <v>4728</v>
      </c>
      <c r="H150" s="263" t="s">
        <v>4731</v>
      </c>
      <c r="I150" s="263" t="s">
        <v>4725</v>
      </c>
      <c r="J150" s="264">
        <v>1</v>
      </c>
      <c r="K150" s="265">
        <v>1.747381586024791E-4</v>
      </c>
      <c r="L150" s="263" t="s">
        <v>4835</v>
      </c>
      <c r="M150" s="268" t="s">
        <v>526</v>
      </c>
    </row>
    <row r="151" spans="1:13" ht="15">
      <c r="A151" s="260" t="s">
        <v>4713</v>
      </c>
      <c r="B151" s="260" t="s">
        <v>4718</v>
      </c>
      <c r="C151" s="260" t="s">
        <v>4725</v>
      </c>
      <c r="D151" s="260" t="s">
        <v>4726</v>
      </c>
      <c r="E151" s="260" t="s">
        <v>99</v>
      </c>
      <c r="F151" s="260" t="s">
        <v>4834</v>
      </c>
      <c r="G151" s="260" t="s">
        <v>4728</v>
      </c>
      <c r="H151" s="260" t="s">
        <v>4731</v>
      </c>
      <c r="I151" s="260" t="s">
        <v>4725</v>
      </c>
      <c r="J151" s="261">
        <v>298</v>
      </c>
      <c r="K151" s="262">
        <v>8.9454834179934699E-7</v>
      </c>
      <c r="L151" s="260" t="s">
        <v>4835</v>
      </c>
      <c r="M151" s="268" t="s">
        <v>526</v>
      </c>
    </row>
    <row r="152" spans="1:13" ht="15">
      <c r="A152" s="263" t="s">
        <v>4713</v>
      </c>
      <c r="B152" s="263" t="s">
        <v>4718</v>
      </c>
      <c r="C152" s="263" t="s">
        <v>4725</v>
      </c>
      <c r="D152" s="263" t="s">
        <v>4726</v>
      </c>
      <c r="E152" s="263" t="s">
        <v>99</v>
      </c>
      <c r="F152" s="263" t="s">
        <v>4836</v>
      </c>
      <c r="G152" s="263" t="s">
        <v>4728</v>
      </c>
      <c r="H152" s="263" t="s">
        <v>4731</v>
      </c>
      <c r="I152" s="263" t="s">
        <v>4725</v>
      </c>
      <c r="J152" s="264">
        <v>25</v>
      </c>
      <c r="K152" s="265">
        <v>4.5272018244301939E-6</v>
      </c>
      <c r="L152" s="263" t="s">
        <v>4837</v>
      </c>
      <c r="M152" s="268" t="s">
        <v>526</v>
      </c>
    </row>
    <row r="153" spans="1:13" ht="15">
      <c r="A153" s="260" t="s">
        <v>4713</v>
      </c>
      <c r="B153" s="260" t="s">
        <v>4718</v>
      </c>
      <c r="C153" s="260" t="s">
        <v>4725</v>
      </c>
      <c r="D153" s="260" t="s">
        <v>4726</v>
      </c>
      <c r="E153" s="260" t="s">
        <v>99</v>
      </c>
      <c r="F153" s="260" t="s">
        <v>4836</v>
      </c>
      <c r="G153" s="260" t="s">
        <v>4728</v>
      </c>
      <c r="H153" s="260" t="s">
        <v>4731</v>
      </c>
      <c r="I153" s="260" t="s">
        <v>4725</v>
      </c>
      <c r="J153" s="261">
        <v>1</v>
      </c>
      <c r="K153" s="262">
        <v>1.5701237957303849E-3</v>
      </c>
      <c r="L153" s="260" t="s">
        <v>4837</v>
      </c>
      <c r="M153" s="268" t="s">
        <v>526</v>
      </c>
    </row>
    <row r="154" spans="1:13" ht="15">
      <c r="A154" s="263" t="s">
        <v>4713</v>
      </c>
      <c r="B154" s="263" t="s">
        <v>4718</v>
      </c>
      <c r="C154" s="263" t="s">
        <v>4725</v>
      </c>
      <c r="D154" s="263" t="s">
        <v>4726</v>
      </c>
      <c r="E154" s="263" t="s">
        <v>99</v>
      </c>
      <c r="F154" s="263" t="s">
        <v>4836</v>
      </c>
      <c r="G154" s="263" t="s">
        <v>4728</v>
      </c>
      <c r="H154" s="263" t="s">
        <v>4731</v>
      </c>
      <c r="I154" s="263" t="s">
        <v>4725</v>
      </c>
      <c r="J154" s="264">
        <v>298</v>
      </c>
      <c r="K154" s="265">
        <v>7.8527729094694692E-6</v>
      </c>
      <c r="L154" s="263" t="s">
        <v>4837</v>
      </c>
      <c r="M154" s="268" t="s">
        <v>526</v>
      </c>
    </row>
    <row r="155" spans="1:13" ht="15">
      <c r="A155" s="260" t="s">
        <v>4713</v>
      </c>
      <c r="B155" s="260" t="s">
        <v>4718</v>
      </c>
      <c r="C155" s="260" t="s">
        <v>4725</v>
      </c>
      <c r="D155" s="260" t="s">
        <v>4726</v>
      </c>
      <c r="E155" s="260" t="s">
        <v>114</v>
      </c>
      <c r="F155" s="260" t="s">
        <v>4838</v>
      </c>
      <c r="G155" s="260" t="s">
        <v>4728</v>
      </c>
      <c r="H155" s="260" t="s">
        <v>4715</v>
      </c>
      <c r="I155" s="260" t="s">
        <v>4725</v>
      </c>
      <c r="J155" s="261">
        <v>25</v>
      </c>
      <c r="K155" s="262">
        <v>7.9244922090972467E-7</v>
      </c>
      <c r="L155" s="260" t="s">
        <v>4839</v>
      </c>
      <c r="M155" s="268" t="s">
        <v>4715</v>
      </c>
    </row>
    <row r="156" spans="1:13" ht="15">
      <c r="A156" s="263" t="s">
        <v>4713</v>
      </c>
      <c r="B156" s="263" t="s">
        <v>4718</v>
      </c>
      <c r="C156" s="263" t="s">
        <v>4725</v>
      </c>
      <c r="D156" s="263" t="s">
        <v>4726</v>
      </c>
      <c r="E156" s="263" t="s">
        <v>114</v>
      </c>
      <c r="F156" s="263" t="s">
        <v>4838</v>
      </c>
      <c r="G156" s="263" t="s">
        <v>4728</v>
      </c>
      <c r="H156" s="263" t="s">
        <v>4715</v>
      </c>
      <c r="I156" s="263" t="s">
        <v>4725</v>
      </c>
      <c r="J156" s="264">
        <v>1</v>
      </c>
      <c r="K156" s="265">
        <v>1.6837948264450842E-3</v>
      </c>
      <c r="L156" s="263" t="s">
        <v>4839</v>
      </c>
      <c r="M156" s="268" t="s">
        <v>4715</v>
      </c>
    </row>
    <row r="157" spans="1:13" ht="15">
      <c r="A157" s="260" t="s">
        <v>4713</v>
      </c>
      <c r="B157" s="260" t="s">
        <v>4718</v>
      </c>
      <c r="C157" s="260" t="s">
        <v>4725</v>
      </c>
      <c r="D157" s="260" t="s">
        <v>4726</v>
      </c>
      <c r="E157" s="260" t="s">
        <v>114</v>
      </c>
      <c r="F157" s="260" t="s">
        <v>4838</v>
      </c>
      <c r="G157" s="260" t="s">
        <v>4728</v>
      </c>
      <c r="H157" s="260" t="s">
        <v>4715</v>
      </c>
      <c r="I157" s="260" t="s">
        <v>4725</v>
      </c>
      <c r="J157" s="261">
        <v>298</v>
      </c>
      <c r="K157" s="262">
        <v>9.4459947132439225E-7</v>
      </c>
      <c r="L157" s="260" t="s">
        <v>4839</v>
      </c>
      <c r="M157" s="268" t="s">
        <v>4715</v>
      </c>
    </row>
    <row r="158" spans="1:13" ht="15">
      <c r="A158" s="260" t="s">
        <v>4713</v>
      </c>
      <c r="B158" s="260" t="s">
        <v>4718</v>
      </c>
      <c r="C158" s="260" t="s">
        <v>4725</v>
      </c>
      <c r="D158" s="260" t="s">
        <v>4726</v>
      </c>
      <c r="E158" s="260" t="s">
        <v>114</v>
      </c>
      <c r="F158" s="260" t="s">
        <v>4840</v>
      </c>
      <c r="G158" s="260" t="s">
        <v>4728</v>
      </c>
      <c r="H158" s="260" t="s">
        <v>4731</v>
      </c>
      <c r="I158" s="260" t="s">
        <v>4725</v>
      </c>
      <c r="J158" s="261">
        <v>25</v>
      </c>
      <c r="K158" s="262">
        <v>1.1659143759733739E-7</v>
      </c>
      <c r="L158" s="260" t="s">
        <v>4841</v>
      </c>
      <c r="M158" s="268" t="s">
        <v>526</v>
      </c>
    </row>
    <row r="159" spans="1:13" ht="15">
      <c r="A159" s="263" t="s">
        <v>4713</v>
      </c>
      <c r="B159" s="263" t="s">
        <v>4718</v>
      </c>
      <c r="C159" s="263" t="s">
        <v>4725</v>
      </c>
      <c r="D159" s="263" t="s">
        <v>4726</v>
      </c>
      <c r="E159" s="263" t="s">
        <v>114</v>
      </c>
      <c r="F159" s="263" t="s">
        <v>4840</v>
      </c>
      <c r="G159" s="263" t="s">
        <v>4728</v>
      </c>
      <c r="H159" s="263" t="s">
        <v>4731</v>
      </c>
      <c r="I159" s="263" t="s">
        <v>4725</v>
      </c>
      <c r="J159" s="264">
        <v>1</v>
      </c>
      <c r="K159" s="265">
        <v>4.0508350485583107E-5</v>
      </c>
      <c r="L159" s="263" t="s">
        <v>4841</v>
      </c>
      <c r="M159" s="268" t="s">
        <v>526</v>
      </c>
    </row>
    <row r="160" spans="1:13" ht="15">
      <c r="A160" s="260" t="s">
        <v>4713</v>
      </c>
      <c r="B160" s="260" t="s">
        <v>4718</v>
      </c>
      <c r="C160" s="260" t="s">
        <v>4725</v>
      </c>
      <c r="D160" s="260" t="s">
        <v>4726</v>
      </c>
      <c r="E160" s="260" t="s">
        <v>114</v>
      </c>
      <c r="F160" s="260" t="s">
        <v>4840</v>
      </c>
      <c r="G160" s="260" t="s">
        <v>4728</v>
      </c>
      <c r="H160" s="260" t="s">
        <v>4731</v>
      </c>
      <c r="I160" s="260" t="s">
        <v>4725</v>
      </c>
      <c r="J160" s="261">
        <v>298</v>
      </c>
      <c r="K160" s="262">
        <v>2.0227917720673558E-7</v>
      </c>
      <c r="L160" s="260" t="s">
        <v>4841</v>
      </c>
      <c r="M160" s="268" t="s">
        <v>526</v>
      </c>
    </row>
    <row r="161" spans="1:13" ht="15">
      <c r="A161" s="260" t="s">
        <v>4713</v>
      </c>
      <c r="B161" s="260" t="s">
        <v>4718</v>
      </c>
      <c r="C161" s="260" t="s">
        <v>4725</v>
      </c>
      <c r="D161" s="260" t="s">
        <v>4726</v>
      </c>
      <c r="E161" s="260" t="s">
        <v>114</v>
      </c>
      <c r="F161" s="260" t="s">
        <v>4842</v>
      </c>
      <c r="G161" s="260" t="s">
        <v>4728</v>
      </c>
      <c r="H161" s="260" t="s">
        <v>4734</v>
      </c>
      <c r="I161" s="260" t="s">
        <v>4725</v>
      </c>
      <c r="J161" s="261">
        <v>25</v>
      </c>
      <c r="K161" s="262">
        <v>5.7797116417827382E-6</v>
      </c>
      <c r="L161" s="260" t="s">
        <v>4843</v>
      </c>
      <c r="M161" s="268" t="s">
        <v>4470</v>
      </c>
    </row>
    <row r="162" spans="1:13" ht="15">
      <c r="A162" s="263" t="s">
        <v>4713</v>
      </c>
      <c r="B162" s="263" t="s">
        <v>4718</v>
      </c>
      <c r="C162" s="263" t="s">
        <v>4725</v>
      </c>
      <c r="D162" s="263" t="s">
        <v>4726</v>
      </c>
      <c r="E162" s="263" t="s">
        <v>114</v>
      </c>
      <c r="F162" s="263" t="s">
        <v>4842</v>
      </c>
      <c r="G162" s="263" t="s">
        <v>4728</v>
      </c>
      <c r="H162" s="263" t="s">
        <v>4734</v>
      </c>
      <c r="I162" s="263" t="s">
        <v>4725</v>
      </c>
      <c r="J162" s="264">
        <v>1</v>
      </c>
      <c r="K162" s="265">
        <v>1.2461019207223471E-2</v>
      </c>
      <c r="L162" s="263" t="s">
        <v>4843</v>
      </c>
      <c r="M162" s="268" t="s">
        <v>4470</v>
      </c>
    </row>
    <row r="163" spans="1:13" ht="15">
      <c r="A163" s="260" t="s">
        <v>4713</v>
      </c>
      <c r="B163" s="260" t="s">
        <v>4718</v>
      </c>
      <c r="C163" s="260" t="s">
        <v>4725</v>
      </c>
      <c r="D163" s="260" t="s">
        <v>4726</v>
      </c>
      <c r="E163" s="260" t="s">
        <v>114</v>
      </c>
      <c r="F163" s="260" t="s">
        <v>4842</v>
      </c>
      <c r="G163" s="260" t="s">
        <v>4728</v>
      </c>
      <c r="H163" s="260" t="s">
        <v>4734</v>
      </c>
      <c r="I163" s="260" t="s">
        <v>4725</v>
      </c>
      <c r="J163" s="261">
        <v>298</v>
      </c>
      <c r="K163" s="262">
        <v>6.8894162770050383E-6</v>
      </c>
      <c r="L163" s="260" t="s">
        <v>4843</v>
      </c>
      <c r="M163" s="268" t="s">
        <v>4470</v>
      </c>
    </row>
    <row r="164" spans="1:13" ht="15">
      <c r="A164" s="263" t="s">
        <v>4713</v>
      </c>
      <c r="B164" s="263" t="s">
        <v>4718</v>
      </c>
      <c r="C164" s="263" t="s">
        <v>4725</v>
      </c>
      <c r="D164" s="263" t="s">
        <v>4726</v>
      </c>
      <c r="E164" s="263" t="s">
        <v>114</v>
      </c>
      <c r="F164" s="263" t="s">
        <v>4844</v>
      </c>
      <c r="G164" s="263" t="s">
        <v>4728</v>
      </c>
      <c r="H164" s="263" t="s">
        <v>4734</v>
      </c>
      <c r="I164" s="263" t="s">
        <v>4725</v>
      </c>
      <c r="J164" s="264">
        <v>25</v>
      </c>
      <c r="K164" s="265">
        <v>3.0687240318681855E-6</v>
      </c>
      <c r="L164" s="263" t="s">
        <v>4845</v>
      </c>
      <c r="M164" s="268" t="s">
        <v>4470</v>
      </c>
    </row>
    <row r="165" spans="1:13" ht="15">
      <c r="A165" s="260" t="s">
        <v>4713</v>
      </c>
      <c r="B165" s="260" t="s">
        <v>4718</v>
      </c>
      <c r="C165" s="260" t="s">
        <v>4725</v>
      </c>
      <c r="D165" s="260" t="s">
        <v>4726</v>
      </c>
      <c r="E165" s="260" t="s">
        <v>114</v>
      </c>
      <c r="F165" s="260" t="s">
        <v>4844</v>
      </c>
      <c r="G165" s="260" t="s">
        <v>4728</v>
      </c>
      <c r="H165" s="260" t="s">
        <v>4734</v>
      </c>
      <c r="I165" s="260" t="s">
        <v>4725</v>
      </c>
      <c r="J165" s="261">
        <v>1</v>
      </c>
      <c r="K165" s="262">
        <v>6.6178067718312998E-3</v>
      </c>
      <c r="L165" s="260" t="s">
        <v>4845</v>
      </c>
      <c r="M165" s="268" t="s">
        <v>4470</v>
      </c>
    </row>
    <row r="166" spans="1:13" ht="15">
      <c r="A166" s="263" t="s">
        <v>4713</v>
      </c>
      <c r="B166" s="263" t="s">
        <v>4718</v>
      </c>
      <c r="C166" s="263" t="s">
        <v>4725</v>
      </c>
      <c r="D166" s="263" t="s">
        <v>4726</v>
      </c>
      <c r="E166" s="263" t="s">
        <v>114</v>
      </c>
      <c r="F166" s="263" t="s">
        <v>4844</v>
      </c>
      <c r="G166" s="263" t="s">
        <v>4728</v>
      </c>
      <c r="H166" s="263" t="s">
        <v>4734</v>
      </c>
      <c r="I166" s="263" t="s">
        <v>4725</v>
      </c>
      <c r="J166" s="264">
        <v>298</v>
      </c>
      <c r="K166" s="265">
        <v>3.6584704972272219E-6</v>
      </c>
      <c r="L166" s="263" t="s">
        <v>4845</v>
      </c>
      <c r="M166" s="268" t="s">
        <v>4470</v>
      </c>
    </row>
    <row r="167" spans="1:13" ht="15">
      <c r="A167" s="263" t="s">
        <v>4713</v>
      </c>
      <c r="B167" s="263" t="s">
        <v>4718</v>
      </c>
      <c r="C167" s="263" t="s">
        <v>4725</v>
      </c>
      <c r="D167" s="263" t="s">
        <v>4726</v>
      </c>
      <c r="E167" s="263" t="s">
        <v>114</v>
      </c>
      <c r="F167" s="263" t="s">
        <v>4846</v>
      </c>
      <c r="G167" s="263" t="s">
        <v>4728</v>
      </c>
      <c r="H167" s="263" t="s">
        <v>4734</v>
      </c>
      <c r="I167" s="263" t="s">
        <v>4725</v>
      </c>
      <c r="J167" s="264">
        <v>25</v>
      </c>
      <c r="K167" s="265">
        <v>3.6536604753859671E-5</v>
      </c>
      <c r="L167" s="263" t="s">
        <v>4847</v>
      </c>
      <c r="M167" s="268" t="s">
        <v>4470</v>
      </c>
    </row>
    <row r="168" spans="1:13" ht="15">
      <c r="A168" s="260" t="s">
        <v>4713</v>
      </c>
      <c r="B168" s="260" t="s">
        <v>4718</v>
      </c>
      <c r="C168" s="260" t="s">
        <v>4725</v>
      </c>
      <c r="D168" s="260" t="s">
        <v>4726</v>
      </c>
      <c r="E168" s="260" t="s">
        <v>114</v>
      </c>
      <c r="F168" s="260" t="s">
        <v>4846</v>
      </c>
      <c r="G168" s="260" t="s">
        <v>4728</v>
      </c>
      <c r="H168" s="260" t="s">
        <v>4734</v>
      </c>
      <c r="I168" s="260" t="s">
        <v>4725</v>
      </c>
      <c r="J168" s="261">
        <v>1</v>
      </c>
      <c r="K168" s="262">
        <v>7.9477197594153962E-2</v>
      </c>
      <c r="L168" s="260" t="s">
        <v>4847</v>
      </c>
      <c r="M168" s="268" t="s">
        <v>4470</v>
      </c>
    </row>
    <row r="169" spans="1:13" ht="15">
      <c r="A169" s="263" t="s">
        <v>4713</v>
      </c>
      <c r="B169" s="263" t="s">
        <v>4718</v>
      </c>
      <c r="C169" s="263" t="s">
        <v>4725</v>
      </c>
      <c r="D169" s="263" t="s">
        <v>4726</v>
      </c>
      <c r="E169" s="263" t="s">
        <v>114</v>
      </c>
      <c r="F169" s="263" t="s">
        <v>4846</v>
      </c>
      <c r="G169" s="263" t="s">
        <v>4728</v>
      </c>
      <c r="H169" s="263" t="s">
        <v>4734</v>
      </c>
      <c r="I169" s="263" t="s">
        <v>4725</v>
      </c>
      <c r="J169" s="264">
        <v>298</v>
      </c>
      <c r="K169" s="265">
        <v>4.3551632866600749E-5</v>
      </c>
      <c r="L169" s="263" t="s">
        <v>4847</v>
      </c>
      <c r="M169" s="268" t="s">
        <v>4470</v>
      </c>
    </row>
    <row r="170" spans="1:13" ht="15">
      <c r="A170" s="260" t="s">
        <v>4713</v>
      </c>
      <c r="B170" s="260" t="s">
        <v>4718</v>
      </c>
      <c r="C170" s="260" t="s">
        <v>4725</v>
      </c>
      <c r="D170" s="260" t="s">
        <v>4726</v>
      </c>
      <c r="E170" s="260" t="s">
        <v>114</v>
      </c>
      <c r="F170" s="260" t="s">
        <v>4848</v>
      </c>
      <c r="G170" s="260" t="s">
        <v>4728</v>
      </c>
      <c r="H170" s="260" t="s">
        <v>4734</v>
      </c>
      <c r="I170" s="260" t="s">
        <v>4725</v>
      </c>
      <c r="J170" s="261">
        <v>25</v>
      </c>
      <c r="K170" s="262">
        <v>2.3047325298079151E-6</v>
      </c>
      <c r="L170" s="260" t="s">
        <v>4849</v>
      </c>
      <c r="M170" s="268" t="s">
        <v>4470</v>
      </c>
    </row>
    <row r="171" spans="1:13" ht="15">
      <c r="A171" s="263" t="s">
        <v>4713</v>
      </c>
      <c r="B171" s="263" t="s">
        <v>4718</v>
      </c>
      <c r="C171" s="263" t="s">
        <v>4725</v>
      </c>
      <c r="D171" s="263" t="s">
        <v>4726</v>
      </c>
      <c r="E171" s="263" t="s">
        <v>114</v>
      </c>
      <c r="F171" s="263" t="s">
        <v>4848</v>
      </c>
      <c r="G171" s="263" t="s">
        <v>4728</v>
      </c>
      <c r="H171" s="263" t="s">
        <v>4734</v>
      </c>
      <c r="I171" s="263" t="s">
        <v>4725</v>
      </c>
      <c r="J171" s="264">
        <v>1</v>
      </c>
      <c r="K171" s="265">
        <v>4.9684875964453338E-3</v>
      </c>
      <c r="L171" s="263" t="s">
        <v>4849</v>
      </c>
      <c r="M171" s="268" t="s">
        <v>4470</v>
      </c>
    </row>
    <row r="172" spans="1:13" ht="15">
      <c r="A172" s="260" t="s">
        <v>4713</v>
      </c>
      <c r="B172" s="260" t="s">
        <v>4718</v>
      </c>
      <c r="C172" s="260" t="s">
        <v>4725</v>
      </c>
      <c r="D172" s="260" t="s">
        <v>4726</v>
      </c>
      <c r="E172" s="260" t="s">
        <v>114</v>
      </c>
      <c r="F172" s="260" t="s">
        <v>4848</v>
      </c>
      <c r="G172" s="260" t="s">
        <v>4728</v>
      </c>
      <c r="H172" s="260" t="s">
        <v>4734</v>
      </c>
      <c r="I172" s="260" t="s">
        <v>4725</v>
      </c>
      <c r="J172" s="261">
        <v>298</v>
      </c>
      <c r="K172" s="262">
        <v>2.7472411755310347E-6</v>
      </c>
      <c r="L172" s="260" t="s">
        <v>4849</v>
      </c>
      <c r="M172" s="268" t="s">
        <v>4470</v>
      </c>
    </row>
    <row r="173" spans="1:13" ht="15">
      <c r="A173" s="263" t="s">
        <v>4713</v>
      </c>
      <c r="B173" s="263" t="s">
        <v>4718</v>
      </c>
      <c r="C173" s="263" t="s">
        <v>4725</v>
      </c>
      <c r="D173" s="263" t="s">
        <v>4726</v>
      </c>
      <c r="E173" s="263" t="s">
        <v>114</v>
      </c>
      <c r="F173" s="263" t="s">
        <v>4850</v>
      </c>
      <c r="G173" s="263" t="s">
        <v>4728</v>
      </c>
      <c r="H173" s="263" t="s">
        <v>4734</v>
      </c>
      <c r="I173" s="263" t="s">
        <v>4725</v>
      </c>
      <c r="J173" s="264">
        <v>25</v>
      </c>
      <c r="K173" s="265"/>
      <c r="L173" s="263" t="s">
        <v>4851</v>
      </c>
      <c r="M173" s="268" t="s">
        <v>4470</v>
      </c>
    </row>
    <row r="174" spans="1:13" ht="15">
      <c r="A174" s="260" t="s">
        <v>4713</v>
      </c>
      <c r="B174" s="260" t="s">
        <v>4718</v>
      </c>
      <c r="C174" s="260" t="s">
        <v>4725</v>
      </c>
      <c r="D174" s="260" t="s">
        <v>4726</v>
      </c>
      <c r="E174" s="260" t="s">
        <v>114</v>
      </c>
      <c r="F174" s="260" t="s">
        <v>4850</v>
      </c>
      <c r="G174" s="260" t="s">
        <v>4728</v>
      </c>
      <c r="H174" s="260" t="s">
        <v>4734</v>
      </c>
      <c r="I174" s="260" t="s">
        <v>4725</v>
      </c>
      <c r="J174" s="261">
        <v>1</v>
      </c>
      <c r="K174" s="262"/>
      <c r="L174" s="260" t="s">
        <v>4851</v>
      </c>
      <c r="M174" s="268" t="s">
        <v>4470</v>
      </c>
    </row>
    <row r="175" spans="1:13" ht="15">
      <c r="A175" s="263" t="s">
        <v>4713</v>
      </c>
      <c r="B175" s="263" t="s">
        <v>4718</v>
      </c>
      <c r="C175" s="263" t="s">
        <v>4725</v>
      </c>
      <c r="D175" s="263" t="s">
        <v>4726</v>
      </c>
      <c r="E175" s="263" t="s">
        <v>114</v>
      </c>
      <c r="F175" s="263" t="s">
        <v>4850</v>
      </c>
      <c r="G175" s="263" t="s">
        <v>4728</v>
      </c>
      <c r="H175" s="263" t="s">
        <v>4734</v>
      </c>
      <c r="I175" s="263" t="s">
        <v>4725</v>
      </c>
      <c r="J175" s="264">
        <v>298</v>
      </c>
      <c r="K175" s="265"/>
      <c r="L175" s="263" t="s">
        <v>4851</v>
      </c>
      <c r="M175" s="268" t="s">
        <v>4470</v>
      </c>
    </row>
    <row r="176" spans="1:13" ht="15">
      <c r="A176" s="263" t="s">
        <v>4713</v>
      </c>
      <c r="B176" s="263" t="s">
        <v>4724</v>
      </c>
      <c r="C176" s="263" t="s">
        <v>4725</v>
      </c>
      <c r="D176" s="263" t="s">
        <v>4726</v>
      </c>
      <c r="E176" s="263" t="s">
        <v>114</v>
      </c>
      <c r="F176" s="263" t="s">
        <v>4852</v>
      </c>
      <c r="G176" s="263" t="s">
        <v>4728</v>
      </c>
      <c r="H176" s="263" t="s">
        <v>4715</v>
      </c>
      <c r="I176" s="263" t="s">
        <v>4725</v>
      </c>
      <c r="J176" s="264">
        <v>25</v>
      </c>
      <c r="K176" s="265">
        <v>4.9950824935879931E-6</v>
      </c>
      <c r="L176" s="263" t="s">
        <v>4853</v>
      </c>
      <c r="M176" s="268" t="s">
        <v>4715</v>
      </c>
    </row>
    <row r="177" spans="1:13" ht="15">
      <c r="A177" s="260" t="s">
        <v>4713</v>
      </c>
      <c r="B177" s="260" t="s">
        <v>4724</v>
      </c>
      <c r="C177" s="260" t="s">
        <v>4725</v>
      </c>
      <c r="D177" s="260" t="s">
        <v>4726</v>
      </c>
      <c r="E177" s="260" t="s">
        <v>114</v>
      </c>
      <c r="F177" s="260" t="s">
        <v>4852</v>
      </c>
      <c r="G177" s="260" t="s">
        <v>4728</v>
      </c>
      <c r="H177" s="260" t="s">
        <v>4715</v>
      </c>
      <c r="I177" s="260" t="s">
        <v>4725</v>
      </c>
      <c r="J177" s="261">
        <v>1</v>
      </c>
      <c r="K177" s="262">
        <v>1.0593570952401439E-2</v>
      </c>
      <c r="L177" s="260" t="s">
        <v>4853</v>
      </c>
      <c r="M177" s="268" t="s">
        <v>4715</v>
      </c>
    </row>
    <row r="178" spans="1:13" ht="15">
      <c r="A178" s="263" t="s">
        <v>4713</v>
      </c>
      <c r="B178" s="263" t="s">
        <v>4724</v>
      </c>
      <c r="C178" s="263" t="s">
        <v>4725</v>
      </c>
      <c r="D178" s="263" t="s">
        <v>4726</v>
      </c>
      <c r="E178" s="263" t="s">
        <v>114</v>
      </c>
      <c r="F178" s="263" t="s">
        <v>4852</v>
      </c>
      <c r="G178" s="263" t="s">
        <v>4728</v>
      </c>
      <c r="H178" s="263" t="s">
        <v>4715</v>
      </c>
      <c r="I178" s="263" t="s">
        <v>4725</v>
      </c>
      <c r="J178" s="264">
        <v>298</v>
      </c>
      <c r="K178" s="265">
        <v>5.9541383323568973E-6</v>
      </c>
      <c r="L178" s="263" t="s">
        <v>4853</v>
      </c>
      <c r="M178" s="268" t="s">
        <v>4715</v>
      </c>
    </row>
    <row r="179" spans="1:13" ht="15">
      <c r="A179" s="260" t="s">
        <v>4713</v>
      </c>
      <c r="B179" s="260" t="s">
        <v>4718</v>
      </c>
      <c r="C179" s="260" t="s">
        <v>4725</v>
      </c>
      <c r="D179" s="260" t="s">
        <v>4726</v>
      </c>
      <c r="E179" s="260" t="s">
        <v>114</v>
      </c>
      <c r="F179" s="260" t="s">
        <v>4854</v>
      </c>
      <c r="G179" s="260" t="s">
        <v>4728</v>
      </c>
      <c r="H179" s="260" t="s">
        <v>4734</v>
      </c>
      <c r="I179" s="260" t="s">
        <v>4725</v>
      </c>
      <c r="J179" s="261">
        <v>25</v>
      </c>
      <c r="K179" s="262">
        <v>6.740927118688512E-6</v>
      </c>
      <c r="L179" s="260" t="s">
        <v>4855</v>
      </c>
      <c r="M179" s="268" t="s">
        <v>4470</v>
      </c>
    </row>
    <row r="180" spans="1:13" ht="15">
      <c r="A180" s="263" t="s">
        <v>4713</v>
      </c>
      <c r="B180" s="263" t="s">
        <v>4718</v>
      </c>
      <c r="C180" s="263" t="s">
        <v>4725</v>
      </c>
      <c r="D180" s="263" t="s">
        <v>4726</v>
      </c>
      <c r="E180" s="263" t="s">
        <v>114</v>
      </c>
      <c r="F180" s="263" t="s">
        <v>4854</v>
      </c>
      <c r="G180" s="263" t="s">
        <v>4728</v>
      </c>
      <c r="H180" s="263" t="s">
        <v>4734</v>
      </c>
      <c r="I180" s="263" t="s">
        <v>4725</v>
      </c>
      <c r="J180" s="264">
        <v>1</v>
      </c>
      <c r="K180" s="265">
        <v>1.4296158233314619E-2</v>
      </c>
      <c r="L180" s="263" t="s">
        <v>4855</v>
      </c>
      <c r="M180" s="268" t="s">
        <v>4470</v>
      </c>
    </row>
    <row r="181" spans="1:13" ht="15">
      <c r="A181" s="260" t="s">
        <v>4713</v>
      </c>
      <c r="B181" s="260" t="s">
        <v>4718</v>
      </c>
      <c r="C181" s="260" t="s">
        <v>4725</v>
      </c>
      <c r="D181" s="260" t="s">
        <v>4726</v>
      </c>
      <c r="E181" s="260" t="s">
        <v>114</v>
      </c>
      <c r="F181" s="260" t="s">
        <v>4854</v>
      </c>
      <c r="G181" s="260" t="s">
        <v>4728</v>
      </c>
      <c r="H181" s="260" t="s">
        <v>4734</v>
      </c>
      <c r="I181" s="260" t="s">
        <v>4725</v>
      </c>
      <c r="J181" s="261">
        <v>298</v>
      </c>
      <c r="K181" s="262">
        <v>8.0351851254767312E-6</v>
      </c>
      <c r="L181" s="260" t="s">
        <v>4855</v>
      </c>
      <c r="M181" s="268" t="s">
        <v>4470</v>
      </c>
    </row>
    <row r="182" spans="1:13" ht="15">
      <c r="A182" s="260" t="s">
        <v>4713</v>
      </c>
      <c r="B182" s="260" t="s">
        <v>4718</v>
      </c>
      <c r="C182" s="260" t="s">
        <v>4725</v>
      </c>
      <c r="D182" s="260" t="s">
        <v>4726</v>
      </c>
      <c r="E182" s="260" t="s">
        <v>114</v>
      </c>
      <c r="F182" s="260" t="s">
        <v>4856</v>
      </c>
      <c r="G182" s="260" t="s">
        <v>4728</v>
      </c>
      <c r="H182" s="260" t="s">
        <v>4737</v>
      </c>
      <c r="I182" s="260" t="s">
        <v>4725</v>
      </c>
      <c r="J182" s="261">
        <v>25</v>
      </c>
      <c r="K182" s="262">
        <v>5.3201149901793698E-4</v>
      </c>
      <c r="L182" s="260" t="s">
        <v>4857</v>
      </c>
      <c r="M182" s="268" t="s">
        <v>4580</v>
      </c>
    </row>
    <row r="183" spans="1:13" ht="15">
      <c r="A183" s="263" t="s">
        <v>4713</v>
      </c>
      <c r="B183" s="263" t="s">
        <v>4718</v>
      </c>
      <c r="C183" s="263" t="s">
        <v>4725</v>
      </c>
      <c r="D183" s="263" t="s">
        <v>4726</v>
      </c>
      <c r="E183" s="263" t="s">
        <v>114</v>
      </c>
      <c r="F183" s="263" t="s">
        <v>4856</v>
      </c>
      <c r="G183" s="263" t="s">
        <v>4728</v>
      </c>
      <c r="H183" s="263" t="s">
        <v>4737</v>
      </c>
      <c r="I183" s="263" t="s">
        <v>4725</v>
      </c>
      <c r="J183" s="264">
        <v>298</v>
      </c>
      <c r="K183" s="265">
        <v>8.3233199021356204E-4</v>
      </c>
      <c r="L183" s="263" t="s">
        <v>4857</v>
      </c>
      <c r="M183" s="268" t="s">
        <v>4580</v>
      </c>
    </row>
    <row r="184" spans="1:13" ht="15">
      <c r="A184" s="263" t="s">
        <v>4713</v>
      </c>
      <c r="B184" s="263" t="s">
        <v>4718</v>
      </c>
      <c r="C184" s="263" t="s">
        <v>4725</v>
      </c>
      <c r="D184" s="263" t="s">
        <v>4726</v>
      </c>
      <c r="E184" s="263" t="s">
        <v>4858</v>
      </c>
      <c r="F184" s="263" t="s">
        <v>4859</v>
      </c>
      <c r="G184" s="263" t="s">
        <v>4728</v>
      </c>
      <c r="H184" s="263" t="s">
        <v>4860</v>
      </c>
      <c r="I184" s="263" t="s">
        <v>4725</v>
      </c>
      <c r="J184" s="264">
        <v>25</v>
      </c>
      <c r="K184" s="265">
        <v>3.5860622906594082E-5</v>
      </c>
      <c r="L184" s="263" t="s">
        <v>4861</v>
      </c>
      <c r="M184" s="268" t="s">
        <v>4860</v>
      </c>
    </row>
    <row r="185" spans="1:13" ht="15">
      <c r="A185" s="260" t="s">
        <v>4713</v>
      </c>
      <c r="B185" s="260" t="s">
        <v>4718</v>
      </c>
      <c r="C185" s="260" t="s">
        <v>4725</v>
      </c>
      <c r="D185" s="260" t="s">
        <v>4726</v>
      </c>
      <c r="E185" s="260" t="s">
        <v>4858</v>
      </c>
      <c r="F185" s="260" t="s">
        <v>4859</v>
      </c>
      <c r="G185" s="260" t="s">
        <v>4728</v>
      </c>
      <c r="H185" s="260" t="s">
        <v>4860</v>
      </c>
      <c r="I185" s="260" t="s">
        <v>4725</v>
      </c>
      <c r="J185" s="261">
        <v>1</v>
      </c>
      <c r="K185" s="262">
        <v>7.6055301962354285E-2</v>
      </c>
      <c r="L185" s="260" t="s">
        <v>4861</v>
      </c>
      <c r="M185" s="268" t="s">
        <v>4860</v>
      </c>
    </row>
    <row r="186" spans="1:13" ht="15">
      <c r="A186" s="263" t="s">
        <v>4713</v>
      </c>
      <c r="B186" s="263" t="s">
        <v>4718</v>
      </c>
      <c r="C186" s="263" t="s">
        <v>4725</v>
      </c>
      <c r="D186" s="263" t="s">
        <v>4726</v>
      </c>
      <c r="E186" s="263" t="s">
        <v>4858</v>
      </c>
      <c r="F186" s="263" t="s">
        <v>4859</v>
      </c>
      <c r="G186" s="263" t="s">
        <v>4728</v>
      </c>
      <c r="H186" s="263" t="s">
        <v>4860</v>
      </c>
      <c r="I186" s="263" t="s">
        <v>4725</v>
      </c>
      <c r="J186" s="264">
        <v>298</v>
      </c>
      <c r="K186" s="265">
        <v>4.2745862504660132E-5</v>
      </c>
      <c r="L186" s="263" t="s">
        <v>4861</v>
      </c>
      <c r="M186" s="268" t="s">
        <v>4860</v>
      </c>
    </row>
    <row r="187" spans="1:13" ht="15">
      <c r="A187" s="263" t="s">
        <v>4713</v>
      </c>
      <c r="B187" s="263" t="s">
        <v>4718</v>
      </c>
      <c r="C187" s="263" t="s">
        <v>4725</v>
      </c>
      <c r="D187" s="263" t="s">
        <v>4726</v>
      </c>
      <c r="E187" s="263" t="s">
        <v>4858</v>
      </c>
      <c r="F187" s="263" t="s">
        <v>4862</v>
      </c>
      <c r="G187" s="263" t="s">
        <v>4728</v>
      </c>
      <c r="H187" s="263" t="s">
        <v>4731</v>
      </c>
      <c r="I187" s="263" t="s">
        <v>4725</v>
      </c>
      <c r="J187" s="264">
        <v>25</v>
      </c>
      <c r="K187" s="265">
        <v>1.206382014334872E-3</v>
      </c>
      <c r="L187" s="263" t="s">
        <v>4863</v>
      </c>
      <c r="M187" s="268" t="s">
        <v>526</v>
      </c>
    </row>
    <row r="188" spans="1:13" ht="15">
      <c r="A188" s="260" t="s">
        <v>4713</v>
      </c>
      <c r="B188" s="260" t="s">
        <v>4718</v>
      </c>
      <c r="C188" s="260" t="s">
        <v>4725</v>
      </c>
      <c r="D188" s="260" t="s">
        <v>4726</v>
      </c>
      <c r="E188" s="260" t="s">
        <v>4858</v>
      </c>
      <c r="F188" s="260" t="s">
        <v>4862</v>
      </c>
      <c r="G188" s="260" t="s">
        <v>4728</v>
      </c>
      <c r="H188" s="260" t="s">
        <v>4731</v>
      </c>
      <c r="I188" s="260" t="s">
        <v>4725</v>
      </c>
      <c r="J188" s="261">
        <v>1</v>
      </c>
      <c r="K188" s="262">
        <v>0.47957534588686557</v>
      </c>
      <c r="L188" s="260" t="s">
        <v>4863</v>
      </c>
      <c r="M188" s="268" t="s">
        <v>526</v>
      </c>
    </row>
    <row r="189" spans="1:13" ht="15">
      <c r="A189" s="263" t="s">
        <v>4713</v>
      </c>
      <c r="B189" s="263" t="s">
        <v>4718</v>
      </c>
      <c r="C189" s="263" t="s">
        <v>4725</v>
      </c>
      <c r="D189" s="263" t="s">
        <v>4726</v>
      </c>
      <c r="E189" s="263" t="s">
        <v>4858</v>
      </c>
      <c r="F189" s="263" t="s">
        <v>4862</v>
      </c>
      <c r="G189" s="263" t="s">
        <v>4728</v>
      </c>
      <c r="H189" s="263" t="s">
        <v>4731</v>
      </c>
      <c r="I189" s="263" t="s">
        <v>4725</v>
      </c>
      <c r="J189" s="264">
        <v>298</v>
      </c>
      <c r="K189" s="265">
        <v>2.0926907931799136E-3</v>
      </c>
      <c r="L189" s="263" t="s">
        <v>4863</v>
      </c>
      <c r="M189" s="268" t="s">
        <v>526</v>
      </c>
    </row>
    <row r="190" spans="1:13" ht="15">
      <c r="A190" s="260" t="s">
        <v>4713</v>
      </c>
      <c r="B190" s="260" t="s">
        <v>4718</v>
      </c>
      <c r="C190" s="260" t="s">
        <v>4725</v>
      </c>
      <c r="D190" s="260" t="s">
        <v>4726</v>
      </c>
      <c r="E190" s="260" t="s">
        <v>4858</v>
      </c>
      <c r="F190" s="260" t="s">
        <v>4864</v>
      </c>
      <c r="G190" s="260" t="s">
        <v>4728</v>
      </c>
      <c r="H190" s="260" t="s">
        <v>4860</v>
      </c>
      <c r="I190" s="260" t="s">
        <v>4725</v>
      </c>
      <c r="J190" s="261">
        <v>25</v>
      </c>
      <c r="K190" s="262">
        <v>1.3581777508979126E-3</v>
      </c>
      <c r="L190" s="260" t="s">
        <v>4865</v>
      </c>
      <c r="M190" s="268" t="s">
        <v>4860</v>
      </c>
    </row>
    <row r="191" spans="1:13" ht="15">
      <c r="A191" s="263" t="s">
        <v>4713</v>
      </c>
      <c r="B191" s="263" t="s">
        <v>4718</v>
      </c>
      <c r="C191" s="263" t="s">
        <v>4725</v>
      </c>
      <c r="D191" s="263" t="s">
        <v>4726</v>
      </c>
      <c r="E191" s="263" t="s">
        <v>4858</v>
      </c>
      <c r="F191" s="263" t="s">
        <v>4864</v>
      </c>
      <c r="G191" s="263" t="s">
        <v>4728</v>
      </c>
      <c r="H191" s="263" t="s">
        <v>4860</v>
      </c>
      <c r="I191" s="263" t="s">
        <v>4725</v>
      </c>
      <c r="J191" s="264">
        <v>1</v>
      </c>
      <c r="K191" s="265">
        <v>8.4858627840186496E-2</v>
      </c>
      <c r="L191" s="263" t="s">
        <v>4865</v>
      </c>
      <c r="M191" s="268" t="s">
        <v>4860</v>
      </c>
    </row>
    <row r="192" spans="1:13" ht="15">
      <c r="A192" s="260" t="s">
        <v>4713</v>
      </c>
      <c r="B192" s="260" t="s">
        <v>4718</v>
      </c>
      <c r="C192" s="260" t="s">
        <v>4725</v>
      </c>
      <c r="D192" s="260" t="s">
        <v>4726</v>
      </c>
      <c r="E192" s="260" t="s">
        <v>4858</v>
      </c>
      <c r="F192" s="260" t="s">
        <v>4864</v>
      </c>
      <c r="G192" s="260" t="s">
        <v>4728</v>
      </c>
      <c r="H192" s="260" t="s">
        <v>4860</v>
      </c>
      <c r="I192" s="260" t="s">
        <v>4725</v>
      </c>
      <c r="J192" s="261">
        <v>298</v>
      </c>
      <c r="K192" s="262">
        <v>2.1155652173924472E-3</v>
      </c>
      <c r="L192" s="260" t="s">
        <v>4865</v>
      </c>
      <c r="M192" s="268" t="s">
        <v>4860</v>
      </c>
    </row>
    <row r="193" spans="1:13" ht="15">
      <c r="A193" s="260" t="s">
        <v>4713</v>
      </c>
      <c r="B193" s="260" t="s">
        <v>4718</v>
      </c>
      <c r="C193" s="260" t="s">
        <v>4725</v>
      </c>
      <c r="D193" s="260" t="s">
        <v>4726</v>
      </c>
      <c r="E193" s="260" t="s">
        <v>4858</v>
      </c>
      <c r="F193" s="260" t="s">
        <v>4866</v>
      </c>
      <c r="G193" s="260" t="s">
        <v>4728</v>
      </c>
      <c r="H193" s="260" t="s">
        <v>4860</v>
      </c>
      <c r="I193" s="260" t="s">
        <v>4725</v>
      </c>
      <c r="J193" s="261">
        <v>25</v>
      </c>
      <c r="K193" s="262">
        <v>2.4330649542954364E-6</v>
      </c>
      <c r="L193" s="260" t="s">
        <v>4867</v>
      </c>
      <c r="M193" s="268" t="s">
        <v>4860</v>
      </c>
    </row>
    <row r="194" spans="1:13" ht="15">
      <c r="A194" s="263" t="s">
        <v>4713</v>
      </c>
      <c r="B194" s="263" t="s">
        <v>4718</v>
      </c>
      <c r="C194" s="263" t="s">
        <v>4725</v>
      </c>
      <c r="D194" s="263" t="s">
        <v>4726</v>
      </c>
      <c r="E194" s="263" t="s">
        <v>4858</v>
      </c>
      <c r="F194" s="263" t="s">
        <v>4866</v>
      </c>
      <c r="G194" s="263" t="s">
        <v>4728</v>
      </c>
      <c r="H194" s="263" t="s">
        <v>4860</v>
      </c>
      <c r="I194" s="263" t="s">
        <v>4725</v>
      </c>
      <c r="J194" s="264">
        <v>1</v>
      </c>
      <c r="K194" s="265">
        <v>1.0744637624895064E-2</v>
      </c>
      <c r="L194" s="263" t="s">
        <v>4867</v>
      </c>
      <c r="M194" s="268" t="s">
        <v>4860</v>
      </c>
    </row>
    <row r="195" spans="1:13" ht="15">
      <c r="A195" s="260" t="s">
        <v>4713</v>
      </c>
      <c r="B195" s="260" t="s">
        <v>4718</v>
      </c>
      <c r="C195" s="260" t="s">
        <v>4725</v>
      </c>
      <c r="D195" s="260" t="s">
        <v>4726</v>
      </c>
      <c r="E195" s="260" t="s">
        <v>4858</v>
      </c>
      <c r="F195" s="260" t="s">
        <v>4866</v>
      </c>
      <c r="G195" s="260" t="s">
        <v>4728</v>
      </c>
      <c r="H195" s="260" t="s">
        <v>4860</v>
      </c>
      <c r="I195" s="260" t="s">
        <v>4725</v>
      </c>
      <c r="J195" s="261">
        <v>298</v>
      </c>
      <c r="K195" s="262">
        <v>2.9002134255201596E-6</v>
      </c>
      <c r="L195" s="260" t="s">
        <v>4867</v>
      </c>
      <c r="M195" s="268" t="s">
        <v>4860</v>
      </c>
    </row>
    <row r="196" spans="1:13" ht="15">
      <c r="A196" s="263" t="s">
        <v>4713</v>
      </c>
      <c r="B196" s="263" t="s">
        <v>4804</v>
      </c>
      <c r="C196" s="263" t="s">
        <v>4725</v>
      </c>
      <c r="D196" s="263" t="s">
        <v>4726</v>
      </c>
      <c r="E196" s="263" t="s">
        <v>133</v>
      </c>
      <c r="F196" s="263" t="s">
        <v>4868</v>
      </c>
      <c r="G196" s="263" t="s">
        <v>4728</v>
      </c>
      <c r="H196" s="263" t="s">
        <v>4806</v>
      </c>
      <c r="I196" s="263" t="s">
        <v>4725</v>
      </c>
      <c r="J196" s="264">
        <v>1</v>
      </c>
      <c r="K196" s="265"/>
      <c r="L196" s="263" t="s">
        <v>4869</v>
      </c>
      <c r="M196" s="268" t="s">
        <v>4806</v>
      </c>
    </row>
    <row r="197" spans="1:13" ht="15">
      <c r="A197" s="260" t="s">
        <v>4713</v>
      </c>
      <c r="B197" s="260" t="s">
        <v>4718</v>
      </c>
      <c r="C197" s="260" t="s">
        <v>4725</v>
      </c>
      <c r="D197" s="260" t="s">
        <v>4726</v>
      </c>
      <c r="E197" s="260" t="s">
        <v>133</v>
      </c>
      <c r="F197" s="260" t="s">
        <v>4870</v>
      </c>
      <c r="G197" s="260" t="s">
        <v>4728</v>
      </c>
      <c r="H197" s="260" t="s">
        <v>4731</v>
      </c>
      <c r="I197" s="260" t="s">
        <v>4725</v>
      </c>
      <c r="J197" s="261">
        <v>25</v>
      </c>
      <c r="K197" s="262"/>
      <c r="L197" s="260" t="s">
        <v>4871</v>
      </c>
      <c r="M197" s="268" t="s">
        <v>526</v>
      </c>
    </row>
    <row r="198" spans="1:13" ht="15">
      <c r="A198" s="263" t="s">
        <v>4713</v>
      </c>
      <c r="B198" s="263" t="s">
        <v>4718</v>
      </c>
      <c r="C198" s="263" t="s">
        <v>4725</v>
      </c>
      <c r="D198" s="263" t="s">
        <v>4726</v>
      </c>
      <c r="E198" s="263" t="s">
        <v>133</v>
      </c>
      <c r="F198" s="263" t="s">
        <v>4870</v>
      </c>
      <c r="G198" s="263" t="s">
        <v>4728</v>
      </c>
      <c r="H198" s="263" t="s">
        <v>4731</v>
      </c>
      <c r="I198" s="263" t="s">
        <v>4725</v>
      </c>
      <c r="J198" s="264">
        <v>1</v>
      </c>
      <c r="K198" s="265"/>
      <c r="L198" s="263" t="s">
        <v>4871</v>
      </c>
      <c r="M198" s="268" t="s">
        <v>526</v>
      </c>
    </row>
    <row r="199" spans="1:13" ht="15">
      <c r="A199" s="260" t="s">
        <v>4713</v>
      </c>
      <c r="B199" s="260" t="s">
        <v>4718</v>
      </c>
      <c r="C199" s="260" t="s">
        <v>4725</v>
      </c>
      <c r="D199" s="260" t="s">
        <v>4726</v>
      </c>
      <c r="E199" s="260" t="s">
        <v>133</v>
      </c>
      <c r="F199" s="260" t="s">
        <v>4870</v>
      </c>
      <c r="G199" s="260" t="s">
        <v>4728</v>
      </c>
      <c r="H199" s="260" t="s">
        <v>4731</v>
      </c>
      <c r="I199" s="260" t="s">
        <v>4725</v>
      </c>
      <c r="J199" s="261">
        <v>298</v>
      </c>
      <c r="K199" s="262"/>
      <c r="L199" s="260" t="s">
        <v>4871</v>
      </c>
      <c r="M199" s="268" t="s">
        <v>526</v>
      </c>
    </row>
    <row r="200" spans="1:13" ht="15">
      <c r="A200" s="260" t="s">
        <v>4713</v>
      </c>
      <c r="B200" s="260" t="s">
        <v>4718</v>
      </c>
      <c r="C200" s="260" t="s">
        <v>4725</v>
      </c>
      <c r="D200" s="260" t="s">
        <v>4726</v>
      </c>
      <c r="E200" s="260" t="s">
        <v>133</v>
      </c>
      <c r="F200" s="260" t="s">
        <v>4872</v>
      </c>
      <c r="G200" s="260" t="s">
        <v>4728</v>
      </c>
      <c r="H200" s="260" t="s">
        <v>4734</v>
      </c>
      <c r="I200" s="260" t="s">
        <v>4725</v>
      </c>
      <c r="J200" s="261">
        <v>25</v>
      </c>
      <c r="K200" s="262">
        <v>2.0215856209488169E-5</v>
      </c>
      <c r="L200" s="260" t="s">
        <v>4873</v>
      </c>
      <c r="M200" s="268" t="s">
        <v>4470</v>
      </c>
    </row>
    <row r="201" spans="1:13" ht="15">
      <c r="A201" s="263" t="s">
        <v>4713</v>
      </c>
      <c r="B201" s="263" t="s">
        <v>4718</v>
      </c>
      <c r="C201" s="263" t="s">
        <v>4725</v>
      </c>
      <c r="D201" s="263" t="s">
        <v>4726</v>
      </c>
      <c r="E201" s="263" t="s">
        <v>133</v>
      </c>
      <c r="F201" s="263" t="s">
        <v>4872</v>
      </c>
      <c r="G201" s="263" t="s">
        <v>4728</v>
      </c>
      <c r="H201" s="263" t="s">
        <v>4734</v>
      </c>
      <c r="I201" s="263" t="s">
        <v>4725</v>
      </c>
      <c r="J201" s="264">
        <v>1</v>
      </c>
      <c r="K201" s="265">
        <v>4.3592294837357201E-2</v>
      </c>
      <c r="L201" s="263" t="s">
        <v>4873</v>
      </c>
      <c r="M201" s="268" t="s">
        <v>4470</v>
      </c>
    </row>
    <row r="202" spans="1:13" ht="15">
      <c r="A202" s="260" t="s">
        <v>4713</v>
      </c>
      <c r="B202" s="260" t="s">
        <v>4718</v>
      </c>
      <c r="C202" s="260" t="s">
        <v>4725</v>
      </c>
      <c r="D202" s="260" t="s">
        <v>4726</v>
      </c>
      <c r="E202" s="260" t="s">
        <v>133</v>
      </c>
      <c r="F202" s="260" t="s">
        <v>4872</v>
      </c>
      <c r="G202" s="260" t="s">
        <v>4728</v>
      </c>
      <c r="H202" s="260" t="s">
        <v>4734</v>
      </c>
      <c r="I202" s="260" t="s">
        <v>4725</v>
      </c>
      <c r="J202" s="261">
        <v>298</v>
      </c>
      <c r="K202" s="262">
        <v>2.4097300601709967E-5</v>
      </c>
      <c r="L202" s="260" t="s">
        <v>4873</v>
      </c>
      <c r="M202" s="268" t="s">
        <v>4470</v>
      </c>
    </row>
    <row r="203" spans="1:13" ht="15">
      <c r="A203" s="263" t="s">
        <v>4713</v>
      </c>
      <c r="B203" s="263" t="s">
        <v>4718</v>
      </c>
      <c r="C203" s="263" t="s">
        <v>4725</v>
      </c>
      <c r="D203" s="263" t="s">
        <v>4726</v>
      </c>
      <c r="E203" s="263" t="s">
        <v>133</v>
      </c>
      <c r="F203" s="263" t="s">
        <v>4874</v>
      </c>
      <c r="G203" s="263" t="s">
        <v>4728</v>
      </c>
      <c r="H203" s="263" t="s">
        <v>4734</v>
      </c>
      <c r="I203" s="263" t="s">
        <v>4725</v>
      </c>
      <c r="J203" s="264">
        <v>25</v>
      </c>
      <c r="K203" s="265">
        <v>1.4648376327769341E-6</v>
      </c>
      <c r="L203" s="263" t="s">
        <v>4875</v>
      </c>
      <c r="M203" s="268" t="s">
        <v>4470</v>
      </c>
    </row>
    <row r="204" spans="1:13" ht="15">
      <c r="A204" s="260" t="s">
        <v>4713</v>
      </c>
      <c r="B204" s="260" t="s">
        <v>4718</v>
      </c>
      <c r="C204" s="260" t="s">
        <v>4725</v>
      </c>
      <c r="D204" s="260" t="s">
        <v>4726</v>
      </c>
      <c r="E204" s="260" t="s">
        <v>133</v>
      </c>
      <c r="F204" s="260" t="s">
        <v>4874</v>
      </c>
      <c r="G204" s="260" t="s">
        <v>4728</v>
      </c>
      <c r="H204" s="260" t="s">
        <v>4734</v>
      </c>
      <c r="I204" s="260" t="s">
        <v>4725</v>
      </c>
      <c r="J204" s="261">
        <v>1</v>
      </c>
      <c r="K204" s="262">
        <v>3.1646915617602454E-3</v>
      </c>
      <c r="L204" s="260" t="s">
        <v>4875</v>
      </c>
      <c r="M204" s="268" t="s">
        <v>4470</v>
      </c>
    </row>
    <row r="205" spans="1:13" ht="15">
      <c r="A205" s="263" t="s">
        <v>4713</v>
      </c>
      <c r="B205" s="263" t="s">
        <v>4718</v>
      </c>
      <c r="C205" s="263" t="s">
        <v>4725</v>
      </c>
      <c r="D205" s="263" t="s">
        <v>4726</v>
      </c>
      <c r="E205" s="263" t="s">
        <v>133</v>
      </c>
      <c r="F205" s="263" t="s">
        <v>4874</v>
      </c>
      <c r="G205" s="263" t="s">
        <v>4728</v>
      </c>
      <c r="H205" s="263" t="s">
        <v>4734</v>
      </c>
      <c r="I205" s="263" t="s">
        <v>4725</v>
      </c>
      <c r="J205" s="264">
        <v>298</v>
      </c>
      <c r="K205" s="265">
        <v>1.7460864582701011E-6</v>
      </c>
      <c r="L205" s="263" t="s">
        <v>4875</v>
      </c>
      <c r="M205" s="268" t="s">
        <v>4470</v>
      </c>
    </row>
    <row r="206" spans="1:13" ht="15">
      <c r="A206" s="263" t="s">
        <v>4713</v>
      </c>
      <c r="B206" s="263" t="s">
        <v>4718</v>
      </c>
      <c r="C206" s="263" t="s">
        <v>4725</v>
      </c>
      <c r="D206" s="263" t="s">
        <v>4726</v>
      </c>
      <c r="E206" s="263" t="s">
        <v>133</v>
      </c>
      <c r="F206" s="263" t="s">
        <v>4876</v>
      </c>
      <c r="G206" s="263" t="s">
        <v>4728</v>
      </c>
      <c r="H206" s="263" t="s">
        <v>4731</v>
      </c>
      <c r="I206" s="263" t="s">
        <v>4725</v>
      </c>
      <c r="J206" s="264">
        <v>25</v>
      </c>
      <c r="K206" s="265">
        <v>1.7786807741977388E-5</v>
      </c>
      <c r="L206" s="263" t="s">
        <v>4877</v>
      </c>
      <c r="M206" s="268" t="s">
        <v>526</v>
      </c>
    </row>
    <row r="207" spans="1:13" ht="15">
      <c r="A207" s="260" t="s">
        <v>4713</v>
      </c>
      <c r="B207" s="260" t="s">
        <v>4718</v>
      </c>
      <c r="C207" s="260" t="s">
        <v>4725</v>
      </c>
      <c r="D207" s="260" t="s">
        <v>4726</v>
      </c>
      <c r="E207" s="260" t="s">
        <v>133</v>
      </c>
      <c r="F207" s="260" t="s">
        <v>4876</v>
      </c>
      <c r="G207" s="260" t="s">
        <v>4728</v>
      </c>
      <c r="H207" s="260" t="s">
        <v>4731</v>
      </c>
      <c r="I207" s="260" t="s">
        <v>4725</v>
      </c>
      <c r="J207" s="261">
        <v>1</v>
      </c>
      <c r="K207" s="262">
        <v>6.0259068273709297E-3</v>
      </c>
      <c r="L207" s="260" t="s">
        <v>4877</v>
      </c>
      <c r="M207" s="268" t="s">
        <v>526</v>
      </c>
    </row>
    <row r="208" spans="1:13" ht="15">
      <c r="A208" s="263" t="s">
        <v>4713</v>
      </c>
      <c r="B208" s="263" t="s">
        <v>4718</v>
      </c>
      <c r="C208" s="263" t="s">
        <v>4725</v>
      </c>
      <c r="D208" s="263" t="s">
        <v>4726</v>
      </c>
      <c r="E208" s="263" t="s">
        <v>133</v>
      </c>
      <c r="F208" s="263" t="s">
        <v>4876</v>
      </c>
      <c r="G208" s="263" t="s">
        <v>4728</v>
      </c>
      <c r="H208" s="263" t="s">
        <v>4731</v>
      </c>
      <c r="I208" s="263" t="s">
        <v>4725</v>
      </c>
      <c r="J208" s="264">
        <v>298</v>
      </c>
      <c r="K208" s="265">
        <v>3.0843545630459396E-5</v>
      </c>
      <c r="L208" s="263" t="s">
        <v>4877</v>
      </c>
      <c r="M208" s="268" t="s">
        <v>526</v>
      </c>
    </row>
    <row r="209" spans="1:13" ht="15">
      <c r="A209" s="260" t="s">
        <v>4713</v>
      </c>
      <c r="B209" s="260" t="s">
        <v>4718</v>
      </c>
      <c r="C209" s="260" t="s">
        <v>4725</v>
      </c>
      <c r="D209" s="260" t="s">
        <v>4726</v>
      </c>
      <c r="E209" s="260" t="s">
        <v>133</v>
      </c>
      <c r="F209" s="260" t="s">
        <v>4878</v>
      </c>
      <c r="G209" s="260" t="s">
        <v>4728</v>
      </c>
      <c r="H209" s="260" t="s">
        <v>4731</v>
      </c>
      <c r="I209" s="260" t="s">
        <v>4725</v>
      </c>
      <c r="J209" s="261">
        <v>25</v>
      </c>
      <c r="K209" s="262">
        <v>7.0249113302713807E-5</v>
      </c>
      <c r="L209" s="260" t="s">
        <v>4879</v>
      </c>
      <c r="M209" s="268" t="s">
        <v>526</v>
      </c>
    </row>
    <row r="210" spans="1:13" ht="15">
      <c r="A210" s="263" t="s">
        <v>4713</v>
      </c>
      <c r="B210" s="263" t="s">
        <v>4718</v>
      </c>
      <c r="C210" s="263" t="s">
        <v>4725</v>
      </c>
      <c r="D210" s="263" t="s">
        <v>4726</v>
      </c>
      <c r="E210" s="263" t="s">
        <v>133</v>
      </c>
      <c r="F210" s="263" t="s">
        <v>4878</v>
      </c>
      <c r="G210" s="263" t="s">
        <v>4728</v>
      </c>
      <c r="H210" s="263" t="s">
        <v>4731</v>
      </c>
      <c r="I210" s="263" t="s">
        <v>4725</v>
      </c>
      <c r="J210" s="264">
        <v>1</v>
      </c>
      <c r="K210" s="265">
        <v>2.3791814105575539E-2</v>
      </c>
      <c r="L210" s="263" t="s">
        <v>4879</v>
      </c>
      <c r="M210" s="268" t="s">
        <v>526</v>
      </c>
    </row>
    <row r="211" spans="1:13" ht="15">
      <c r="A211" s="260" t="s">
        <v>4713</v>
      </c>
      <c r="B211" s="260" t="s">
        <v>4718</v>
      </c>
      <c r="C211" s="260" t="s">
        <v>4725</v>
      </c>
      <c r="D211" s="260" t="s">
        <v>4726</v>
      </c>
      <c r="E211" s="260" t="s">
        <v>133</v>
      </c>
      <c r="F211" s="260" t="s">
        <v>4878</v>
      </c>
      <c r="G211" s="260" t="s">
        <v>4728</v>
      </c>
      <c r="H211" s="260" t="s">
        <v>4731</v>
      </c>
      <c r="I211" s="260" t="s">
        <v>4725</v>
      </c>
      <c r="J211" s="261">
        <v>298</v>
      </c>
      <c r="K211" s="262">
        <v>1.2181001100238721E-4</v>
      </c>
      <c r="L211" s="260" t="s">
        <v>4879</v>
      </c>
      <c r="M211" s="268" t="s">
        <v>526</v>
      </c>
    </row>
    <row r="212" spans="1:13" ht="15">
      <c r="A212" s="263" t="s">
        <v>4713</v>
      </c>
      <c r="B212" s="263" t="s">
        <v>4718</v>
      </c>
      <c r="C212" s="263" t="s">
        <v>4725</v>
      </c>
      <c r="D212" s="263" t="s">
        <v>4726</v>
      </c>
      <c r="E212" s="263" t="s">
        <v>133</v>
      </c>
      <c r="F212" s="263" t="s">
        <v>4880</v>
      </c>
      <c r="G212" s="263" t="s">
        <v>4728</v>
      </c>
      <c r="H212" s="263" t="s">
        <v>4731</v>
      </c>
      <c r="I212" s="263" t="s">
        <v>4725</v>
      </c>
      <c r="J212" s="264">
        <v>25</v>
      </c>
      <c r="K212" s="265">
        <v>1.8746307643922631E-2</v>
      </c>
      <c r="L212" s="263" t="s">
        <v>4881</v>
      </c>
      <c r="M212" s="268" t="s">
        <v>526</v>
      </c>
    </row>
    <row r="213" spans="1:13" ht="15">
      <c r="A213" s="260" t="s">
        <v>4713</v>
      </c>
      <c r="B213" s="260" t="s">
        <v>4718</v>
      </c>
      <c r="C213" s="260" t="s">
        <v>4725</v>
      </c>
      <c r="D213" s="260" t="s">
        <v>4726</v>
      </c>
      <c r="E213" s="260" t="s">
        <v>133</v>
      </c>
      <c r="F213" s="260" t="s">
        <v>4880</v>
      </c>
      <c r="G213" s="260" t="s">
        <v>4728</v>
      </c>
      <c r="H213" s="260" t="s">
        <v>4731</v>
      </c>
      <c r="I213" s="260" t="s">
        <v>4725</v>
      </c>
      <c r="J213" s="261">
        <v>1</v>
      </c>
      <c r="K213" s="262">
        <v>6.3776550891439197</v>
      </c>
      <c r="L213" s="260" t="s">
        <v>4881</v>
      </c>
      <c r="M213" s="268" t="s">
        <v>526</v>
      </c>
    </row>
    <row r="214" spans="1:13" ht="15">
      <c r="A214" s="263" t="s">
        <v>4713</v>
      </c>
      <c r="B214" s="263" t="s">
        <v>4718</v>
      </c>
      <c r="C214" s="263" t="s">
        <v>4725</v>
      </c>
      <c r="D214" s="263" t="s">
        <v>4726</v>
      </c>
      <c r="E214" s="263" t="s">
        <v>133</v>
      </c>
      <c r="F214" s="263" t="s">
        <v>4880</v>
      </c>
      <c r="G214" s="263" t="s">
        <v>4728</v>
      </c>
      <c r="H214" s="263" t="s">
        <v>4731</v>
      </c>
      <c r="I214" s="263" t="s">
        <v>4725</v>
      </c>
      <c r="J214" s="264">
        <v>298</v>
      </c>
      <c r="K214" s="265">
        <v>3.2510183437653162E-2</v>
      </c>
      <c r="L214" s="263" t="s">
        <v>4881</v>
      </c>
      <c r="M214" s="268" t="s">
        <v>526</v>
      </c>
    </row>
    <row r="215" spans="1:13" ht="15">
      <c r="A215" s="263" t="s">
        <v>4713</v>
      </c>
      <c r="B215" s="263" t="s">
        <v>4718</v>
      </c>
      <c r="C215" s="263" t="s">
        <v>4725</v>
      </c>
      <c r="D215" s="263" t="s">
        <v>4726</v>
      </c>
      <c r="E215" s="263" t="s">
        <v>133</v>
      </c>
      <c r="F215" s="263" t="s">
        <v>4882</v>
      </c>
      <c r="G215" s="263" t="s">
        <v>4728</v>
      </c>
      <c r="H215" s="263" t="s">
        <v>4734</v>
      </c>
      <c r="I215" s="263" t="s">
        <v>4725</v>
      </c>
      <c r="J215" s="264">
        <v>25</v>
      </c>
      <c r="K215" s="265">
        <v>4.2599029548242383E-5</v>
      </c>
      <c r="L215" s="263" t="s">
        <v>4883</v>
      </c>
      <c r="M215" s="268" t="s">
        <v>4470</v>
      </c>
    </row>
    <row r="216" spans="1:13" ht="15">
      <c r="A216" s="260" t="s">
        <v>4713</v>
      </c>
      <c r="B216" s="260" t="s">
        <v>4718</v>
      </c>
      <c r="C216" s="260" t="s">
        <v>4725</v>
      </c>
      <c r="D216" s="260" t="s">
        <v>4726</v>
      </c>
      <c r="E216" s="260" t="s">
        <v>133</v>
      </c>
      <c r="F216" s="260" t="s">
        <v>4882</v>
      </c>
      <c r="G216" s="260" t="s">
        <v>4728</v>
      </c>
      <c r="H216" s="260" t="s">
        <v>4734</v>
      </c>
      <c r="I216" s="260" t="s">
        <v>4725</v>
      </c>
      <c r="J216" s="261">
        <v>1</v>
      </c>
      <c r="K216" s="262">
        <v>9.185627437314621E-2</v>
      </c>
      <c r="L216" s="260" t="s">
        <v>4883</v>
      </c>
      <c r="M216" s="268" t="s">
        <v>4470</v>
      </c>
    </row>
    <row r="217" spans="1:13" ht="15">
      <c r="A217" s="263" t="s">
        <v>4713</v>
      </c>
      <c r="B217" s="263" t="s">
        <v>4718</v>
      </c>
      <c r="C217" s="263" t="s">
        <v>4725</v>
      </c>
      <c r="D217" s="263" t="s">
        <v>4726</v>
      </c>
      <c r="E217" s="263" t="s">
        <v>133</v>
      </c>
      <c r="F217" s="263" t="s">
        <v>4882</v>
      </c>
      <c r="G217" s="263" t="s">
        <v>4728</v>
      </c>
      <c r="H217" s="263" t="s">
        <v>4734</v>
      </c>
      <c r="I217" s="263" t="s">
        <v>4725</v>
      </c>
      <c r="J217" s="264">
        <v>298</v>
      </c>
      <c r="K217" s="265">
        <v>5.0778043221504962E-5</v>
      </c>
      <c r="L217" s="263" t="s">
        <v>4883</v>
      </c>
      <c r="M217" s="268" t="s">
        <v>4470</v>
      </c>
    </row>
    <row r="218" spans="1:13" ht="15">
      <c r="A218" s="263" t="s">
        <v>4713</v>
      </c>
      <c r="B218" s="263" t="s">
        <v>4718</v>
      </c>
      <c r="C218" s="263" t="s">
        <v>4725</v>
      </c>
      <c r="D218" s="263" t="s">
        <v>4726</v>
      </c>
      <c r="E218" s="263" t="s">
        <v>133</v>
      </c>
      <c r="F218" s="263" t="s">
        <v>4884</v>
      </c>
      <c r="G218" s="263" t="s">
        <v>4728</v>
      </c>
      <c r="H218" s="263" t="s">
        <v>4734</v>
      </c>
      <c r="I218" s="263" t="s">
        <v>4725</v>
      </c>
      <c r="J218" s="264">
        <v>25</v>
      </c>
      <c r="K218" s="265">
        <v>2.0826378456896307E-6</v>
      </c>
      <c r="L218" s="263" t="s">
        <v>4885</v>
      </c>
      <c r="M218" s="268" t="s">
        <v>4470</v>
      </c>
    </row>
    <row r="219" spans="1:13" ht="15">
      <c r="A219" s="260" t="s">
        <v>4713</v>
      </c>
      <c r="B219" s="260" t="s">
        <v>4718</v>
      </c>
      <c r="C219" s="260" t="s">
        <v>4725</v>
      </c>
      <c r="D219" s="260" t="s">
        <v>4726</v>
      </c>
      <c r="E219" s="260" t="s">
        <v>133</v>
      </c>
      <c r="F219" s="260" t="s">
        <v>4884</v>
      </c>
      <c r="G219" s="260" t="s">
        <v>4728</v>
      </c>
      <c r="H219" s="260" t="s">
        <v>4734</v>
      </c>
      <c r="I219" s="260" t="s">
        <v>4725</v>
      </c>
      <c r="J219" s="261">
        <v>1</v>
      </c>
      <c r="K219" s="262">
        <v>4.4168583431385793E-3</v>
      </c>
      <c r="L219" s="260" t="s">
        <v>4885</v>
      </c>
      <c r="M219" s="268" t="s">
        <v>4470</v>
      </c>
    </row>
    <row r="220" spans="1:13" ht="15">
      <c r="A220" s="263" t="s">
        <v>4713</v>
      </c>
      <c r="B220" s="263" t="s">
        <v>4718</v>
      </c>
      <c r="C220" s="263" t="s">
        <v>4725</v>
      </c>
      <c r="D220" s="263" t="s">
        <v>4726</v>
      </c>
      <c r="E220" s="263" t="s">
        <v>133</v>
      </c>
      <c r="F220" s="263" t="s">
        <v>4884</v>
      </c>
      <c r="G220" s="263" t="s">
        <v>4728</v>
      </c>
      <c r="H220" s="263" t="s">
        <v>4734</v>
      </c>
      <c r="I220" s="263" t="s">
        <v>4725</v>
      </c>
      <c r="J220" s="264">
        <v>298</v>
      </c>
      <c r="K220" s="265">
        <v>2.4825043120620383E-6</v>
      </c>
      <c r="L220" s="263" t="s">
        <v>4885</v>
      </c>
      <c r="M220" s="268" t="s">
        <v>4470</v>
      </c>
    </row>
    <row r="221" spans="1:13" ht="15">
      <c r="A221" s="260" t="s">
        <v>4713</v>
      </c>
      <c r="B221" s="260" t="s">
        <v>4718</v>
      </c>
      <c r="C221" s="260" t="s">
        <v>4725</v>
      </c>
      <c r="D221" s="260" t="s">
        <v>4726</v>
      </c>
      <c r="E221" s="260" t="s">
        <v>133</v>
      </c>
      <c r="F221" s="260" t="s">
        <v>4886</v>
      </c>
      <c r="G221" s="260" t="s">
        <v>4728</v>
      </c>
      <c r="H221" s="260" t="s">
        <v>4737</v>
      </c>
      <c r="I221" s="260" t="s">
        <v>4725</v>
      </c>
      <c r="J221" s="261">
        <v>25</v>
      </c>
      <c r="K221" s="262">
        <v>2.5120220070642025E-5</v>
      </c>
      <c r="L221" s="260" t="s">
        <v>4887</v>
      </c>
      <c r="M221" s="268" t="s">
        <v>4580</v>
      </c>
    </row>
    <row r="222" spans="1:13" ht="15">
      <c r="A222" s="263" t="s">
        <v>4713</v>
      </c>
      <c r="B222" s="263" t="s">
        <v>4718</v>
      </c>
      <c r="C222" s="263" t="s">
        <v>4725</v>
      </c>
      <c r="D222" s="263" t="s">
        <v>4726</v>
      </c>
      <c r="E222" s="263" t="s">
        <v>133</v>
      </c>
      <c r="F222" s="263" t="s">
        <v>4886</v>
      </c>
      <c r="G222" s="263" t="s">
        <v>4728</v>
      </c>
      <c r="H222" s="263" t="s">
        <v>4737</v>
      </c>
      <c r="I222" s="263" t="s">
        <v>4725</v>
      </c>
      <c r="J222" s="264">
        <v>1</v>
      </c>
      <c r="K222" s="265"/>
      <c r="L222" s="263" t="s">
        <v>4887</v>
      </c>
      <c r="M222" s="268" t="s">
        <v>4580</v>
      </c>
    </row>
    <row r="223" spans="1:13" ht="15">
      <c r="A223" s="260" t="s">
        <v>4713</v>
      </c>
      <c r="B223" s="260" t="s">
        <v>4718</v>
      </c>
      <c r="C223" s="260" t="s">
        <v>4725</v>
      </c>
      <c r="D223" s="260" t="s">
        <v>4726</v>
      </c>
      <c r="E223" s="260" t="s">
        <v>133</v>
      </c>
      <c r="F223" s="260" t="s">
        <v>4886</v>
      </c>
      <c r="G223" s="260" t="s">
        <v>4728</v>
      </c>
      <c r="H223" s="260" t="s">
        <v>4737</v>
      </c>
      <c r="I223" s="260" t="s">
        <v>4725</v>
      </c>
      <c r="J223" s="261">
        <v>298</v>
      </c>
      <c r="K223" s="262">
        <v>5.8950876450779123E-5</v>
      </c>
      <c r="L223" s="260" t="s">
        <v>4887</v>
      </c>
      <c r="M223" s="268" t="s">
        <v>4580</v>
      </c>
    </row>
    <row r="224" spans="1:13" ht="15">
      <c r="A224" s="260" t="s">
        <v>4713</v>
      </c>
      <c r="B224" s="260" t="s">
        <v>4718</v>
      </c>
      <c r="C224" s="260" t="s">
        <v>4725</v>
      </c>
      <c r="D224" s="260" t="s">
        <v>4726</v>
      </c>
      <c r="E224" s="260" t="s">
        <v>133</v>
      </c>
      <c r="F224" s="260" t="s">
        <v>4888</v>
      </c>
      <c r="G224" s="260" t="s">
        <v>4728</v>
      </c>
      <c r="H224" s="260" t="s">
        <v>4734</v>
      </c>
      <c r="I224" s="260" t="s">
        <v>4725</v>
      </c>
      <c r="J224" s="261">
        <v>25</v>
      </c>
      <c r="K224" s="262">
        <v>4.7158938781202026E-7</v>
      </c>
      <c r="L224" s="260" t="s">
        <v>4889</v>
      </c>
      <c r="M224" s="268" t="s">
        <v>4470</v>
      </c>
    </row>
    <row r="225" spans="1:13" ht="15">
      <c r="A225" s="263" t="s">
        <v>4713</v>
      </c>
      <c r="B225" s="263" t="s">
        <v>4718</v>
      </c>
      <c r="C225" s="263" t="s">
        <v>4725</v>
      </c>
      <c r="D225" s="263" t="s">
        <v>4726</v>
      </c>
      <c r="E225" s="263" t="s">
        <v>133</v>
      </c>
      <c r="F225" s="263" t="s">
        <v>4888</v>
      </c>
      <c r="G225" s="263" t="s">
        <v>4728</v>
      </c>
      <c r="H225" s="263" t="s">
        <v>4734</v>
      </c>
      <c r="I225" s="263" t="s">
        <v>4725</v>
      </c>
      <c r="J225" s="264">
        <v>1</v>
      </c>
      <c r="K225" s="265">
        <v>1.0196733837958499E-3</v>
      </c>
      <c r="L225" s="263" t="s">
        <v>4889</v>
      </c>
      <c r="M225" s="268" t="s">
        <v>4470</v>
      </c>
    </row>
    <row r="226" spans="1:13" ht="15">
      <c r="A226" s="260" t="s">
        <v>4713</v>
      </c>
      <c r="B226" s="260" t="s">
        <v>4718</v>
      </c>
      <c r="C226" s="260" t="s">
        <v>4725</v>
      </c>
      <c r="D226" s="260" t="s">
        <v>4726</v>
      </c>
      <c r="E226" s="260" t="s">
        <v>133</v>
      </c>
      <c r="F226" s="260" t="s">
        <v>4888</v>
      </c>
      <c r="G226" s="260" t="s">
        <v>4728</v>
      </c>
      <c r="H226" s="260" t="s">
        <v>4734</v>
      </c>
      <c r="I226" s="260" t="s">
        <v>4725</v>
      </c>
      <c r="J226" s="261">
        <v>298</v>
      </c>
      <c r="K226" s="262">
        <v>5.6213455027192813E-7</v>
      </c>
      <c r="L226" s="260" t="s">
        <v>4889</v>
      </c>
      <c r="M226" s="268" t="s">
        <v>4470</v>
      </c>
    </row>
    <row r="227" spans="1:13" ht="15">
      <c r="A227" s="260" t="s">
        <v>4713</v>
      </c>
      <c r="B227" s="260" t="s">
        <v>4718</v>
      </c>
      <c r="C227" s="260" t="s">
        <v>4725</v>
      </c>
      <c r="D227" s="260" t="s">
        <v>4726</v>
      </c>
      <c r="E227" s="260" t="s">
        <v>142</v>
      </c>
      <c r="F227" s="260" t="s">
        <v>4890</v>
      </c>
      <c r="G227" s="260" t="s">
        <v>4728</v>
      </c>
      <c r="H227" s="260" t="s">
        <v>4734</v>
      </c>
      <c r="I227" s="260" t="s">
        <v>4725</v>
      </c>
      <c r="J227" s="261">
        <v>25</v>
      </c>
      <c r="K227" s="262">
        <v>2.5048687933023014E-5</v>
      </c>
      <c r="L227" s="260" t="s">
        <v>4891</v>
      </c>
      <c r="M227" s="268" t="s">
        <v>4470</v>
      </c>
    </row>
    <row r="228" spans="1:13" ht="15">
      <c r="A228" s="263" t="s">
        <v>4713</v>
      </c>
      <c r="B228" s="263" t="s">
        <v>4718</v>
      </c>
      <c r="C228" s="263" t="s">
        <v>4725</v>
      </c>
      <c r="D228" s="263" t="s">
        <v>4726</v>
      </c>
      <c r="E228" s="263" t="s">
        <v>142</v>
      </c>
      <c r="F228" s="263" t="s">
        <v>4890</v>
      </c>
      <c r="G228" s="263" t="s">
        <v>4728</v>
      </c>
      <c r="H228" s="263" t="s">
        <v>4734</v>
      </c>
      <c r="I228" s="263" t="s">
        <v>4725</v>
      </c>
      <c r="J228" s="264">
        <v>1</v>
      </c>
      <c r="K228" s="265">
        <v>5.4029700432586196E-2</v>
      </c>
      <c r="L228" s="263" t="s">
        <v>4891</v>
      </c>
      <c r="M228" s="268" t="s">
        <v>4470</v>
      </c>
    </row>
    <row r="229" spans="1:13" ht="15">
      <c r="A229" s="260" t="s">
        <v>4713</v>
      </c>
      <c r="B229" s="260" t="s">
        <v>4718</v>
      </c>
      <c r="C229" s="260" t="s">
        <v>4725</v>
      </c>
      <c r="D229" s="260" t="s">
        <v>4726</v>
      </c>
      <c r="E229" s="260" t="s">
        <v>142</v>
      </c>
      <c r="F229" s="260" t="s">
        <v>4890</v>
      </c>
      <c r="G229" s="260" t="s">
        <v>4728</v>
      </c>
      <c r="H229" s="260" t="s">
        <v>4734</v>
      </c>
      <c r="I229" s="260" t="s">
        <v>4725</v>
      </c>
      <c r="J229" s="261">
        <v>298</v>
      </c>
      <c r="K229" s="262">
        <v>2.985803601616333E-5</v>
      </c>
      <c r="L229" s="260" t="s">
        <v>4891</v>
      </c>
      <c r="M229" s="268" t="s">
        <v>4470</v>
      </c>
    </row>
    <row r="230" spans="1:13" ht="15">
      <c r="A230" s="260" t="s">
        <v>4713</v>
      </c>
      <c r="B230" s="260" t="s">
        <v>4724</v>
      </c>
      <c r="C230" s="260" t="s">
        <v>4725</v>
      </c>
      <c r="D230" s="260" t="s">
        <v>4726</v>
      </c>
      <c r="E230" s="260" t="s">
        <v>142</v>
      </c>
      <c r="F230" s="260" t="s">
        <v>4892</v>
      </c>
      <c r="G230" s="260" t="s">
        <v>4728</v>
      </c>
      <c r="H230" s="260" t="s">
        <v>4715</v>
      </c>
      <c r="I230" s="260" t="s">
        <v>4725</v>
      </c>
      <c r="J230" s="261">
        <v>25</v>
      </c>
      <c r="K230" s="262">
        <v>1.1110433146507214E-6</v>
      </c>
      <c r="L230" s="260" t="s">
        <v>4893</v>
      </c>
      <c r="M230" s="268" t="s">
        <v>4715</v>
      </c>
    </row>
    <row r="231" spans="1:13" ht="15">
      <c r="A231" s="263" t="s">
        <v>4713</v>
      </c>
      <c r="B231" s="263" t="s">
        <v>4724</v>
      </c>
      <c r="C231" s="263" t="s">
        <v>4725</v>
      </c>
      <c r="D231" s="263" t="s">
        <v>4726</v>
      </c>
      <c r="E231" s="263" t="s">
        <v>142</v>
      </c>
      <c r="F231" s="263" t="s">
        <v>4892</v>
      </c>
      <c r="G231" s="263" t="s">
        <v>4728</v>
      </c>
      <c r="H231" s="263" t="s">
        <v>4715</v>
      </c>
      <c r="I231" s="263" t="s">
        <v>4725</v>
      </c>
      <c r="J231" s="264">
        <v>1</v>
      </c>
      <c r="K231" s="265">
        <v>2.3922786028790842E-3</v>
      </c>
      <c r="L231" s="263" t="s">
        <v>4893</v>
      </c>
      <c r="M231" s="268" t="s">
        <v>4715</v>
      </c>
    </row>
    <row r="232" spans="1:13" ht="15">
      <c r="A232" s="260" t="s">
        <v>4713</v>
      </c>
      <c r="B232" s="260" t="s">
        <v>4724</v>
      </c>
      <c r="C232" s="260" t="s">
        <v>4725</v>
      </c>
      <c r="D232" s="260" t="s">
        <v>4726</v>
      </c>
      <c r="E232" s="260" t="s">
        <v>142</v>
      </c>
      <c r="F232" s="260" t="s">
        <v>4892</v>
      </c>
      <c r="G232" s="260" t="s">
        <v>4728</v>
      </c>
      <c r="H232" s="260" t="s">
        <v>4715</v>
      </c>
      <c r="I232" s="260" t="s">
        <v>4725</v>
      </c>
      <c r="J232" s="261">
        <v>298</v>
      </c>
      <c r="K232" s="262">
        <v>1.3243636310636584E-6</v>
      </c>
      <c r="L232" s="260" t="s">
        <v>4893</v>
      </c>
      <c r="M232" s="268" t="s">
        <v>4715</v>
      </c>
    </row>
    <row r="233" spans="1:13" ht="15">
      <c r="A233" s="263" t="s">
        <v>4713</v>
      </c>
      <c r="B233" s="263" t="s">
        <v>4724</v>
      </c>
      <c r="C233" s="263" t="s">
        <v>4725</v>
      </c>
      <c r="D233" s="263" t="s">
        <v>4726</v>
      </c>
      <c r="E233" s="263" t="s">
        <v>142</v>
      </c>
      <c r="F233" s="263" t="s">
        <v>4894</v>
      </c>
      <c r="G233" s="263" t="s">
        <v>4728</v>
      </c>
      <c r="H233" s="263" t="s">
        <v>4715</v>
      </c>
      <c r="I233" s="263" t="s">
        <v>4725</v>
      </c>
      <c r="J233" s="264">
        <v>25</v>
      </c>
      <c r="K233" s="265">
        <v>5.4570442227959284E-7</v>
      </c>
      <c r="L233" s="263" t="s">
        <v>4895</v>
      </c>
      <c r="M233" s="268" t="s">
        <v>4715</v>
      </c>
    </row>
    <row r="234" spans="1:13" ht="15">
      <c r="A234" s="260" t="s">
        <v>4713</v>
      </c>
      <c r="B234" s="260" t="s">
        <v>4724</v>
      </c>
      <c r="C234" s="260" t="s">
        <v>4725</v>
      </c>
      <c r="D234" s="260" t="s">
        <v>4726</v>
      </c>
      <c r="E234" s="260" t="s">
        <v>142</v>
      </c>
      <c r="F234" s="260" t="s">
        <v>4894</v>
      </c>
      <c r="G234" s="260" t="s">
        <v>4728</v>
      </c>
      <c r="H234" s="260" t="s">
        <v>4715</v>
      </c>
      <c r="I234" s="260" t="s">
        <v>4725</v>
      </c>
      <c r="J234" s="261">
        <v>1</v>
      </c>
      <c r="K234" s="262">
        <v>1.1780300666631169E-3</v>
      </c>
      <c r="L234" s="260" t="s">
        <v>4895</v>
      </c>
      <c r="M234" s="268" t="s">
        <v>4715</v>
      </c>
    </row>
    <row r="235" spans="1:13" ht="15">
      <c r="A235" s="263" t="s">
        <v>4713</v>
      </c>
      <c r="B235" s="263" t="s">
        <v>4724</v>
      </c>
      <c r="C235" s="263" t="s">
        <v>4725</v>
      </c>
      <c r="D235" s="263" t="s">
        <v>4726</v>
      </c>
      <c r="E235" s="263" t="s">
        <v>142</v>
      </c>
      <c r="F235" s="263" t="s">
        <v>4894</v>
      </c>
      <c r="G235" s="263" t="s">
        <v>4728</v>
      </c>
      <c r="H235" s="263" t="s">
        <v>4715</v>
      </c>
      <c r="I235" s="263" t="s">
        <v>4725</v>
      </c>
      <c r="J235" s="264">
        <v>298</v>
      </c>
      <c r="K235" s="265">
        <v>6.5047967135727374E-7</v>
      </c>
      <c r="L235" s="263" t="s">
        <v>4895</v>
      </c>
      <c r="M235" s="268" t="s">
        <v>4715</v>
      </c>
    </row>
    <row r="236" spans="1:13" ht="15">
      <c r="A236" s="263" t="s">
        <v>4713</v>
      </c>
      <c r="B236" s="263" t="s">
        <v>4718</v>
      </c>
      <c r="C236" s="263" t="s">
        <v>4725</v>
      </c>
      <c r="D236" s="263" t="s">
        <v>4726</v>
      </c>
      <c r="E236" s="263" t="s">
        <v>142</v>
      </c>
      <c r="F236" s="263" t="s">
        <v>4896</v>
      </c>
      <c r="G236" s="263" t="s">
        <v>4728</v>
      </c>
      <c r="H236" s="263" t="s">
        <v>4715</v>
      </c>
      <c r="I236" s="263" t="s">
        <v>4725</v>
      </c>
      <c r="J236" s="264">
        <v>25</v>
      </c>
      <c r="K236" s="265">
        <v>9.6758461383950959E-9</v>
      </c>
      <c r="L236" s="263" t="s">
        <v>4897</v>
      </c>
      <c r="M236" s="268" t="s">
        <v>4715</v>
      </c>
    </row>
    <row r="237" spans="1:13" ht="15">
      <c r="A237" s="260" t="s">
        <v>4713</v>
      </c>
      <c r="B237" s="260" t="s">
        <v>4718</v>
      </c>
      <c r="C237" s="260" t="s">
        <v>4725</v>
      </c>
      <c r="D237" s="260" t="s">
        <v>4726</v>
      </c>
      <c r="E237" s="260" t="s">
        <v>142</v>
      </c>
      <c r="F237" s="260" t="s">
        <v>4896</v>
      </c>
      <c r="G237" s="260" t="s">
        <v>4728</v>
      </c>
      <c r="H237" s="260" t="s">
        <v>4715</v>
      </c>
      <c r="I237" s="260" t="s">
        <v>4725</v>
      </c>
      <c r="J237" s="261">
        <v>1</v>
      </c>
      <c r="K237" s="262">
        <v>2.0588742922566998E-5</v>
      </c>
      <c r="L237" s="260" t="s">
        <v>4897</v>
      </c>
      <c r="M237" s="268" t="s">
        <v>4715</v>
      </c>
    </row>
    <row r="238" spans="1:13" ht="15">
      <c r="A238" s="263" t="s">
        <v>4713</v>
      </c>
      <c r="B238" s="263" t="s">
        <v>4718</v>
      </c>
      <c r="C238" s="263" t="s">
        <v>4725</v>
      </c>
      <c r="D238" s="263" t="s">
        <v>4726</v>
      </c>
      <c r="E238" s="263" t="s">
        <v>142</v>
      </c>
      <c r="F238" s="263" t="s">
        <v>4896</v>
      </c>
      <c r="G238" s="263" t="s">
        <v>4728</v>
      </c>
      <c r="H238" s="263" t="s">
        <v>4715</v>
      </c>
      <c r="I238" s="263" t="s">
        <v>4725</v>
      </c>
      <c r="J238" s="264">
        <v>298</v>
      </c>
      <c r="K238" s="265">
        <v>1.1683395721602872E-8</v>
      </c>
      <c r="L238" s="263" t="s">
        <v>4897</v>
      </c>
      <c r="M238" s="268" t="s">
        <v>4715</v>
      </c>
    </row>
    <row r="239" spans="1:13" ht="15">
      <c r="A239" s="260" t="s">
        <v>4713</v>
      </c>
      <c r="B239" s="260" t="s">
        <v>4724</v>
      </c>
      <c r="C239" s="260" t="s">
        <v>4725</v>
      </c>
      <c r="D239" s="260" t="s">
        <v>4726</v>
      </c>
      <c r="E239" s="260" t="s">
        <v>142</v>
      </c>
      <c r="F239" s="260" t="s">
        <v>4898</v>
      </c>
      <c r="G239" s="260" t="s">
        <v>4728</v>
      </c>
      <c r="H239" s="260" t="s">
        <v>4715</v>
      </c>
      <c r="I239" s="260" t="s">
        <v>4725</v>
      </c>
      <c r="J239" s="261">
        <v>25</v>
      </c>
      <c r="K239" s="262">
        <v>1.0775561821477977E-8</v>
      </c>
      <c r="L239" s="260" t="s">
        <v>4899</v>
      </c>
      <c r="M239" s="268" t="s">
        <v>4715</v>
      </c>
    </row>
    <row r="240" spans="1:13" ht="15">
      <c r="A240" s="263" t="s">
        <v>4713</v>
      </c>
      <c r="B240" s="263" t="s">
        <v>4724</v>
      </c>
      <c r="C240" s="263" t="s">
        <v>4725</v>
      </c>
      <c r="D240" s="263" t="s">
        <v>4726</v>
      </c>
      <c r="E240" s="263" t="s">
        <v>142</v>
      </c>
      <c r="F240" s="263" t="s">
        <v>4898</v>
      </c>
      <c r="G240" s="263" t="s">
        <v>4728</v>
      </c>
      <c r="H240" s="263" t="s">
        <v>4715</v>
      </c>
      <c r="I240" s="263" t="s">
        <v>4725</v>
      </c>
      <c r="J240" s="264">
        <v>1</v>
      </c>
      <c r="K240" s="265">
        <v>2.2636205968800803E-5</v>
      </c>
      <c r="L240" s="263" t="s">
        <v>4899</v>
      </c>
      <c r="M240" s="268" t="s">
        <v>4715</v>
      </c>
    </row>
    <row r="241" spans="1:13" ht="15">
      <c r="A241" s="260" t="s">
        <v>4713</v>
      </c>
      <c r="B241" s="260" t="s">
        <v>4724</v>
      </c>
      <c r="C241" s="260" t="s">
        <v>4725</v>
      </c>
      <c r="D241" s="260" t="s">
        <v>4726</v>
      </c>
      <c r="E241" s="260" t="s">
        <v>142</v>
      </c>
      <c r="F241" s="260" t="s">
        <v>4898</v>
      </c>
      <c r="G241" s="260" t="s">
        <v>4728</v>
      </c>
      <c r="H241" s="260" t="s">
        <v>4715</v>
      </c>
      <c r="I241" s="260" t="s">
        <v>4725</v>
      </c>
      <c r="J241" s="261">
        <v>298</v>
      </c>
      <c r="K241" s="262">
        <v>1.3110676316926116E-8</v>
      </c>
      <c r="L241" s="260" t="s">
        <v>4899</v>
      </c>
      <c r="M241" s="268" t="s">
        <v>4715</v>
      </c>
    </row>
    <row r="242" spans="1:13" ht="15">
      <c r="A242" s="260" t="s">
        <v>4713</v>
      </c>
      <c r="B242" s="260" t="s">
        <v>4718</v>
      </c>
      <c r="C242" s="260" t="s">
        <v>4725</v>
      </c>
      <c r="D242" s="260" t="s">
        <v>4726</v>
      </c>
      <c r="E242" s="260" t="s">
        <v>142</v>
      </c>
      <c r="F242" s="260" t="s">
        <v>4900</v>
      </c>
      <c r="G242" s="260" t="s">
        <v>4728</v>
      </c>
      <c r="H242" s="260" t="s">
        <v>4734</v>
      </c>
      <c r="I242" s="260" t="s">
        <v>4725</v>
      </c>
      <c r="J242" s="261">
        <v>25</v>
      </c>
      <c r="K242" s="262">
        <v>2.3475251352146515E-6</v>
      </c>
      <c r="L242" s="260" t="s">
        <v>4901</v>
      </c>
      <c r="M242" s="268" t="s">
        <v>4470</v>
      </c>
    </row>
    <row r="243" spans="1:13" ht="15">
      <c r="A243" s="263" t="s">
        <v>4713</v>
      </c>
      <c r="B243" s="263" t="s">
        <v>4718</v>
      </c>
      <c r="C243" s="263" t="s">
        <v>4725</v>
      </c>
      <c r="D243" s="263" t="s">
        <v>4726</v>
      </c>
      <c r="E243" s="263" t="s">
        <v>142</v>
      </c>
      <c r="F243" s="263" t="s">
        <v>4900</v>
      </c>
      <c r="G243" s="263" t="s">
        <v>4728</v>
      </c>
      <c r="H243" s="263" t="s">
        <v>4734</v>
      </c>
      <c r="I243" s="263" t="s">
        <v>4725</v>
      </c>
      <c r="J243" s="264">
        <v>1</v>
      </c>
      <c r="K243" s="265">
        <v>5.0612760927908704E-3</v>
      </c>
      <c r="L243" s="263" t="s">
        <v>4901</v>
      </c>
      <c r="M243" s="268" t="s">
        <v>4470</v>
      </c>
    </row>
    <row r="244" spans="1:13" ht="15">
      <c r="A244" s="260" t="s">
        <v>4713</v>
      </c>
      <c r="B244" s="260" t="s">
        <v>4718</v>
      </c>
      <c r="C244" s="260" t="s">
        <v>4725</v>
      </c>
      <c r="D244" s="260" t="s">
        <v>4726</v>
      </c>
      <c r="E244" s="260" t="s">
        <v>142</v>
      </c>
      <c r="F244" s="260" t="s">
        <v>4900</v>
      </c>
      <c r="G244" s="260" t="s">
        <v>4728</v>
      </c>
      <c r="H244" s="260" t="s">
        <v>4734</v>
      </c>
      <c r="I244" s="260" t="s">
        <v>4725</v>
      </c>
      <c r="J244" s="261">
        <v>298</v>
      </c>
      <c r="K244" s="262">
        <v>2.7982499611758475E-6</v>
      </c>
      <c r="L244" s="260" t="s">
        <v>4901</v>
      </c>
      <c r="M244" s="268" t="s">
        <v>4470</v>
      </c>
    </row>
    <row r="245" spans="1:13" ht="15">
      <c r="A245" s="260" t="s">
        <v>4713</v>
      </c>
      <c r="B245" s="260" t="s">
        <v>4718</v>
      </c>
      <c r="C245" s="260" t="s">
        <v>4725</v>
      </c>
      <c r="D245" s="260" t="s">
        <v>4726</v>
      </c>
      <c r="E245" s="260" t="s">
        <v>142</v>
      </c>
      <c r="F245" s="260" t="s">
        <v>4902</v>
      </c>
      <c r="G245" s="260" t="s">
        <v>4728</v>
      </c>
      <c r="H245" s="260" t="s">
        <v>4734</v>
      </c>
      <c r="I245" s="260" t="s">
        <v>4725</v>
      </c>
      <c r="J245" s="261">
        <v>25</v>
      </c>
      <c r="K245" s="262">
        <v>1.205581748787081E-6</v>
      </c>
      <c r="L245" s="260" t="s">
        <v>4903</v>
      </c>
      <c r="M245" s="268" t="s">
        <v>4470</v>
      </c>
    </row>
    <row r="246" spans="1:13" ht="15">
      <c r="A246" s="263" t="s">
        <v>4713</v>
      </c>
      <c r="B246" s="263" t="s">
        <v>4718</v>
      </c>
      <c r="C246" s="263" t="s">
        <v>4725</v>
      </c>
      <c r="D246" s="263" t="s">
        <v>4726</v>
      </c>
      <c r="E246" s="263" t="s">
        <v>142</v>
      </c>
      <c r="F246" s="263" t="s">
        <v>4902</v>
      </c>
      <c r="G246" s="263" t="s">
        <v>4728</v>
      </c>
      <c r="H246" s="263" t="s">
        <v>4734</v>
      </c>
      <c r="I246" s="263" t="s">
        <v>4725</v>
      </c>
      <c r="J246" s="264">
        <v>1</v>
      </c>
      <c r="K246" s="265">
        <v>2.5987464196275587E-3</v>
      </c>
      <c r="L246" s="263" t="s">
        <v>4903</v>
      </c>
      <c r="M246" s="268" t="s">
        <v>4470</v>
      </c>
    </row>
    <row r="247" spans="1:13" ht="15">
      <c r="A247" s="260" t="s">
        <v>4713</v>
      </c>
      <c r="B247" s="260" t="s">
        <v>4718</v>
      </c>
      <c r="C247" s="260" t="s">
        <v>4725</v>
      </c>
      <c r="D247" s="260" t="s">
        <v>4726</v>
      </c>
      <c r="E247" s="260" t="s">
        <v>142</v>
      </c>
      <c r="F247" s="260" t="s">
        <v>4902</v>
      </c>
      <c r="G247" s="260" t="s">
        <v>4728</v>
      </c>
      <c r="H247" s="260" t="s">
        <v>4734</v>
      </c>
      <c r="I247" s="260" t="s">
        <v>4725</v>
      </c>
      <c r="J247" s="261">
        <v>298</v>
      </c>
      <c r="K247" s="262">
        <v>1.4370534445541985E-6</v>
      </c>
      <c r="L247" s="260" t="s">
        <v>4903</v>
      </c>
      <c r="M247" s="268" t="s">
        <v>4470</v>
      </c>
    </row>
    <row r="248" spans="1:13" ht="15">
      <c r="A248" s="263" t="s">
        <v>4713</v>
      </c>
      <c r="B248" s="263" t="s">
        <v>4718</v>
      </c>
      <c r="C248" s="263" t="s">
        <v>4725</v>
      </c>
      <c r="D248" s="263" t="s">
        <v>4726</v>
      </c>
      <c r="E248" s="263" t="s">
        <v>142</v>
      </c>
      <c r="F248" s="263" t="s">
        <v>4904</v>
      </c>
      <c r="G248" s="263" t="s">
        <v>4728</v>
      </c>
      <c r="H248" s="263" t="s">
        <v>4737</v>
      </c>
      <c r="I248" s="263" t="s">
        <v>4725</v>
      </c>
      <c r="J248" s="264">
        <v>25</v>
      </c>
      <c r="K248" s="265">
        <v>5.1810556669123391E-4</v>
      </c>
      <c r="L248" s="263" t="s">
        <v>4905</v>
      </c>
      <c r="M248" s="268" t="s">
        <v>4580</v>
      </c>
    </row>
    <row r="249" spans="1:13" ht="15">
      <c r="A249" s="260" t="s">
        <v>4713</v>
      </c>
      <c r="B249" s="260" t="s">
        <v>4718</v>
      </c>
      <c r="C249" s="260" t="s">
        <v>4725</v>
      </c>
      <c r="D249" s="260" t="s">
        <v>4726</v>
      </c>
      <c r="E249" s="260" t="s">
        <v>142</v>
      </c>
      <c r="F249" s="260" t="s">
        <v>4904</v>
      </c>
      <c r="G249" s="260" t="s">
        <v>4728</v>
      </c>
      <c r="H249" s="260" t="s">
        <v>4737</v>
      </c>
      <c r="I249" s="260" t="s">
        <v>4725</v>
      </c>
      <c r="J249" s="261">
        <v>1</v>
      </c>
      <c r="K249" s="262">
        <v>6.9989226095381457E-4</v>
      </c>
      <c r="L249" s="260" t="s">
        <v>4905</v>
      </c>
      <c r="M249" s="268" t="s">
        <v>4580</v>
      </c>
    </row>
    <row r="250" spans="1:13" ht="15">
      <c r="A250" s="263" t="s">
        <v>4713</v>
      </c>
      <c r="B250" s="263" t="s">
        <v>4718</v>
      </c>
      <c r="C250" s="263" t="s">
        <v>4725</v>
      </c>
      <c r="D250" s="263" t="s">
        <v>4726</v>
      </c>
      <c r="E250" s="263" t="s">
        <v>142</v>
      </c>
      <c r="F250" s="263" t="s">
        <v>4904</v>
      </c>
      <c r="G250" s="263" t="s">
        <v>4728</v>
      </c>
      <c r="H250" s="263" t="s">
        <v>4737</v>
      </c>
      <c r="I250" s="263" t="s">
        <v>4725</v>
      </c>
      <c r="J250" s="264">
        <v>298</v>
      </c>
      <c r="K250" s="265">
        <v>8.1045322912464627E-4</v>
      </c>
      <c r="L250" s="263" t="s">
        <v>4905</v>
      </c>
      <c r="M250" s="268" t="s">
        <v>4580</v>
      </c>
    </row>
    <row r="251" spans="1:13" ht="15">
      <c r="A251" s="260" t="s">
        <v>4713</v>
      </c>
      <c r="B251" s="260" t="s">
        <v>4724</v>
      </c>
      <c r="C251" s="260" t="s">
        <v>4725</v>
      </c>
      <c r="D251" s="260" t="s">
        <v>4726</v>
      </c>
      <c r="E251" s="260" t="s">
        <v>142</v>
      </c>
      <c r="F251" s="260" t="s">
        <v>4906</v>
      </c>
      <c r="G251" s="260" t="s">
        <v>4728</v>
      </c>
      <c r="H251" s="260" t="s">
        <v>4907</v>
      </c>
      <c r="I251" s="260" t="s">
        <v>4725</v>
      </c>
      <c r="J251" s="261">
        <v>25</v>
      </c>
      <c r="K251" s="262">
        <v>2.6208690410498791E-5</v>
      </c>
      <c r="L251" s="260" t="s">
        <v>4908</v>
      </c>
      <c r="M251" s="268" t="s">
        <v>4947</v>
      </c>
    </row>
    <row r="252" spans="1:13" ht="15">
      <c r="A252" s="263" t="s">
        <v>4713</v>
      </c>
      <c r="B252" s="263" t="s">
        <v>4724</v>
      </c>
      <c r="C252" s="263" t="s">
        <v>4725</v>
      </c>
      <c r="D252" s="263" t="s">
        <v>4726</v>
      </c>
      <c r="E252" s="263" t="s">
        <v>142</v>
      </c>
      <c r="F252" s="263" t="s">
        <v>4906</v>
      </c>
      <c r="G252" s="263" t="s">
        <v>4728</v>
      </c>
      <c r="H252" s="263" t="s">
        <v>4907</v>
      </c>
      <c r="I252" s="263" t="s">
        <v>4725</v>
      </c>
      <c r="J252" s="264">
        <v>1</v>
      </c>
      <c r="K252" s="265">
        <v>6.4992421124433883E-4</v>
      </c>
      <c r="L252" s="263" t="s">
        <v>4908</v>
      </c>
      <c r="M252" s="268" t="s">
        <v>4947</v>
      </c>
    </row>
    <row r="253" spans="1:13" ht="15">
      <c r="A253" s="260" t="s">
        <v>4713</v>
      </c>
      <c r="B253" s="260" t="s">
        <v>4724</v>
      </c>
      <c r="C253" s="260" t="s">
        <v>4725</v>
      </c>
      <c r="D253" s="260" t="s">
        <v>4726</v>
      </c>
      <c r="E253" s="260" t="s">
        <v>142</v>
      </c>
      <c r="F253" s="260" t="s">
        <v>4906</v>
      </c>
      <c r="G253" s="260" t="s">
        <v>4728</v>
      </c>
      <c r="H253" s="260" t="s">
        <v>4907</v>
      </c>
      <c r="I253" s="260" t="s">
        <v>4725</v>
      </c>
      <c r="J253" s="261">
        <v>298</v>
      </c>
      <c r="K253" s="262">
        <v>8.2985985982536955E-5</v>
      </c>
      <c r="L253" s="260" t="s">
        <v>4908</v>
      </c>
      <c r="M253" s="268" t="s">
        <v>4947</v>
      </c>
    </row>
    <row r="254" spans="1:13" ht="15">
      <c r="A254" s="263" t="s">
        <v>4713</v>
      </c>
      <c r="B254" s="263" t="s">
        <v>4718</v>
      </c>
      <c r="C254" s="263" t="s">
        <v>4725</v>
      </c>
      <c r="D254" s="263" t="s">
        <v>4726</v>
      </c>
      <c r="E254" s="263" t="s">
        <v>142</v>
      </c>
      <c r="F254" s="263" t="s">
        <v>4909</v>
      </c>
      <c r="G254" s="263" t="s">
        <v>4728</v>
      </c>
      <c r="H254" s="263" t="s">
        <v>4734</v>
      </c>
      <c r="I254" s="263" t="s">
        <v>4725</v>
      </c>
      <c r="J254" s="264">
        <v>25</v>
      </c>
      <c r="K254" s="265">
        <v>2.3584812522343585E-6</v>
      </c>
      <c r="L254" s="263" t="s">
        <v>4910</v>
      </c>
      <c r="M254" s="268" t="s">
        <v>4470</v>
      </c>
    </row>
    <row r="255" spans="1:13" ht="15">
      <c r="A255" s="260" t="s">
        <v>4713</v>
      </c>
      <c r="B255" s="260" t="s">
        <v>4718</v>
      </c>
      <c r="C255" s="260" t="s">
        <v>4725</v>
      </c>
      <c r="D255" s="260" t="s">
        <v>4726</v>
      </c>
      <c r="E255" s="260" t="s">
        <v>142</v>
      </c>
      <c r="F255" s="260" t="s">
        <v>4909</v>
      </c>
      <c r="G255" s="260" t="s">
        <v>4728</v>
      </c>
      <c r="H255" s="260" t="s">
        <v>4734</v>
      </c>
      <c r="I255" s="260" t="s">
        <v>4725</v>
      </c>
      <c r="J255" s="261">
        <v>1</v>
      </c>
      <c r="K255" s="262">
        <v>5.0874359926472903E-3</v>
      </c>
      <c r="L255" s="260" t="s">
        <v>4910</v>
      </c>
      <c r="M255" s="268" t="s">
        <v>4470</v>
      </c>
    </row>
    <row r="256" spans="1:13" ht="15">
      <c r="A256" s="263" t="s">
        <v>4713</v>
      </c>
      <c r="B256" s="263" t="s">
        <v>4718</v>
      </c>
      <c r="C256" s="263" t="s">
        <v>4725</v>
      </c>
      <c r="D256" s="263" t="s">
        <v>4726</v>
      </c>
      <c r="E256" s="263" t="s">
        <v>142</v>
      </c>
      <c r="F256" s="263" t="s">
        <v>4909</v>
      </c>
      <c r="G256" s="263" t="s">
        <v>4728</v>
      </c>
      <c r="H256" s="263" t="s">
        <v>4734</v>
      </c>
      <c r="I256" s="263" t="s">
        <v>4725</v>
      </c>
      <c r="J256" s="264">
        <v>298</v>
      </c>
      <c r="K256" s="265">
        <v>2.8113096526633602E-6</v>
      </c>
      <c r="L256" s="263" t="s">
        <v>4910</v>
      </c>
      <c r="M256" s="268" t="s">
        <v>4470</v>
      </c>
    </row>
    <row r="257" spans="1:13" ht="15">
      <c r="A257" s="263" t="s">
        <v>4713</v>
      </c>
      <c r="B257" s="263" t="s">
        <v>4718</v>
      </c>
      <c r="C257" s="263" t="s">
        <v>4725</v>
      </c>
      <c r="D257" s="263" t="s">
        <v>4726</v>
      </c>
      <c r="E257" s="263" t="s">
        <v>142</v>
      </c>
      <c r="F257" s="263" t="s">
        <v>4911</v>
      </c>
      <c r="G257" s="263" t="s">
        <v>4728</v>
      </c>
      <c r="H257" s="263" t="s">
        <v>4737</v>
      </c>
      <c r="I257" s="263" t="s">
        <v>4725</v>
      </c>
      <c r="J257" s="264">
        <v>25</v>
      </c>
      <c r="K257" s="265"/>
      <c r="L257" s="263" t="s">
        <v>4912</v>
      </c>
      <c r="M257" s="268" t="s">
        <v>4580</v>
      </c>
    </row>
    <row r="258" spans="1:13" ht="15">
      <c r="A258" s="260" t="s">
        <v>4713</v>
      </c>
      <c r="B258" s="260" t="s">
        <v>4718</v>
      </c>
      <c r="C258" s="260" t="s">
        <v>4725</v>
      </c>
      <c r="D258" s="260" t="s">
        <v>4726</v>
      </c>
      <c r="E258" s="260" t="s">
        <v>142</v>
      </c>
      <c r="F258" s="260" t="s">
        <v>4911</v>
      </c>
      <c r="G258" s="260" t="s">
        <v>4728</v>
      </c>
      <c r="H258" s="260" t="s">
        <v>4737</v>
      </c>
      <c r="I258" s="260" t="s">
        <v>4725</v>
      </c>
      <c r="J258" s="261">
        <v>1</v>
      </c>
      <c r="K258" s="262"/>
      <c r="L258" s="260" t="s">
        <v>4912</v>
      </c>
      <c r="M258" s="268" t="s">
        <v>4580</v>
      </c>
    </row>
    <row r="259" spans="1:13" ht="15">
      <c r="A259" s="263" t="s">
        <v>4713</v>
      </c>
      <c r="B259" s="263" t="s">
        <v>4718</v>
      </c>
      <c r="C259" s="263" t="s">
        <v>4725</v>
      </c>
      <c r="D259" s="263" t="s">
        <v>4726</v>
      </c>
      <c r="E259" s="263" t="s">
        <v>142</v>
      </c>
      <c r="F259" s="263" t="s">
        <v>4911</v>
      </c>
      <c r="G259" s="263" t="s">
        <v>4728</v>
      </c>
      <c r="H259" s="263" t="s">
        <v>4737</v>
      </c>
      <c r="I259" s="263" t="s">
        <v>4725</v>
      </c>
      <c r="J259" s="264">
        <v>298</v>
      </c>
      <c r="K259" s="265"/>
      <c r="L259" s="263" t="s">
        <v>4912</v>
      </c>
      <c r="M259" s="268" t="s">
        <v>4580</v>
      </c>
    </row>
    <row r="260" spans="1:13" ht="15">
      <c r="A260" s="263" t="s">
        <v>4713</v>
      </c>
      <c r="B260" s="263" t="s">
        <v>4718</v>
      </c>
      <c r="C260" s="263" t="s">
        <v>4725</v>
      </c>
      <c r="D260" s="263" t="s">
        <v>4726</v>
      </c>
      <c r="E260" s="263" t="s">
        <v>142</v>
      </c>
      <c r="F260" s="263" t="s">
        <v>4913</v>
      </c>
      <c r="G260" s="263" t="s">
        <v>4728</v>
      </c>
      <c r="H260" s="263" t="s">
        <v>4734</v>
      </c>
      <c r="I260" s="263" t="s">
        <v>4725</v>
      </c>
      <c r="J260" s="264">
        <v>25</v>
      </c>
      <c r="K260" s="265"/>
      <c r="L260" s="263" t="s">
        <v>4914</v>
      </c>
      <c r="M260" s="268" t="s">
        <v>4470</v>
      </c>
    </row>
    <row r="261" spans="1:13" ht="15">
      <c r="A261" s="260" t="s">
        <v>4713</v>
      </c>
      <c r="B261" s="260" t="s">
        <v>4718</v>
      </c>
      <c r="C261" s="260" t="s">
        <v>4725</v>
      </c>
      <c r="D261" s="260" t="s">
        <v>4726</v>
      </c>
      <c r="E261" s="260" t="s">
        <v>142</v>
      </c>
      <c r="F261" s="260" t="s">
        <v>4913</v>
      </c>
      <c r="G261" s="260" t="s">
        <v>4728</v>
      </c>
      <c r="H261" s="260" t="s">
        <v>4734</v>
      </c>
      <c r="I261" s="260" t="s">
        <v>4725</v>
      </c>
      <c r="J261" s="261">
        <v>1</v>
      </c>
      <c r="K261" s="262"/>
      <c r="L261" s="260" t="s">
        <v>4914</v>
      </c>
      <c r="M261" s="268" t="s">
        <v>4470</v>
      </c>
    </row>
    <row r="262" spans="1:13" ht="15">
      <c r="A262" s="263" t="s">
        <v>4713</v>
      </c>
      <c r="B262" s="263" t="s">
        <v>4718</v>
      </c>
      <c r="C262" s="263" t="s">
        <v>4725</v>
      </c>
      <c r="D262" s="263" t="s">
        <v>4726</v>
      </c>
      <c r="E262" s="263" t="s">
        <v>142</v>
      </c>
      <c r="F262" s="263" t="s">
        <v>4913</v>
      </c>
      <c r="G262" s="263" t="s">
        <v>4728</v>
      </c>
      <c r="H262" s="263" t="s">
        <v>4734</v>
      </c>
      <c r="I262" s="263" t="s">
        <v>4725</v>
      </c>
      <c r="J262" s="264">
        <v>298</v>
      </c>
      <c r="K262" s="265"/>
      <c r="L262" s="263" t="s">
        <v>4914</v>
      </c>
      <c r="M262" s="268" t="s">
        <v>4470</v>
      </c>
    </row>
    <row r="263" spans="1:13" ht="15">
      <c r="A263" s="263" t="s">
        <v>4713</v>
      </c>
      <c r="B263" s="263" t="s">
        <v>4718</v>
      </c>
      <c r="C263" s="263" t="s">
        <v>4725</v>
      </c>
      <c r="D263" s="263" t="s">
        <v>4726</v>
      </c>
      <c r="E263" s="263" t="s">
        <v>142</v>
      </c>
      <c r="F263" s="263" t="s">
        <v>4915</v>
      </c>
      <c r="G263" s="263" t="s">
        <v>4728</v>
      </c>
      <c r="H263" s="263" t="s">
        <v>4737</v>
      </c>
      <c r="I263" s="263" t="s">
        <v>4725</v>
      </c>
      <c r="J263" s="264">
        <v>25</v>
      </c>
      <c r="K263" s="265"/>
      <c r="L263" s="263" t="s">
        <v>4916</v>
      </c>
      <c r="M263" s="268" t="s">
        <v>4580</v>
      </c>
    </row>
    <row r="264" spans="1:13" ht="15">
      <c r="A264" s="260" t="s">
        <v>4713</v>
      </c>
      <c r="B264" s="260" t="s">
        <v>4718</v>
      </c>
      <c r="C264" s="260" t="s">
        <v>4725</v>
      </c>
      <c r="D264" s="260" t="s">
        <v>4726</v>
      </c>
      <c r="E264" s="260" t="s">
        <v>142</v>
      </c>
      <c r="F264" s="260" t="s">
        <v>4915</v>
      </c>
      <c r="G264" s="260" t="s">
        <v>4728</v>
      </c>
      <c r="H264" s="260" t="s">
        <v>4737</v>
      </c>
      <c r="I264" s="260" t="s">
        <v>4725</v>
      </c>
      <c r="J264" s="261">
        <v>1</v>
      </c>
      <c r="K264" s="262"/>
      <c r="L264" s="260" t="s">
        <v>4916</v>
      </c>
      <c r="M264" s="268" t="s">
        <v>4580</v>
      </c>
    </row>
    <row r="265" spans="1:13" ht="15">
      <c r="A265" s="263" t="s">
        <v>4713</v>
      </c>
      <c r="B265" s="263" t="s">
        <v>4718</v>
      </c>
      <c r="C265" s="263" t="s">
        <v>4725</v>
      </c>
      <c r="D265" s="263" t="s">
        <v>4726</v>
      </c>
      <c r="E265" s="263" t="s">
        <v>142</v>
      </c>
      <c r="F265" s="263" t="s">
        <v>4915</v>
      </c>
      <c r="G265" s="263" t="s">
        <v>4728</v>
      </c>
      <c r="H265" s="263" t="s">
        <v>4737</v>
      </c>
      <c r="I265" s="263" t="s">
        <v>4725</v>
      </c>
      <c r="J265" s="264">
        <v>298</v>
      </c>
      <c r="K265" s="265"/>
      <c r="L265" s="263" t="s">
        <v>4916</v>
      </c>
      <c r="M265" s="268" t="s">
        <v>4580</v>
      </c>
    </row>
    <row r="266" spans="1:13" ht="15">
      <c r="A266" s="260" t="s">
        <v>4713</v>
      </c>
      <c r="B266" s="260" t="s">
        <v>4718</v>
      </c>
      <c r="C266" s="260" t="s">
        <v>4725</v>
      </c>
      <c r="D266" s="260" t="s">
        <v>4726</v>
      </c>
      <c r="E266" s="260" t="s">
        <v>142</v>
      </c>
      <c r="F266" s="260" t="s">
        <v>4917</v>
      </c>
      <c r="G266" s="260" t="s">
        <v>4728</v>
      </c>
      <c r="H266" s="260" t="s">
        <v>4737</v>
      </c>
      <c r="I266" s="260" t="s">
        <v>4725</v>
      </c>
      <c r="J266" s="261">
        <v>25</v>
      </c>
      <c r="K266" s="262">
        <v>4.3922384525341309E-4</v>
      </c>
      <c r="L266" s="260" t="s">
        <v>4918</v>
      </c>
      <c r="M266" s="268" t="s">
        <v>4580</v>
      </c>
    </row>
    <row r="267" spans="1:13" ht="15">
      <c r="A267" s="263" t="s">
        <v>4713</v>
      </c>
      <c r="B267" s="263" t="s">
        <v>4718</v>
      </c>
      <c r="C267" s="263" t="s">
        <v>4725</v>
      </c>
      <c r="D267" s="263" t="s">
        <v>4726</v>
      </c>
      <c r="E267" s="263" t="s">
        <v>142</v>
      </c>
      <c r="F267" s="263" t="s">
        <v>4917</v>
      </c>
      <c r="G267" s="263" t="s">
        <v>4728</v>
      </c>
      <c r="H267" s="263" t="s">
        <v>4737</v>
      </c>
      <c r="I267" s="263" t="s">
        <v>4725</v>
      </c>
      <c r="J267" s="264">
        <v>298</v>
      </c>
      <c r="K267" s="265">
        <v>6.8716570589896493E-4</v>
      </c>
      <c r="L267" s="263" t="s">
        <v>4918</v>
      </c>
      <c r="M267" s="268" t="s">
        <v>4580</v>
      </c>
    </row>
    <row r="268" spans="1:13" ht="15">
      <c r="A268" s="260" t="s">
        <v>4713</v>
      </c>
      <c r="B268" s="260" t="s">
        <v>4718</v>
      </c>
      <c r="C268" s="260" t="s">
        <v>4725</v>
      </c>
      <c r="D268" s="260" t="s">
        <v>4726</v>
      </c>
      <c r="E268" s="260" t="s">
        <v>142</v>
      </c>
      <c r="F268" s="260" t="s">
        <v>4919</v>
      </c>
      <c r="G268" s="260" t="s">
        <v>4728</v>
      </c>
      <c r="H268" s="260" t="s">
        <v>4737</v>
      </c>
      <c r="I268" s="260" t="s">
        <v>4725</v>
      </c>
      <c r="J268" s="261">
        <v>25</v>
      </c>
      <c r="K268" s="262">
        <v>1.0012716832706536E-3</v>
      </c>
      <c r="L268" s="260" t="s">
        <v>4920</v>
      </c>
      <c r="M268" s="268" t="s">
        <v>4580</v>
      </c>
    </row>
    <row r="269" spans="1:13" ht="15">
      <c r="A269" s="263" t="s">
        <v>4713</v>
      </c>
      <c r="B269" s="263" t="s">
        <v>4718</v>
      </c>
      <c r="C269" s="263" t="s">
        <v>4725</v>
      </c>
      <c r="D269" s="263" t="s">
        <v>4726</v>
      </c>
      <c r="E269" s="263" t="s">
        <v>142</v>
      </c>
      <c r="F269" s="263" t="s">
        <v>4919</v>
      </c>
      <c r="G269" s="263" t="s">
        <v>4728</v>
      </c>
      <c r="H269" s="263" t="s">
        <v>4737</v>
      </c>
      <c r="I269" s="263" t="s">
        <v>4725</v>
      </c>
      <c r="J269" s="264">
        <v>1</v>
      </c>
      <c r="K269" s="265">
        <v>3.3224018074145402E-3</v>
      </c>
      <c r="L269" s="263" t="s">
        <v>4920</v>
      </c>
      <c r="M269" s="268" t="s">
        <v>4580</v>
      </c>
    </row>
    <row r="270" spans="1:13" ht="15">
      <c r="A270" s="260" t="s">
        <v>4713</v>
      </c>
      <c r="B270" s="260" t="s">
        <v>4718</v>
      </c>
      <c r="C270" s="260" t="s">
        <v>4725</v>
      </c>
      <c r="D270" s="260" t="s">
        <v>4726</v>
      </c>
      <c r="E270" s="260" t="s">
        <v>142</v>
      </c>
      <c r="F270" s="260" t="s">
        <v>4919</v>
      </c>
      <c r="G270" s="260" t="s">
        <v>4728</v>
      </c>
      <c r="H270" s="260" t="s">
        <v>4737</v>
      </c>
      <c r="I270" s="260" t="s">
        <v>4725</v>
      </c>
      <c r="J270" s="261">
        <v>298</v>
      </c>
      <c r="K270" s="262">
        <v>2.6763463054873256E-3</v>
      </c>
      <c r="L270" s="260" t="s">
        <v>4920</v>
      </c>
      <c r="M270" s="268" t="s">
        <v>4580</v>
      </c>
    </row>
    <row r="271" spans="1:13" ht="15">
      <c r="A271" s="263" t="s">
        <v>4713</v>
      </c>
      <c r="B271" s="263" t="s">
        <v>4724</v>
      </c>
      <c r="C271" s="263" t="s">
        <v>4725</v>
      </c>
      <c r="D271" s="263" t="s">
        <v>4726</v>
      </c>
      <c r="E271" s="263" t="s">
        <v>142</v>
      </c>
      <c r="F271" s="263" t="s">
        <v>4921</v>
      </c>
      <c r="G271" s="263" t="s">
        <v>4728</v>
      </c>
      <c r="H271" s="263" t="s">
        <v>4715</v>
      </c>
      <c r="I271" s="263" t="s">
        <v>4725</v>
      </c>
      <c r="J271" s="264">
        <v>25</v>
      </c>
      <c r="K271" s="265">
        <v>1.9804452659097227E-7</v>
      </c>
      <c r="L271" s="263" t="s">
        <v>4922</v>
      </c>
      <c r="M271" s="268" t="s">
        <v>4715</v>
      </c>
    </row>
    <row r="272" spans="1:13" ht="15">
      <c r="A272" s="260" t="s">
        <v>4713</v>
      </c>
      <c r="B272" s="260" t="s">
        <v>4724</v>
      </c>
      <c r="C272" s="260" t="s">
        <v>4725</v>
      </c>
      <c r="D272" s="260" t="s">
        <v>4726</v>
      </c>
      <c r="E272" s="260" t="s">
        <v>142</v>
      </c>
      <c r="F272" s="260" t="s">
        <v>4921</v>
      </c>
      <c r="G272" s="260" t="s">
        <v>4728</v>
      </c>
      <c r="H272" s="260" t="s">
        <v>4715</v>
      </c>
      <c r="I272" s="260" t="s">
        <v>4725</v>
      </c>
      <c r="J272" s="261">
        <v>1</v>
      </c>
      <c r="K272" s="262">
        <v>4.2716558089608099E-4</v>
      </c>
      <c r="L272" s="260" t="s">
        <v>4922</v>
      </c>
      <c r="M272" s="268" t="s">
        <v>4715</v>
      </c>
    </row>
    <row r="273" spans="1:13" ht="15">
      <c r="A273" s="263" t="s">
        <v>4713</v>
      </c>
      <c r="B273" s="263" t="s">
        <v>4724</v>
      </c>
      <c r="C273" s="263" t="s">
        <v>4725</v>
      </c>
      <c r="D273" s="263" t="s">
        <v>4726</v>
      </c>
      <c r="E273" s="263" t="s">
        <v>142</v>
      </c>
      <c r="F273" s="263" t="s">
        <v>4921</v>
      </c>
      <c r="G273" s="263" t="s">
        <v>4728</v>
      </c>
      <c r="H273" s="263" t="s">
        <v>4715</v>
      </c>
      <c r="I273" s="263" t="s">
        <v>4725</v>
      </c>
      <c r="J273" s="264">
        <v>298</v>
      </c>
      <c r="K273" s="265">
        <v>2.360690756964397E-7</v>
      </c>
      <c r="L273" s="263" t="s">
        <v>4922</v>
      </c>
      <c r="M273" s="268" t="s">
        <v>4715</v>
      </c>
    </row>
    <row r="274" spans="1:13" ht="15">
      <c r="A274" s="260" t="s">
        <v>4713</v>
      </c>
      <c r="B274" s="260" t="s">
        <v>4718</v>
      </c>
      <c r="C274" s="260" t="s">
        <v>4725</v>
      </c>
      <c r="D274" s="260" t="s">
        <v>4726</v>
      </c>
      <c r="E274" s="260" t="s">
        <v>142</v>
      </c>
      <c r="F274" s="260" t="s">
        <v>4923</v>
      </c>
      <c r="G274" s="260" t="s">
        <v>4728</v>
      </c>
      <c r="H274" s="260" t="s">
        <v>4731</v>
      </c>
      <c r="I274" s="260" t="s">
        <v>4725</v>
      </c>
      <c r="J274" s="261">
        <v>25</v>
      </c>
      <c r="K274" s="262">
        <v>4.9136372317325123E-6</v>
      </c>
      <c r="L274" s="260" t="s">
        <v>4924</v>
      </c>
      <c r="M274" s="268" t="s">
        <v>526</v>
      </c>
    </row>
    <row r="275" spans="1:13" ht="15">
      <c r="A275" s="263" t="s">
        <v>4713</v>
      </c>
      <c r="B275" s="263" t="s">
        <v>4718</v>
      </c>
      <c r="C275" s="263" t="s">
        <v>4725</v>
      </c>
      <c r="D275" s="263" t="s">
        <v>4726</v>
      </c>
      <c r="E275" s="263" t="s">
        <v>142</v>
      </c>
      <c r="F275" s="263" t="s">
        <v>4923</v>
      </c>
      <c r="G275" s="263" t="s">
        <v>4728</v>
      </c>
      <c r="H275" s="263" t="s">
        <v>4731</v>
      </c>
      <c r="I275" s="263" t="s">
        <v>4725</v>
      </c>
      <c r="J275" s="264">
        <v>1</v>
      </c>
      <c r="K275" s="265">
        <v>1.7002396771271498E-3</v>
      </c>
      <c r="L275" s="263" t="s">
        <v>4924</v>
      </c>
      <c r="M275" s="268" t="s">
        <v>526</v>
      </c>
    </row>
    <row r="276" spans="1:13" ht="15">
      <c r="A276" s="260" t="s">
        <v>4713</v>
      </c>
      <c r="B276" s="260" t="s">
        <v>4718</v>
      </c>
      <c r="C276" s="260" t="s">
        <v>4725</v>
      </c>
      <c r="D276" s="260" t="s">
        <v>4726</v>
      </c>
      <c r="E276" s="260" t="s">
        <v>142</v>
      </c>
      <c r="F276" s="260" t="s">
        <v>4923</v>
      </c>
      <c r="G276" s="260" t="s">
        <v>4728</v>
      </c>
      <c r="H276" s="260" t="s">
        <v>4731</v>
      </c>
      <c r="I276" s="260" t="s">
        <v>4725</v>
      </c>
      <c r="J276" s="261">
        <v>298</v>
      </c>
      <c r="K276" s="262">
        <v>8.5196124570542198E-6</v>
      </c>
      <c r="L276" s="260" t="s">
        <v>4924</v>
      </c>
      <c r="M276" s="268" t="s">
        <v>526</v>
      </c>
    </row>
    <row r="277" spans="1:13" ht="15">
      <c r="A277" s="263" t="s">
        <v>4713</v>
      </c>
      <c r="B277" s="263" t="s">
        <v>4718</v>
      </c>
      <c r="C277" s="263" t="s">
        <v>4725</v>
      </c>
      <c r="D277" s="263" t="s">
        <v>4726</v>
      </c>
      <c r="E277" s="263" t="s">
        <v>142</v>
      </c>
      <c r="F277" s="263" t="s">
        <v>4925</v>
      </c>
      <c r="G277" s="263" t="s">
        <v>4728</v>
      </c>
      <c r="H277" s="263" t="s">
        <v>4907</v>
      </c>
      <c r="I277" s="263" t="s">
        <v>4725</v>
      </c>
      <c r="J277" s="264">
        <v>25</v>
      </c>
      <c r="K277" s="265">
        <v>7.1973803499276551E-9</v>
      </c>
      <c r="L277" s="263" t="s">
        <v>4926</v>
      </c>
      <c r="M277" s="268" t="s">
        <v>4947</v>
      </c>
    </row>
    <row r="278" spans="1:13" ht="15">
      <c r="A278" s="260" t="s">
        <v>4713</v>
      </c>
      <c r="B278" s="260" t="s">
        <v>4718</v>
      </c>
      <c r="C278" s="260" t="s">
        <v>4725</v>
      </c>
      <c r="D278" s="260" t="s">
        <v>4726</v>
      </c>
      <c r="E278" s="260" t="s">
        <v>142</v>
      </c>
      <c r="F278" s="260" t="s">
        <v>4925</v>
      </c>
      <c r="G278" s="260" t="s">
        <v>4728</v>
      </c>
      <c r="H278" s="260" t="s">
        <v>4907</v>
      </c>
      <c r="I278" s="260" t="s">
        <v>4725</v>
      </c>
      <c r="J278" s="261">
        <v>1</v>
      </c>
      <c r="K278" s="262">
        <v>4.4912011802898498E-7</v>
      </c>
      <c r="L278" s="260" t="s">
        <v>4926</v>
      </c>
      <c r="M278" s="268" t="s">
        <v>4947</v>
      </c>
    </row>
    <row r="279" spans="1:13" ht="15">
      <c r="A279" s="263" t="s">
        <v>4713</v>
      </c>
      <c r="B279" s="263" t="s">
        <v>4718</v>
      </c>
      <c r="C279" s="263" t="s">
        <v>4725</v>
      </c>
      <c r="D279" s="263" t="s">
        <v>4726</v>
      </c>
      <c r="E279" s="263" t="s">
        <v>142</v>
      </c>
      <c r="F279" s="263" t="s">
        <v>4925</v>
      </c>
      <c r="G279" s="263" t="s">
        <v>4728</v>
      </c>
      <c r="H279" s="263" t="s">
        <v>4907</v>
      </c>
      <c r="I279" s="263" t="s">
        <v>4725</v>
      </c>
      <c r="J279" s="264">
        <v>298</v>
      </c>
      <c r="K279" s="265">
        <v>2.02565384958987E-8</v>
      </c>
      <c r="L279" s="263" t="s">
        <v>4926</v>
      </c>
      <c r="M279" s="268" t="s">
        <v>4947</v>
      </c>
    </row>
    <row r="280" spans="1:13" ht="15">
      <c r="A280" s="263" t="s">
        <v>4713</v>
      </c>
      <c r="B280" s="263" t="s">
        <v>4718</v>
      </c>
      <c r="C280" s="263" t="s">
        <v>4725</v>
      </c>
      <c r="D280" s="263" t="s">
        <v>4726</v>
      </c>
      <c r="E280" s="263" t="s">
        <v>150</v>
      </c>
      <c r="F280" s="263" t="s">
        <v>4927</v>
      </c>
      <c r="G280" s="263" t="s">
        <v>4728</v>
      </c>
      <c r="H280" s="263" t="s">
        <v>4731</v>
      </c>
      <c r="I280" s="263" t="s">
        <v>4725</v>
      </c>
      <c r="J280" s="264">
        <v>25</v>
      </c>
      <c r="K280" s="265">
        <v>1.7313949702683559E-6</v>
      </c>
      <c r="L280" s="263" t="s">
        <v>4928</v>
      </c>
      <c r="M280" s="268" t="s">
        <v>526</v>
      </c>
    </row>
    <row r="281" spans="1:13" ht="15">
      <c r="A281" s="260" t="s">
        <v>4713</v>
      </c>
      <c r="B281" s="260" t="s">
        <v>4718</v>
      </c>
      <c r="C281" s="260" t="s">
        <v>4725</v>
      </c>
      <c r="D281" s="260" t="s">
        <v>4726</v>
      </c>
      <c r="E281" s="260" t="s">
        <v>150</v>
      </c>
      <c r="F281" s="260" t="s">
        <v>4927</v>
      </c>
      <c r="G281" s="260" t="s">
        <v>4728</v>
      </c>
      <c r="H281" s="260" t="s">
        <v>4731</v>
      </c>
      <c r="I281" s="260" t="s">
        <v>4725</v>
      </c>
      <c r="J281" s="261">
        <v>1</v>
      </c>
      <c r="K281" s="262">
        <v>5.9963074050766504E-4</v>
      </c>
      <c r="L281" s="260" t="s">
        <v>4928</v>
      </c>
      <c r="M281" s="268" t="s">
        <v>526</v>
      </c>
    </row>
    <row r="282" spans="1:13" ht="15">
      <c r="A282" s="263" t="s">
        <v>4713</v>
      </c>
      <c r="B282" s="263" t="s">
        <v>4718</v>
      </c>
      <c r="C282" s="263" t="s">
        <v>4725</v>
      </c>
      <c r="D282" s="263" t="s">
        <v>4726</v>
      </c>
      <c r="E282" s="263" t="s">
        <v>150</v>
      </c>
      <c r="F282" s="263" t="s">
        <v>4927</v>
      </c>
      <c r="G282" s="263" t="s">
        <v>4728</v>
      </c>
      <c r="H282" s="263" t="s">
        <v>4731</v>
      </c>
      <c r="I282" s="263" t="s">
        <v>4725</v>
      </c>
      <c r="J282" s="264">
        <v>298</v>
      </c>
      <c r="K282" s="265">
        <v>3.0022983932893655E-6</v>
      </c>
      <c r="L282" s="263" t="s">
        <v>4928</v>
      </c>
      <c r="M282" s="268" t="s">
        <v>526</v>
      </c>
    </row>
    <row r="283" spans="1:13" ht="15">
      <c r="A283" s="260" t="s">
        <v>4713</v>
      </c>
      <c r="B283" s="260" t="s">
        <v>4718</v>
      </c>
      <c r="C283" s="260" t="s">
        <v>4725</v>
      </c>
      <c r="D283" s="260" t="s">
        <v>4726</v>
      </c>
      <c r="E283" s="260" t="s">
        <v>150</v>
      </c>
      <c r="F283" s="260" t="s">
        <v>4929</v>
      </c>
      <c r="G283" s="260" t="s">
        <v>4728</v>
      </c>
      <c r="H283" s="260" t="s">
        <v>4731</v>
      </c>
      <c r="I283" s="260" t="s">
        <v>4725</v>
      </c>
      <c r="J283" s="261">
        <v>25</v>
      </c>
      <c r="K283" s="262">
        <v>3.1870637431899261E-5</v>
      </c>
      <c r="L283" s="260" t="s">
        <v>4930</v>
      </c>
      <c r="M283" s="268" t="s">
        <v>526</v>
      </c>
    </row>
    <row r="284" spans="1:13" ht="15">
      <c r="A284" s="263" t="s">
        <v>4713</v>
      </c>
      <c r="B284" s="263" t="s">
        <v>4718</v>
      </c>
      <c r="C284" s="263" t="s">
        <v>4725</v>
      </c>
      <c r="D284" s="263" t="s">
        <v>4726</v>
      </c>
      <c r="E284" s="263" t="s">
        <v>150</v>
      </c>
      <c r="F284" s="263" t="s">
        <v>4929</v>
      </c>
      <c r="G284" s="263" t="s">
        <v>4728</v>
      </c>
      <c r="H284" s="263" t="s">
        <v>4731</v>
      </c>
      <c r="I284" s="263" t="s">
        <v>4725</v>
      </c>
      <c r="J284" s="264">
        <v>1</v>
      </c>
      <c r="K284" s="265">
        <v>1.1034620678190081E-2</v>
      </c>
      <c r="L284" s="263" t="s">
        <v>4930</v>
      </c>
      <c r="M284" s="268" t="s">
        <v>526</v>
      </c>
    </row>
    <row r="285" spans="1:13" ht="15">
      <c r="A285" s="260" t="s">
        <v>4713</v>
      </c>
      <c r="B285" s="260" t="s">
        <v>4718</v>
      </c>
      <c r="C285" s="260" t="s">
        <v>4725</v>
      </c>
      <c r="D285" s="260" t="s">
        <v>4726</v>
      </c>
      <c r="E285" s="260" t="s">
        <v>150</v>
      </c>
      <c r="F285" s="260" t="s">
        <v>4929</v>
      </c>
      <c r="G285" s="260" t="s">
        <v>4728</v>
      </c>
      <c r="H285" s="260" t="s">
        <v>4731</v>
      </c>
      <c r="I285" s="260" t="s">
        <v>4725</v>
      </c>
      <c r="J285" s="261">
        <v>298</v>
      </c>
      <c r="K285" s="262">
        <v>5.5263207319429151E-5</v>
      </c>
      <c r="L285" s="260" t="s">
        <v>4930</v>
      </c>
      <c r="M285" s="268" t="s">
        <v>526</v>
      </c>
    </row>
    <row r="286" spans="1:13" ht="15">
      <c r="A286" s="263" t="s">
        <v>4713</v>
      </c>
      <c r="B286" s="263" t="s">
        <v>4718</v>
      </c>
      <c r="C286" s="263" t="s">
        <v>4725</v>
      </c>
      <c r="D286" s="263" t="s">
        <v>4726</v>
      </c>
      <c r="E286" s="263" t="s">
        <v>150</v>
      </c>
      <c r="F286" s="263" t="s">
        <v>4931</v>
      </c>
      <c r="G286" s="263" t="s">
        <v>4728</v>
      </c>
      <c r="H286" s="263" t="s">
        <v>4731</v>
      </c>
      <c r="I286" s="263" t="s">
        <v>4725</v>
      </c>
      <c r="J286" s="264">
        <v>25</v>
      </c>
      <c r="K286" s="265"/>
      <c r="L286" s="263" t="s">
        <v>4932</v>
      </c>
      <c r="M286" s="268" t="s">
        <v>526</v>
      </c>
    </row>
    <row r="287" spans="1:13" ht="15">
      <c r="A287" s="260" t="s">
        <v>4713</v>
      </c>
      <c r="B287" s="260" t="s">
        <v>4718</v>
      </c>
      <c r="C287" s="260" t="s">
        <v>4725</v>
      </c>
      <c r="D287" s="260" t="s">
        <v>4726</v>
      </c>
      <c r="E287" s="260" t="s">
        <v>150</v>
      </c>
      <c r="F287" s="260" t="s">
        <v>4931</v>
      </c>
      <c r="G287" s="260" t="s">
        <v>4728</v>
      </c>
      <c r="H287" s="260" t="s">
        <v>4731</v>
      </c>
      <c r="I287" s="260" t="s">
        <v>4725</v>
      </c>
      <c r="J287" s="261">
        <v>1</v>
      </c>
      <c r="K287" s="262"/>
      <c r="L287" s="260" t="s">
        <v>4932</v>
      </c>
      <c r="M287" s="268" t="s">
        <v>526</v>
      </c>
    </row>
    <row r="288" spans="1:13" ht="15">
      <c r="A288" s="263" t="s">
        <v>4713</v>
      </c>
      <c r="B288" s="263" t="s">
        <v>4718</v>
      </c>
      <c r="C288" s="263" t="s">
        <v>4725</v>
      </c>
      <c r="D288" s="263" t="s">
        <v>4726</v>
      </c>
      <c r="E288" s="263" t="s">
        <v>150</v>
      </c>
      <c r="F288" s="263" t="s">
        <v>4931</v>
      </c>
      <c r="G288" s="263" t="s">
        <v>4728</v>
      </c>
      <c r="H288" s="263" t="s">
        <v>4731</v>
      </c>
      <c r="I288" s="263" t="s">
        <v>4725</v>
      </c>
      <c r="J288" s="264">
        <v>298</v>
      </c>
      <c r="K288" s="265"/>
      <c r="L288" s="263" t="s">
        <v>4932</v>
      </c>
      <c r="M288" s="268" t="s">
        <v>526</v>
      </c>
    </row>
    <row r="289" spans="1:13" ht="15">
      <c r="A289" s="260" t="s">
        <v>4713</v>
      </c>
      <c r="B289" s="260" t="s">
        <v>4718</v>
      </c>
      <c r="C289" s="260" t="s">
        <v>4725</v>
      </c>
      <c r="D289" s="260" t="s">
        <v>4726</v>
      </c>
      <c r="E289" s="260" t="s">
        <v>150</v>
      </c>
      <c r="F289" s="260" t="s">
        <v>4933</v>
      </c>
      <c r="G289" s="260" t="s">
        <v>4728</v>
      </c>
      <c r="H289" s="260" t="s">
        <v>4731</v>
      </c>
      <c r="I289" s="260" t="s">
        <v>4725</v>
      </c>
      <c r="J289" s="261">
        <v>25</v>
      </c>
      <c r="K289" s="262">
        <v>2.9206993577103098E-7</v>
      </c>
      <c r="L289" s="260" t="s">
        <v>4934</v>
      </c>
      <c r="M289" s="268" t="s">
        <v>526</v>
      </c>
    </row>
    <row r="290" spans="1:13" ht="15">
      <c r="A290" s="263" t="s">
        <v>4713</v>
      </c>
      <c r="B290" s="263" t="s">
        <v>4718</v>
      </c>
      <c r="C290" s="263" t="s">
        <v>4725</v>
      </c>
      <c r="D290" s="263" t="s">
        <v>4726</v>
      </c>
      <c r="E290" s="263" t="s">
        <v>150</v>
      </c>
      <c r="F290" s="263" t="s">
        <v>4933</v>
      </c>
      <c r="G290" s="263" t="s">
        <v>4728</v>
      </c>
      <c r="H290" s="263" t="s">
        <v>4731</v>
      </c>
      <c r="I290" s="263" t="s">
        <v>4725</v>
      </c>
      <c r="J290" s="264">
        <v>1</v>
      </c>
      <c r="K290" s="265">
        <v>1.011444301341597E-4</v>
      </c>
      <c r="L290" s="263" t="s">
        <v>4934</v>
      </c>
      <c r="M290" s="268" t="s">
        <v>526</v>
      </c>
    </row>
    <row r="291" spans="1:13" ht="15">
      <c r="A291" s="260" t="s">
        <v>4713</v>
      </c>
      <c r="B291" s="260" t="s">
        <v>4718</v>
      </c>
      <c r="C291" s="260" t="s">
        <v>4725</v>
      </c>
      <c r="D291" s="260" t="s">
        <v>4726</v>
      </c>
      <c r="E291" s="260" t="s">
        <v>150</v>
      </c>
      <c r="F291" s="260" t="s">
        <v>4933</v>
      </c>
      <c r="G291" s="260" t="s">
        <v>4728</v>
      </c>
      <c r="H291" s="260" t="s">
        <v>4731</v>
      </c>
      <c r="I291" s="260" t="s">
        <v>4725</v>
      </c>
      <c r="J291" s="261">
        <v>298</v>
      </c>
      <c r="K291" s="262">
        <v>5.063755632192151E-7</v>
      </c>
      <c r="L291" s="260" t="s">
        <v>4934</v>
      </c>
      <c r="M291" s="268" t="s">
        <v>526</v>
      </c>
    </row>
    <row r="292" spans="1:13" ht="15">
      <c r="A292" s="260" t="s">
        <v>4713</v>
      </c>
      <c r="B292" s="260" t="s">
        <v>4718</v>
      </c>
      <c r="C292" s="260" t="s">
        <v>4725</v>
      </c>
      <c r="D292" s="260" t="s">
        <v>4726</v>
      </c>
      <c r="E292" s="260" t="s">
        <v>150</v>
      </c>
      <c r="F292" s="260" t="s">
        <v>4935</v>
      </c>
      <c r="G292" s="260" t="s">
        <v>4728</v>
      </c>
      <c r="H292" s="260" t="s">
        <v>4731</v>
      </c>
      <c r="I292" s="260" t="s">
        <v>4725</v>
      </c>
      <c r="J292" s="261">
        <v>25</v>
      </c>
      <c r="K292" s="262">
        <v>4.4687142996304499E-7</v>
      </c>
      <c r="L292" s="260" t="s">
        <v>4936</v>
      </c>
      <c r="M292" s="268" t="s">
        <v>526</v>
      </c>
    </row>
    <row r="293" spans="1:13" ht="15">
      <c r="A293" s="263" t="s">
        <v>4713</v>
      </c>
      <c r="B293" s="263" t="s">
        <v>4718</v>
      </c>
      <c r="C293" s="263" t="s">
        <v>4725</v>
      </c>
      <c r="D293" s="263" t="s">
        <v>4726</v>
      </c>
      <c r="E293" s="263" t="s">
        <v>150</v>
      </c>
      <c r="F293" s="263" t="s">
        <v>4935</v>
      </c>
      <c r="G293" s="263" t="s">
        <v>4728</v>
      </c>
      <c r="H293" s="263" t="s">
        <v>4731</v>
      </c>
      <c r="I293" s="263" t="s">
        <v>4725</v>
      </c>
      <c r="J293" s="264">
        <v>1</v>
      </c>
      <c r="K293" s="265">
        <v>1.5472519421730208E-4</v>
      </c>
      <c r="L293" s="263" t="s">
        <v>4936</v>
      </c>
      <c r="M293" s="268" t="s">
        <v>526</v>
      </c>
    </row>
    <row r="294" spans="1:13" ht="15">
      <c r="A294" s="260" t="s">
        <v>4713</v>
      </c>
      <c r="B294" s="260" t="s">
        <v>4718</v>
      </c>
      <c r="C294" s="260" t="s">
        <v>4725</v>
      </c>
      <c r="D294" s="260" t="s">
        <v>4726</v>
      </c>
      <c r="E294" s="260" t="s">
        <v>150</v>
      </c>
      <c r="F294" s="260" t="s">
        <v>4935</v>
      </c>
      <c r="G294" s="260" t="s">
        <v>4728</v>
      </c>
      <c r="H294" s="260" t="s">
        <v>4731</v>
      </c>
      <c r="I294" s="260" t="s">
        <v>4725</v>
      </c>
      <c r="J294" s="261">
        <v>298</v>
      </c>
      <c r="K294" s="262">
        <v>7.7493295694945034E-7</v>
      </c>
      <c r="L294" s="260" t="s">
        <v>4936</v>
      </c>
      <c r="M294" s="268" t="s">
        <v>526</v>
      </c>
    </row>
    <row r="295" spans="1:13" ht="15">
      <c r="A295" s="263" t="s">
        <v>4713</v>
      </c>
      <c r="B295" s="263" t="s">
        <v>4937</v>
      </c>
      <c r="C295" s="263" t="s">
        <v>4725</v>
      </c>
      <c r="D295" s="263" t="s">
        <v>4719</v>
      </c>
      <c r="E295" s="263" t="s">
        <v>4716</v>
      </c>
      <c r="F295" s="263" t="s">
        <v>4714</v>
      </c>
      <c r="G295" s="263" t="s">
        <v>4938</v>
      </c>
      <c r="H295" s="263" t="s">
        <v>559</v>
      </c>
      <c r="I295" s="263" t="s">
        <v>4725</v>
      </c>
      <c r="J295" s="264">
        <v>22800</v>
      </c>
      <c r="K295" s="265">
        <v>4.6611116000000084E-2</v>
      </c>
      <c r="L295" s="263" t="s">
        <v>4939</v>
      </c>
      <c r="M295" s="268" t="s">
        <v>559</v>
      </c>
    </row>
    <row r="296" spans="1:13" ht="15">
      <c r="A296" s="263" t="s">
        <v>4713</v>
      </c>
      <c r="B296" s="263" t="s">
        <v>4718</v>
      </c>
      <c r="C296" s="263" t="s">
        <v>4725</v>
      </c>
      <c r="D296" s="263" t="s">
        <v>4940</v>
      </c>
      <c r="E296" s="263" t="s">
        <v>4941</v>
      </c>
      <c r="F296" s="263" t="s">
        <v>4714</v>
      </c>
      <c r="G296" s="263" t="s">
        <v>4728</v>
      </c>
      <c r="H296" s="263" t="s">
        <v>4942</v>
      </c>
      <c r="I296" s="263" t="s">
        <v>4725</v>
      </c>
      <c r="J296" s="264">
        <v>25</v>
      </c>
      <c r="K296" s="265">
        <v>2.5892089999999998E-4</v>
      </c>
      <c r="L296" s="263" t="s">
        <v>4943</v>
      </c>
      <c r="M296" s="268" t="s">
        <v>4942</v>
      </c>
    </row>
    <row r="297" spans="1:13" ht="15">
      <c r="A297" s="260" t="s">
        <v>4713</v>
      </c>
      <c r="B297" s="260" t="s">
        <v>4718</v>
      </c>
      <c r="C297" s="260" t="s">
        <v>4725</v>
      </c>
      <c r="D297" s="260" t="s">
        <v>4940</v>
      </c>
      <c r="E297" s="260" t="s">
        <v>4941</v>
      </c>
      <c r="F297" s="260" t="s">
        <v>4714</v>
      </c>
      <c r="G297" s="260" t="s">
        <v>4728</v>
      </c>
      <c r="H297" s="260" t="s">
        <v>4942</v>
      </c>
      <c r="I297" s="260" t="s">
        <v>4725</v>
      </c>
      <c r="J297" s="261">
        <v>1</v>
      </c>
      <c r="K297" s="262">
        <v>0.54911944452799999</v>
      </c>
      <c r="L297" s="260" t="s">
        <v>4943</v>
      </c>
      <c r="M297" s="268" t="s">
        <v>4942</v>
      </c>
    </row>
    <row r="298" spans="1:13" ht="15">
      <c r="A298" s="263" t="s">
        <v>4713</v>
      </c>
      <c r="B298" s="263" t="s">
        <v>4718</v>
      </c>
      <c r="C298" s="263" t="s">
        <v>4725</v>
      </c>
      <c r="D298" s="263" t="s">
        <v>4940</v>
      </c>
      <c r="E298" s="263" t="s">
        <v>4941</v>
      </c>
      <c r="F298" s="263" t="s">
        <v>4714</v>
      </c>
      <c r="G298" s="263" t="s">
        <v>4728</v>
      </c>
      <c r="H298" s="263" t="s">
        <v>4942</v>
      </c>
      <c r="I298" s="263" t="s">
        <v>4725</v>
      </c>
      <c r="J298" s="264">
        <v>298</v>
      </c>
      <c r="K298" s="265">
        <v>3.0863383199999998E-4</v>
      </c>
      <c r="L298" s="263" t="s">
        <v>4943</v>
      </c>
      <c r="M298" s="268" t="s">
        <v>4942</v>
      </c>
    </row>
    <row r="299" spans="1:13" ht="15">
      <c r="A299" s="260" t="s">
        <v>4713</v>
      </c>
      <c r="B299" s="260" t="s">
        <v>4724</v>
      </c>
      <c r="C299" s="260" t="s">
        <v>4725</v>
      </c>
      <c r="D299" s="260" t="s">
        <v>4940</v>
      </c>
      <c r="E299" s="260" t="s">
        <v>557</v>
      </c>
      <c r="F299" s="260" t="s">
        <v>4714</v>
      </c>
      <c r="G299" s="260" t="s">
        <v>4728</v>
      </c>
      <c r="H299" s="260" t="s">
        <v>4942</v>
      </c>
      <c r="I299" s="260" t="s">
        <v>4725</v>
      </c>
      <c r="J299" s="261">
        <v>25</v>
      </c>
      <c r="K299" s="262">
        <v>4.4045575479139129E-3</v>
      </c>
      <c r="L299" s="260" t="s">
        <v>4944</v>
      </c>
      <c r="M299" s="268" t="s">
        <v>4942</v>
      </c>
    </row>
    <row r="300" spans="1:13" ht="15">
      <c r="A300" s="263" t="s">
        <v>4713</v>
      </c>
      <c r="B300" s="263" t="s">
        <v>4724</v>
      </c>
      <c r="C300" s="263" t="s">
        <v>4725</v>
      </c>
      <c r="D300" s="263" t="s">
        <v>4940</v>
      </c>
      <c r="E300" s="263" t="s">
        <v>557</v>
      </c>
      <c r="F300" s="263" t="s">
        <v>4714</v>
      </c>
      <c r="G300" s="263" t="s">
        <v>4728</v>
      </c>
      <c r="H300" s="263" t="s">
        <v>4942</v>
      </c>
      <c r="I300" s="263" t="s">
        <v>4725</v>
      </c>
      <c r="J300" s="264">
        <v>1</v>
      </c>
      <c r="K300" s="265">
        <v>9.3411856476158714</v>
      </c>
      <c r="L300" s="263" t="s">
        <v>4944</v>
      </c>
      <c r="M300" s="268" t="s">
        <v>4942</v>
      </c>
    </row>
    <row r="301" spans="1:13" ht="15">
      <c r="A301" s="260" t="s">
        <v>4713</v>
      </c>
      <c r="B301" s="260" t="s">
        <v>4724</v>
      </c>
      <c r="C301" s="260" t="s">
        <v>4725</v>
      </c>
      <c r="D301" s="260" t="s">
        <v>4940</v>
      </c>
      <c r="E301" s="260" t="s">
        <v>557</v>
      </c>
      <c r="F301" s="260" t="s">
        <v>4714</v>
      </c>
      <c r="G301" s="260" t="s">
        <v>4728</v>
      </c>
      <c r="H301" s="260" t="s">
        <v>4942</v>
      </c>
      <c r="I301" s="260" t="s">
        <v>4725</v>
      </c>
      <c r="J301" s="261">
        <v>298</v>
      </c>
      <c r="K301" s="262">
        <v>5.250232597113387E-3</v>
      </c>
      <c r="L301" s="260" t="s">
        <v>4944</v>
      </c>
      <c r="M301" s="268" t="s">
        <v>4942</v>
      </c>
    </row>
  </sheetData>
  <phoneticPr fontId="68"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95DA3-006A-4773-8831-38A31E4E9042}">
  <dimension ref="A2:F43"/>
  <sheetViews>
    <sheetView topLeftCell="A16" workbookViewId="0">
      <selection activeCell="C13" sqref="C13"/>
    </sheetView>
  </sheetViews>
  <sheetFormatPr defaultRowHeight="14.25"/>
  <cols>
    <col min="1" max="1" width="43.625" style="106" bestFit="1" customWidth="1"/>
    <col min="2" max="2" width="25.625" style="106" customWidth="1"/>
    <col min="3" max="3" width="20.25" style="106" bestFit="1" customWidth="1"/>
    <col min="4" max="4" width="15.75" style="106" bestFit="1" customWidth="1"/>
    <col min="5" max="6" width="9" style="106"/>
    <col min="7" max="7" width="19.25" style="106" customWidth="1"/>
    <col min="8" max="8" width="13.75" style="106" bestFit="1" customWidth="1"/>
    <col min="9" max="16384" width="9" style="106"/>
  </cols>
  <sheetData>
    <row r="2" spans="1:5" ht="15">
      <c r="A2" s="270" t="s">
        <v>4953</v>
      </c>
      <c r="B2" s="274">
        <f>'CA Specific Data'!K52</f>
        <v>92579</v>
      </c>
      <c r="C2" s="106">
        <f>B2*B12</f>
        <v>16571.641</v>
      </c>
    </row>
    <row r="5" spans="1:5" ht="15">
      <c r="B5" s="270" t="s">
        <v>4951</v>
      </c>
      <c r="C5" s="270" t="s">
        <v>4956</v>
      </c>
      <c r="D5" s="270" t="s">
        <v>4954</v>
      </c>
      <c r="E5" s="270" t="s">
        <v>4955</v>
      </c>
    </row>
    <row r="6" spans="1:5" ht="15">
      <c r="A6" s="270" t="str">
        <f>'CA Specific Data'!B6</f>
        <v>Coal</v>
      </c>
      <c r="B6" s="290">
        <f>'CA Specific Data'!H6</f>
        <v>8.7599999999999997E-2</v>
      </c>
      <c r="C6" s="106">
        <f>B6*$B$2*1000</f>
        <v>8109920.4000000004</v>
      </c>
      <c r="D6" s="291">
        <f>B6/SUM($B$6:$B$11,$B$14:$B$18)</f>
        <v>0.10671214520648069</v>
      </c>
      <c r="E6" s="272">
        <f>D6*$C$2*1000</f>
        <v>1768395.3607016688</v>
      </c>
    </row>
    <row r="7" spans="1:5" ht="15">
      <c r="A7" s="270" t="str">
        <f>'CA Specific Data'!B7</f>
        <v>Natural Gas</v>
      </c>
      <c r="B7" s="290">
        <f>'CA Specific Data'!H7</f>
        <v>0.10680000000000001</v>
      </c>
      <c r="C7" s="106">
        <f t="shared" ref="C7:C18" si="0">B7*$B$2*1000</f>
        <v>9887437.2000000011</v>
      </c>
      <c r="D7" s="291">
        <f>B7/SUM($B$6:$B$11,$B$14:$B$18)</f>
        <v>0.13010110853940798</v>
      </c>
      <c r="E7" s="272">
        <f>D7*$C$2*1000</f>
        <v>2155988.8644171031</v>
      </c>
    </row>
    <row r="8" spans="1:5" ht="15">
      <c r="A8" s="270" t="str">
        <f>'CA Specific Data'!B8</f>
        <v>Oil</v>
      </c>
      <c r="B8" s="290">
        <f>'CA Specific Data'!H8</f>
        <v>0</v>
      </c>
      <c r="C8" s="106">
        <f t="shared" si="0"/>
        <v>0</v>
      </c>
      <c r="D8" s="291">
        <f>B8/SUM($B$6:$B$11,$B$14:$B$18)</f>
        <v>0</v>
      </c>
      <c r="E8" s="272">
        <f t="shared" ref="E7:E11" si="1">D8*$C$2*1000</f>
        <v>0</v>
      </c>
    </row>
    <row r="9" spans="1:5" ht="15">
      <c r="A9" s="270" t="str">
        <f>'CA Specific Data'!B9</f>
        <v>Other (Waste Heat / Petroleum Coke)</v>
      </c>
      <c r="B9" s="290">
        <f>'CA Specific Data'!H9</f>
        <v>1.6000000000000001E-3</v>
      </c>
      <c r="C9" s="106">
        <f t="shared" si="0"/>
        <v>148126.40000000002</v>
      </c>
      <c r="D9" s="291">
        <f>B9/SUM($B$6:$B$11,$B$14:$B$18)</f>
        <v>1.9490802777439398E-3</v>
      </c>
      <c r="E9" s="272">
        <f t="shared" si="1"/>
        <v>32299.458642952857</v>
      </c>
    </row>
    <row r="10" spans="1:5" ht="15">
      <c r="A10" s="270" t="str">
        <f>'CA Specific Data'!B10</f>
        <v>Nuclear</v>
      </c>
      <c r="B10" s="290">
        <f>'CA Specific Data'!H10</f>
        <v>0.11210000000000001</v>
      </c>
      <c r="C10" s="106">
        <f t="shared" si="0"/>
        <v>10378105.9</v>
      </c>
      <c r="D10" s="291">
        <f>B10/SUM($B$6:$B$11,$B$14:$B$18)</f>
        <v>0.13655743695943479</v>
      </c>
      <c r="E10" s="272">
        <f t="shared" si="1"/>
        <v>2262980.8211718844</v>
      </c>
    </row>
    <row r="11" spans="1:5" ht="15">
      <c r="A11" s="270" t="str">
        <f>'CA Specific Data'!B11</f>
        <v>Large Hydro</v>
      </c>
      <c r="B11" s="290">
        <f>'CA Specific Data'!H11</f>
        <v>0.18779999999999999</v>
      </c>
      <c r="C11" s="106">
        <f t="shared" si="0"/>
        <v>17386336.199999999</v>
      </c>
      <c r="D11" s="291">
        <f>B11/SUM($B$6:$B$11,$B$14:$B$18)</f>
        <v>0.22877329760019491</v>
      </c>
      <c r="E11" s="272">
        <f t="shared" si="1"/>
        <v>3791148.9582165913</v>
      </c>
    </row>
    <row r="12" spans="1:5" ht="15">
      <c r="A12" s="270" t="str">
        <f>'CA Specific Data'!B12</f>
        <v>Unspecified</v>
      </c>
      <c r="B12" s="290">
        <f>'CA Specific Data'!H12</f>
        <v>0.17899999999999999</v>
      </c>
      <c r="C12" s="106">
        <f t="shared" si="0"/>
        <v>16571641</v>
      </c>
      <c r="E12" s="272"/>
    </row>
    <row r="13" spans="1:5" ht="15">
      <c r="A13" s="270"/>
      <c r="B13" s="290"/>
      <c r="C13" s="106">
        <f t="shared" si="0"/>
        <v>0</v>
      </c>
      <c r="E13" s="272"/>
    </row>
    <row r="14" spans="1:5" ht="15">
      <c r="A14" s="270" t="str">
        <f>'CA Specific Data'!B14</f>
        <v>Biomass</v>
      </c>
      <c r="B14" s="290">
        <f>'CA Specific Data'!H14</f>
        <v>1.2200000000000001E-2</v>
      </c>
      <c r="C14" s="106">
        <f t="shared" si="0"/>
        <v>1129463.8</v>
      </c>
      <c r="D14" s="291">
        <f>B14/SUM($B$6:$B$11,$B$14:$B$18)</f>
        <v>1.4861737117797541E-2</v>
      </c>
      <c r="E14" s="272">
        <f>D14*$C$2*1000</f>
        <v>246283.37215251554</v>
      </c>
    </row>
    <row r="15" spans="1:5" ht="15">
      <c r="A15" s="270" t="str">
        <f>'CA Specific Data'!B15</f>
        <v>Geothermal</v>
      </c>
      <c r="B15" s="290">
        <f>'CA Specific Data'!H15</f>
        <v>2.4400000000000002E-2</v>
      </c>
      <c r="C15" s="106">
        <f t="shared" si="0"/>
        <v>2258927.6</v>
      </c>
      <c r="D15" s="291">
        <f>B15/SUM($B$6:$B$11,$B$14:$B$18)</f>
        <v>2.9723474235595081E-2</v>
      </c>
      <c r="E15" s="272">
        <f t="shared" ref="E14:E18" si="2">D15*$C$2*1000</f>
        <v>492566.74430503108</v>
      </c>
    </row>
    <row r="16" spans="1:5" ht="15">
      <c r="A16" s="270" t="str">
        <f>'CA Specific Data'!B16</f>
        <v>Small Hydro</v>
      </c>
      <c r="B16" s="290">
        <f>'CA Specific Data'!H16</f>
        <v>3.8999999999999998E-3</v>
      </c>
      <c r="C16" s="106">
        <f t="shared" si="0"/>
        <v>361058.1</v>
      </c>
      <c r="D16" s="291">
        <f>B16/SUM($B$6:$B$11,$B$14:$B$18)</f>
        <v>4.7508831770008524E-3</v>
      </c>
      <c r="E16" s="272">
        <f t="shared" si="2"/>
        <v>78729.930442197583</v>
      </c>
    </row>
    <row r="17" spans="1:6" ht="15">
      <c r="A17" s="270" t="str">
        <f>'CA Specific Data'!B17</f>
        <v>Solar</v>
      </c>
      <c r="B17" s="290">
        <f>'CA Specific Data'!H17</f>
        <v>8.0799999999999997E-2</v>
      </c>
      <c r="C17" s="106">
        <f t="shared" si="0"/>
        <v>7480383.1999999993</v>
      </c>
      <c r="D17" s="291">
        <f>B17/SUM($B$6:$B$11,$B$14:$B$18)</f>
        <v>9.8428554026068954E-2</v>
      </c>
      <c r="E17" s="272">
        <f t="shared" si="2"/>
        <v>1631122.6614691194</v>
      </c>
    </row>
    <row r="18" spans="1:6" ht="15">
      <c r="A18" s="270" t="str">
        <f>'CA Specific Data'!B18</f>
        <v>Wind</v>
      </c>
      <c r="B18" s="290">
        <f>'CA Specific Data'!H18</f>
        <v>0.20369999999999999</v>
      </c>
      <c r="C18" s="106">
        <f t="shared" si="0"/>
        <v>18858342.300000001</v>
      </c>
      <c r="D18" s="291">
        <f>B18/SUM($B$6:$B$11,$B$14:$B$18)</f>
        <v>0.24814228286027532</v>
      </c>
      <c r="E18" s="272">
        <f t="shared" si="2"/>
        <v>4112124.8284809352</v>
      </c>
    </row>
    <row r="19" spans="1:6" ht="15">
      <c r="A19" s="270"/>
      <c r="B19" s="290"/>
      <c r="D19" s="291"/>
    </row>
    <row r="20" spans="1:6" ht="15">
      <c r="A20" s="270" t="s">
        <v>4952</v>
      </c>
      <c r="B20" s="292">
        <f>SUM(B6:B18)</f>
        <v>0.99990000000000001</v>
      </c>
      <c r="C20" s="149">
        <f>SUM(C6:C18)/1000</f>
        <v>92569.742099999989</v>
      </c>
      <c r="D20" s="292">
        <f>SUM(D6:D18)</f>
        <v>1.0000000000000002</v>
      </c>
    </row>
    <row r="24" spans="1:6">
      <c r="F24" s="83"/>
    </row>
    <row r="25" spans="1:6" ht="15">
      <c r="A25" s="270" t="s">
        <v>4949</v>
      </c>
      <c r="F25" s="273"/>
    </row>
    <row r="26" spans="1:6">
      <c r="C26" s="83" t="s">
        <v>4948</v>
      </c>
    </row>
    <row r="27" spans="1:6" ht="15">
      <c r="A27" s="4" t="s">
        <v>487</v>
      </c>
      <c r="B27" s="270" t="s">
        <v>526</v>
      </c>
      <c r="C27" s="149">
        <f>C6+E6</f>
        <v>9878315.7607016694</v>
      </c>
    </row>
    <row r="28" spans="1:6" ht="15">
      <c r="A28" s="4" t="s">
        <v>488</v>
      </c>
      <c r="B28" s="270" t="s">
        <v>513</v>
      </c>
      <c r="C28" s="149">
        <f t="shared" ref="C28:C32" si="3">C7+E7</f>
        <v>12043426.064417105</v>
      </c>
    </row>
    <row r="29" spans="1:6" ht="15">
      <c r="B29" s="270" t="s">
        <v>514</v>
      </c>
      <c r="C29" s="149">
        <f t="shared" si="3"/>
        <v>0</v>
      </c>
    </row>
    <row r="30" spans="1:6" ht="15">
      <c r="A30" s="4" t="s">
        <v>496</v>
      </c>
      <c r="B30" s="270" t="s">
        <v>4576</v>
      </c>
      <c r="C30" s="149">
        <f t="shared" si="3"/>
        <v>180425.85864295287</v>
      </c>
    </row>
    <row r="31" spans="1:6" ht="15">
      <c r="A31" s="4" t="s">
        <v>489</v>
      </c>
      <c r="B31" s="270" t="s">
        <v>534</v>
      </c>
      <c r="C31" s="149">
        <f t="shared" si="3"/>
        <v>12641086.721171886</v>
      </c>
    </row>
    <row r="32" spans="1:6" ht="15">
      <c r="A32" s="4" t="s">
        <v>490</v>
      </c>
      <c r="B32" s="270" t="s">
        <v>4577</v>
      </c>
      <c r="C32" s="149">
        <f t="shared" si="3"/>
        <v>21177485.158216592</v>
      </c>
    </row>
    <row r="33" spans="1:5" ht="15">
      <c r="A33" s="4"/>
      <c r="B33" s="270" t="s">
        <v>4578</v>
      </c>
      <c r="C33" s="149"/>
      <c r="D33" s="83" t="s">
        <v>4950</v>
      </c>
    </row>
    <row r="34" spans="1:5" ht="15">
      <c r="B34" s="276" t="s">
        <v>4579</v>
      </c>
      <c r="C34" s="149"/>
    </row>
    <row r="35" spans="1:5" ht="15">
      <c r="A35" s="4" t="s">
        <v>494</v>
      </c>
      <c r="B35" s="270" t="s">
        <v>4580</v>
      </c>
      <c r="C35" s="149">
        <f t="shared" ref="C35:C39" si="4">C14+E14</f>
        <v>1375747.1721525155</v>
      </c>
    </row>
    <row r="36" spans="1:5" ht="15">
      <c r="A36" s="4" t="s">
        <v>495</v>
      </c>
      <c r="B36" s="270" t="s">
        <v>528</v>
      </c>
      <c r="C36" s="149">
        <f t="shared" si="4"/>
        <v>2751494.344305031</v>
      </c>
    </row>
    <row r="37" spans="1:5" ht="15">
      <c r="A37" s="4" t="s">
        <v>490</v>
      </c>
      <c r="B37" s="270" t="s">
        <v>4581</v>
      </c>
      <c r="C37" s="149">
        <f t="shared" si="4"/>
        <v>439788.03044219757</v>
      </c>
      <c r="E37" s="4"/>
    </row>
    <row r="38" spans="1:5" ht="15">
      <c r="A38" s="4" t="s">
        <v>492</v>
      </c>
      <c r="B38" s="270" t="s">
        <v>510</v>
      </c>
      <c r="C38" s="149">
        <f t="shared" si="4"/>
        <v>9111505.8614691179</v>
      </c>
      <c r="E38" s="4"/>
    </row>
    <row r="39" spans="1:5" ht="15">
      <c r="A39" s="4" t="s">
        <v>491</v>
      </c>
      <c r="B39" s="270" t="s">
        <v>508</v>
      </c>
      <c r="C39" s="149">
        <f t="shared" si="4"/>
        <v>22970467.128480937</v>
      </c>
      <c r="E39" s="4"/>
    </row>
    <row r="40" spans="1:5" ht="15">
      <c r="B40" s="275" t="s">
        <v>4582</v>
      </c>
      <c r="C40" s="149"/>
      <c r="E40" s="4"/>
    </row>
    <row r="41" spans="1:5" ht="15">
      <c r="B41" s="275" t="s">
        <v>4583</v>
      </c>
      <c r="C41" s="149"/>
      <c r="E41" s="4"/>
    </row>
    <row r="42" spans="1:5" ht="15">
      <c r="C42" s="271"/>
      <c r="E42" s="4"/>
    </row>
    <row r="43" spans="1:5">
      <c r="C43" s="274">
        <f>SUM(C27:C40)/1000</f>
        <v>92569.742100000018</v>
      </c>
      <c r="D43" s="274"/>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38C20-D8A8-4CE5-89DC-7B6704B0FAE9}">
  <dimension ref="A1:AG46"/>
  <sheetViews>
    <sheetView tabSelected="1" topLeftCell="A43" workbookViewId="0">
      <selection activeCell="M52" sqref="M52"/>
    </sheetView>
  </sheetViews>
  <sheetFormatPr defaultRowHeight="14.25"/>
  <cols>
    <col min="1" max="1" width="40.125" bestFit="1" customWidth="1"/>
    <col min="2" max="8" width="13.75" bestFit="1" customWidth="1"/>
  </cols>
  <sheetData>
    <row r="1" spans="1:33" ht="15">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ht="15">
      <c r="A2" s="4" t="s">
        <v>487</v>
      </c>
      <c r="B2" s="110">
        <f>C2</f>
        <v>9878315.7607016694</v>
      </c>
      <c r="C2" s="110">
        <f>SUMIFS('emission calcs'!$C$27:$C$39,'emission calcs'!$A$27:$A$39,calcs!A2)</f>
        <v>9878315.7607016694</v>
      </c>
      <c r="D2" s="110">
        <f>C2</f>
        <v>9878315.7607016694</v>
      </c>
      <c r="E2" s="110">
        <f t="shared" ref="E2:AG11" si="0">D2</f>
        <v>9878315.7607016694</v>
      </c>
      <c r="F2" s="110">
        <f t="shared" si="0"/>
        <v>9878315.7607016694</v>
      </c>
      <c r="G2" s="110">
        <f t="shared" si="0"/>
        <v>9878315.7607016694</v>
      </c>
      <c r="H2" s="110">
        <f t="shared" si="0"/>
        <v>9878315.7607016694</v>
      </c>
      <c r="I2" s="110">
        <f t="shared" si="0"/>
        <v>9878315.7607016694</v>
      </c>
      <c r="J2" s="110">
        <f t="shared" si="0"/>
        <v>9878315.7607016694</v>
      </c>
      <c r="K2" s="110">
        <f t="shared" si="0"/>
        <v>9878315.7607016694</v>
      </c>
      <c r="L2" s="110">
        <f t="shared" si="0"/>
        <v>9878315.7607016694</v>
      </c>
      <c r="M2" s="110">
        <f t="shared" si="0"/>
        <v>9878315.7607016694</v>
      </c>
      <c r="N2" s="110">
        <f t="shared" si="0"/>
        <v>9878315.7607016694</v>
      </c>
      <c r="O2" s="110">
        <f t="shared" si="0"/>
        <v>9878315.7607016694</v>
      </c>
      <c r="P2" s="110">
        <f t="shared" si="0"/>
        <v>9878315.7607016694</v>
      </c>
      <c r="Q2" s="110">
        <f t="shared" si="0"/>
        <v>9878315.7607016694</v>
      </c>
      <c r="R2" s="110">
        <f t="shared" si="0"/>
        <v>9878315.7607016694</v>
      </c>
      <c r="S2" s="110">
        <f t="shared" si="0"/>
        <v>9878315.7607016694</v>
      </c>
      <c r="T2" s="110">
        <f t="shared" si="0"/>
        <v>9878315.7607016694</v>
      </c>
      <c r="U2" s="110">
        <f t="shared" si="0"/>
        <v>9878315.7607016694</v>
      </c>
      <c r="V2" s="110">
        <f t="shared" si="0"/>
        <v>9878315.7607016694</v>
      </c>
      <c r="W2" s="110">
        <f t="shared" si="0"/>
        <v>9878315.7607016694</v>
      </c>
      <c r="X2" s="110">
        <f t="shared" si="0"/>
        <v>9878315.7607016694</v>
      </c>
      <c r="Y2" s="110">
        <f t="shared" si="0"/>
        <v>9878315.7607016694</v>
      </c>
      <c r="Z2" s="110">
        <f t="shared" si="0"/>
        <v>9878315.7607016694</v>
      </c>
      <c r="AA2" s="110">
        <f t="shared" si="0"/>
        <v>9878315.7607016694</v>
      </c>
      <c r="AB2" s="110">
        <f t="shared" si="0"/>
        <v>9878315.7607016694</v>
      </c>
      <c r="AC2" s="110">
        <f t="shared" si="0"/>
        <v>9878315.7607016694</v>
      </c>
      <c r="AD2" s="110">
        <f t="shared" si="0"/>
        <v>9878315.7607016694</v>
      </c>
      <c r="AE2" s="110">
        <f t="shared" si="0"/>
        <v>9878315.7607016694</v>
      </c>
      <c r="AF2" s="110">
        <f t="shared" si="0"/>
        <v>9878315.7607016694</v>
      </c>
      <c r="AG2" s="110">
        <f t="shared" si="0"/>
        <v>9878315.7607016694</v>
      </c>
    </row>
    <row r="3" spans="1:33" ht="15">
      <c r="A3" s="4" t="s">
        <v>488</v>
      </c>
      <c r="B3" s="110">
        <f t="shared" ref="B3:B17" si="1">C3</f>
        <v>12043426.064417105</v>
      </c>
      <c r="C3" s="110">
        <f>SUMIFS('emission calcs'!$C$27:$C$39,'emission calcs'!$A$27:$A$39,calcs!A3)</f>
        <v>12043426.064417105</v>
      </c>
      <c r="D3" s="110">
        <f t="shared" ref="D3:S17" si="2">C3</f>
        <v>12043426.064417105</v>
      </c>
      <c r="E3" s="110">
        <f t="shared" si="2"/>
        <v>12043426.064417105</v>
      </c>
      <c r="F3" s="110">
        <f t="shared" si="2"/>
        <v>12043426.064417105</v>
      </c>
      <c r="G3" s="110">
        <f t="shared" si="2"/>
        <v>12043426.064417105</v>
      </c>
      <c r="H3" s="110">
        <f t="shared" si="2"/>
        <v>12043426.064417105</v>
      </c>
      <c r="I3" s="110">
        <f t="shared" si="2"/>
        <v>12043426.064417105</v>
      </c>
      <c r="J3" s="110">
        <f t="shared" si="2"/>
        <v>12043426.064417105</v>
      </c>
      <c r="K3" s="110">
        <f t="shared" si="2"/>
        <v>12043426.064417105</v>
      </c>
      <c r="L3" s="110">
        <f t="shared" si="2"/>
        <v>12043426.064417105</v>
      </c>
      <c r="M3" s="110">
        <f t="shared" si="2"/>
        <v>12043426.064417105</v>
      </c>
      <c r="N3" s="110">
        <f t="shared" si="2"/>
        <v>12043426.064417105</v>
      </c>
      <c r="O3" s="110">
        <f t="shared" si="2"/>
        <v>12043426.064417105</v>
      </c>
      <c r="P3" s="110">
        <f t="shared" si="2"/>
        <v>12043426.064417105</v>
      </c>
      <c r="Q3" s="110">
        <f t="shared" si="2"/>
        <v>12043426.064417105</v>
      </c>
      <c r="R3" s="110">
        <f t="shared" si="2"/>
        <v>12043426.064417105</v>
      </c>
      <c r="S3" s="110">
        <f t="shared" si="2"/>
        <v>12043426.064417105</v>
      </c>
      <c r="T3" s="110">
        <f t="shared" si="0"/>
        <v>12043426.064417105</v>
      </c>
      <c r="U3" s="110">
        <f t="shared" si="0"/>
        <v>12043426.064417105</v>
      </c>
      <c r="V3" s="110">
        <f t="shared" si="0"/>
        <v>12043426.064417105</v>
      </c>
      <c r="W3" s="110">
        <f t="shared" si="0"/>
        <v>12043426.064417105</v>
      </c>
      <c r="X3" s="110">
        <f t="shared" si="0"/>
        <v>12043426.064417105</v>
      </c>
      <c r="Y3" s="110">
        <f t="shared" si="0"/>
        <v>12043426.064417105</v>
      </c>
      <c r="Z3" s="110">
        <f t="shared" si="0"/>
        <v>12043426.064417105</v>
      </c>
      <c r="AA3" s="110">
        <f t="shared" si="0"/>
        <v>12043426.064417105</v>
      </c>
      <c r="AB3" s="110">
        <f t="shared" si="0"/>
        <v>12043426.064417105</v>
      </c>
      <c r="AC3" s="110">
        <f t="shared" si="0"/>
        <v>12043426.064417105</v>
      </c>
      <c r="AD3" s="110">
        <f t="shared" si="0"/>
        <v>12043426.064417105</v>
      </c>
      <c r="AE3" s="110">
        <f t="shared" si="0"/>
        <v>12043426.064417105</v>
      </c>
      <c r="AF3" s="110">
        <f t="shared" si="0"/>
        <v>12043426.064417105</v>
      </c>
      <c r="AG3" s="110">
        <f t="shared" si="0"/>
        <v>12043426.064417105</v>
      </c>
    </row>
    <row r="4" spans="1:33" ht="15">
      <c r="A4" s="4" t="s">
        <v>489</v>
      </c>
      <c r="B4" s="110">
        <f t="shared" si="1"/>
        <v>12641086.721171886</v>
      </c>
      <c r="C4" s="110">
        <f>SUMIFS('emission calcs'!$C$27:$C$39,'emission calcs'!$A$27:$A$39,calcs!A4)</f>
        <v>12641086.721171886</v>
      </c>
      <c r="D4" s="110">
        <f t="shared" si="2"/>
        <v>12641086.721171886</v>
      </c>
      <c r="E4" s="110">
        <f t="shared" si="0"/>
        <v>12641086.721171886</v>
      </c>
      <c r="F4" s="110">
        <f t="shared" si="0"/>
        <v>12641086.721171886</v>
      </c>
      <c r="G4" s="110">
        <f t="shared" si="0"/>
        <v>12641086.721171886</v>
      </c>
      <c r="H4" s="110">
        <f t="shared" si="0"/>
        <v>12641086.721171886</v>
      </c>
      <c r="I4" s="110">
        <f t="shared" si="0"/>
        <v>12641086.721171886</v>
      </c>
      <c r="J4" s="110">
        <f t="shared" si="0"/>
        <v>12641086.721171886</v>
      </c>
      <c r="K4" s="110">
        <f t="shared" si="0"/>
        <v>12641086.721171886</v>
      </c>
      <c r="L4" s="110">
        <f t="shared" si="0"/>
        <v>12641086.721171886</v>
      </c>
      <c r="M4" s="110">
        <f t="shared" si="0"/>
        <v>12641086.721171886</v>
      </c>
      <c r="N4" s="110">
        <f t="shared" si="0"/>
        <v>12641086.721171886</v>
      </c>
      <c r="O4" s="110">
        <f t="shared" si="0"/>
        <v>12641086.721171886</v>
      </c>
      <c r="P4" s="110">
        <f t="shared" si="0"/>
        <v>12641086.721171886</v>
      </c>
      <c r="Q4" s="110">
        <f t="shared" si="0"/>
        <v>12641086.721171886</v>
      </c>
      <c r="R4" s="110">
        <f t="shared" si="0"/>
        <v>12641086.721171886</v>
      </c>
      <c r="S4" s="110">
        <f t="shared" si="0"/>
        <v>12641086.721171886</v>
      </c>
      <c r="T4" s="110">
        <f t="shared" si="0"/>
        <v>12641086.721171886</v>
      </c>
      <c r="U4" s="110">
        <f t="shared" si="0"/>
        <v>12641086.721171886</v>
      </c>
      <c r="V4" s="110">
        <f t="shared" si="0"/>
        <v>12641086.721171886</v>
      </c>
      <c r="W4" s="110">
        <f t="shared" si="0"/>
        <v>12641086.721171886</v>
      </c>
      <c r="X4" s="110">
        <f t="shared" si="0"/>
        <v>12641086.721171886</v>
      </c>
      <c r="Y4" s="110">
        <f t="shared" si="0"/>
        <v>12641086.721171886</v>
      </c>
      <c r="Z4" s="110">
        <f t="shared" si="0"/>
        <v>12641086.721171886</v>
      </c>
      <c r="AA4" s="110">
        <f t="shared" si="0"/>
        <v>12641086.721171886</v>
      </c>
      <c r="AB4" s="110">
        <f t="shared" si="0"/>
        <v>12641086.721171886</v>
      </c>
      <c r="AC4" s="110">
        <f t="shared" si="0"/>
        <v>12641086.721171886</v>
      </c>
      <c r="AD4" s="110">
        <f t="shared" si="0"/>
        <v>12641086.721171886</v>
      </c>
      <c r="AE4" s="110">
        <f t="shared" si="0"/>
        <v>12641086.721171886</v>
      </c>
      <c r="AF4" s="110">
        <f t="shared" si="0"/>
        <v>12641086.721171886</v>
      </c>
      <c r="AG4" s="110">
        <f t="shared" si="0"/>
        <v>12641086.721171886</v>
      </c>
    </row>
    <row r="5" spans="1:33" ht="15">
      <c r="A5" s="4" t="s">
        <v>490</v>
      </c>
      <c r="B5" s="110">
        <f t="shared" si="1"/>
        <v>21617273.188658789</v>
      </c>
      <c r="C5" s="110">
        <f>SUMIFS('emission calcs'!$C$27:$C$39,'emission calcs'!$A$27:$A$39,calcs!A5)</f>
        <v>21617273.188658789</v>
      </c>
      <c r="D5" s="110">
        <f t="shared" si="2"/>
        <v>21617273.188658789</v>
      </c>
      <c r="E5" s="110">
        <f t="shared" si="0"/>
        <v>21617273.188658789</v>
      </c>
      <c r="F5" s="110">
        <f t="shared" si="0"/>
        <v>21617273.188658789</v>
      </c>
      <c r="G5" s="110">
        <f t="shared" si="0"/>
        <v>21617273.188658789</v>
      </c>
      <c r="H5" s="110">
        <f t="shared" si="0"/>
        <v>21617273.188658789</v>
      </c>
      <c r="I5" s="110">
        <f t="shared" si="0"/>
        <v>21617273.188658789</v>
      </c>
      <c r="J5" s="110">
        <f t="shared" si="0"/>
        <v>21617273.188658789</v>
      </c>
      <c r="K5" s="110">
        <f t="shared" si="0"/>
        <v>21617273.188658789</v>
      </c>
      <c r="L5" s="110">
        <f t="shared" si="0"/>
        <v>21617273.188658789</v>
      </c>
      <c r="M5" s="110">
        <f t="shared" si="0"/>
        <v>21617273.188658789</v>
      </c>
      <c r="N5" s="110">
        <f t="shared" si="0"/>
        <v>21617273.188658789</v>
      </c>
      <c r="O5" s="110">
        <f t="shared" si="0"/>
        <v>21617273.188658789</v>
      </c>
      <c r="P5" s="110">
        <f t="shared" si="0"/>
        <v>21617273.188658789</v>
      </c>
      <c r="Q5" s="110">
        <f t="shared" si="0"/>
        <v>21617273.188658789</v>
      </c>
      <c r="R5" s="110">
        <f t="shared" si="0"/>
        <v>21617273.188658789</v>
      </c>
      <c r="S5" s="110">
        <f t="shared" si="0"/>
        <v>21617273.188658789</v>
      </c>
      <c r="T5" s="110">
        <f t="shared" si="0"/>
        <v>21617273.188658789</v>
      </c>
      <c r="U5" s="110">
        <f t="shared" si="0"/>
        <v>21617273.188658789</v>
      </c>
      <c r="V5" s="110">
        <f t="shared" si="0"/>
        <v>21617273.188658789</v>
      </c>
      <c r="W5" s="110">
        <f t="shared" si="0"/>
        <v>21617273.188658789</v>
      </c>
      <c r="X5" s="110">
        <f t="shared" si="0"/>
        <v>21617273.188658789</v>
      </c>
      <c r="Y5" s="110">
        <f t="shared" si="0"/>
        <v>21617273.188658789</v>
      </c>
      <c r="Z5" s="110">
        <f t="shared" si="0"/>
        <v>21617273.188658789</v>
      </c>
      <c r="AA5" s="110">
        <f t="shared" si="0"/>
        <v>21617273.188658789</v>
      </c>
      <c r="AB5" s="110">
        <f t="shared" si="0"/>
        <v>21617273.188658789</v>
      </c>
      <c r="AC5" s="110">
        <f t="shared" si="0"/>
        <v>21617273.188658789</v>
      </c>
      <c r="AD5" s="110">
        <f t="shared" si="0"/>
        <v>21617273.188658789</v>
      </c>
      <c r="AE5" s="110">
        <f t="shared" si="0"/>
        <v>21617273.188658789</v>
      </c>
      <c r="AF5" s="110">
        <f t="shared" si="0"/>
        <v>21617273.188658789</v>
      </c>
      <c r="AG5" s="110">
        <f t="shared" si="0"/>
        <v>21617273.188658789</v>
      </c>
    </row>
    <row r="6" spans="1:33" ht="15">
      <c r="A6" s="4" t="s">
        <v>491</v>
      </c>
      <c r="B6" s="110">
        <f t="shared" si="1"/>
        <v>22970467.128480937</v>
      </c>
      <c r="C6" s="110">
        <f>SUMIFS('emission calcs'!$C$27:$C$39,'emission calcs'!$A$27:$A$39,calcs!A6)</f>
        <v>22970467.128480937</v>
      </c>
      <c r="D6" s="110">
        <f t="shared" si="2"/>
        <v>22970467.128480937</v>
      </c>
      <c r="E6" s="110">
        <f t="shared" si="0"/>
        <v>22970467.128480937</v>
      </c>
      <c r="F6" s="110">
        <f t="shared" si="0"/>
        <v>22970467.128480937</v>
      </c>
      <c r="G6" s="110">
        <f t="shared" si="0"/>
        <v>22970467.128480937</v>
      </c>
      <c r="H6" s="110">
        <f t="shared" si="0"/>
        <v>22970467.128480937</v>
      </c>
      <c r="I6" s="110">
        <f t="shared" si="0"/>
        <v>22970467.128480937</v>
      </c>
      <c r="J6" s="110">
        <f t="shared" si="0"/>
        <v>22970467.128480937</v>
      </c>
      <c r="K6" s="110">
        <f t="shared" si="0"/>
        <v>22970467.128480937</v>
      </c>
      <c r="L6" s="110">
        <f t="shared" si="0"/>
        <v>22970467.128480937</v>
      </c>
      <c r="M6" s="110">
        <f t="shared" si="0"/>
        <v>22970467.128480937</v>
      </c>
      <c r="N6" s="110">
        <f t="shared" si="0"/>
        <v>22970467.128480937</v>
      </c>
      <c r="O6" s="110">
        <f t="shared" si="0"/>
        <v>22970467.128480937</v>
      </c>
      <c r="P6" s="110">
        <f t="shared" si="0"/>
        <v>22970467.128480937</v>
      </c>
      <c r="Q6" s="110">
        <f t="shared" si="0"/>
        <v>22970467.128480937</v>
      </c>
      <c r="R6" s="110">
        <f t="shared" si="0"/>
        <v>22970467.128480937</v>
      </c>
      <c r="S6" s="110">
        <f t="shared" si="0"/>
        <v>22970467.128480937</v>
      </c>
      <c r="T6" s="110">
        <f t="shared" si="0"/>
        <v>22970467.128480937</v>
      </c>
      <c r="U6" s="110">
        <f t="shared" si="0"/>
        <v>22970467.128480937</v>
      </c>
      <c r="V6" s="110">
        <f t="shared" si="0"/>
        <v>22970467.128480937</v>
      </c>
      <c r="W6" s="110">
        <f t="shared" si="0"/>
        <v>22970467.128480937</v>
      </c>
      <c r="X6" s="110">
        <f t="shared" si="0"/>
        <v>22970467.128480937</v>
      </c>
      <c r="Y6" s="110">
        <f t="shared" si="0"/>
        <v>22970467.128480937</v>
      </c>
      <c r="Z6" s="110">
        <f t="shared" si="0"/>
        <v>22970467.128480937</v>
      </c>
      <c r="AA6" s="110">
        <f t="shared" si="0"/>
        <v>22970467.128480937</v>
      </c>
      <c r="AB6" s="110">
        <f t="shared" si="0"/>
        <v>22970467.128480937</v>
      </c>
      <c r="AC6" s="110">
        <f t="shared" si="0"/>
        <v>22970467.128480937</v>
      </c>
      <c r="AD6" s="110">
        <f t="shared" si="0"/>
        <v>22970467.128480937</v>
      </c>
      <c r="AE6" s="110">
        <f t="shared" si="0"/>
        <v>22970467.128480937</v>
      </c>
      <c r="AF6" s="110">
        <f t="shared" si="0"/>
        <v>22970467.128480937</v>
      </c>
      <c r="AG6" s="110">
        <f t="shared" si="0"/>
        <v>22970467.128480937</v>
      </c>
    </row>
    <row r="7" spans="1:33" ht="15">
      <c r="A7" s="4" t="s">
        <v>492</v>
      </c>
      <c r="B7" s="110">
        <f t="shared" si="1"/>
        <v>9111505.8614691179</v>
      </c>
      <c r="C7" s="110">
        <f>SUMIFS('emission calcs'!$C$27:$C$39,'emission calcs'!$A$27:$A$39,calcs!A7)</f>
        <v>9111505.8614691179</v>
      </c>
      <c r="D7" s="110">
        <f t="shared" si="2"/>
        <v>9111505.8614691179</v>
      </c>
      <c r="E7" s="110">
        <f t="shared" si="0"/>
        <v>9111505.8614691179</v>
      </c>
      <c r="F7" s="110">
        <f t="shared" si="0"/>
        <v>9111505.8614691179</v>
      </c>
      <c r="G7" s="110">
        <f t="shared" si="0"/>
        <v>9111505.8614691179</v>
      </c>
      <c r="H7" s="110">
        <f t="shared" si="0"/>
        <v>9111505.8614691179</v>
      </c>
      <c r="I7" s="110">
        <f t="shared" si="0"/>
        <v>9111505.8614691179</v>
      </c>
      <c r="J7" s="110">
        <f t="shared" si="0"/>
        <v>9111505.8614691179</v>
      </c>
      <c r="K7" s="110">
        <f t="shared" si="0"/>
        <v>9111505.8614691179</v>
      </c>
      <c r="L7" s="110">
        <f t="shared" si="0"/>
        <v>9111505.8614691179</v>
      </c>
      <c r="M7" s="110">
        <f t="shared" si="0"/>
        <v>9111505.8614691179</v>
      </c>
      <c r="N7" s="110">
        <f t="shared" si="0"/>
        <v>9111505.8614691179</v>
      </c>
      <c r="O7" s="110">
        <f t="shared" si="0"/>
        <v>9111505.8614691179</v>
      </c>
      <c r="P7" s="110">
        <f t="shared" si="0"/>
        <v>9111505.8614691179</v>
      </c>
      <c r="Q7" s="110">
        <f t="shared" si="0"/>
        <v>9111505.8614691179</v>
      </c>
      <c r="R7" s="110">
        <f t="shared" si="0"/>
        <v>9111505.8614691179</v>
      </c>
      <c r="S7" s="110">
        <f t="shared" si="0"/>
        <v>9111505.8614691179</v>
      </c>
      <c r="T7" s="110">
        <f t="shared" si="0"/>
        <v>9111505.8614691179</v>
      </c>
      <c r="U7" s="110">
        <f t="shared" si="0"/>
        <v>9111505.8614691179</v>
      </c>
      <c r="V7" s="110">
        <f t="shared" si="0"/>
        <v>9111505.8614691179</v>
      </c>
      <c r="W7" s="110">
        <f t="shared" si="0"/>
        <v>9111505.8614691179</v>
      </c>
      <c r="X7" s="110">
        <f t="shared" si="0"/>
        <v>9111505.8614691179</v>
      </c>
      <c r="Y7" s="110">
        <f t="shared" si="0"/>
        <v>9111505.8614691179</v>
      </c>
      <c r="Z7" s="110">
        <f t="shared" si="0"/>
        <v>9111505.8614691179</v>
      </c>
      <c r="AA7" s="110">
        <f t="shared" si="0"/>
        <v>9111505.8614691179</v>
      </c>
      <c r="AB7" s="110">
        <f t="shared" si="0"/>
        <v>9111505.8614691179</v>
      </c>
      <c r="AC7" s="110">
        <f t="shared" si="0"/>
        <v>9111505.8614691179</v>
      </c>
      <c r="AD7" s="110">
        <f t="shared" si="0"/>
        <v>9111505.8614691179</v>
      </c>
      <c r="AE7" s="110">
        <f t="shared" si="0"/>
        <v>9111505.8614691179</v>
      </c>
      <c r="AF7" s="110">
        <f t="shared" si="0"/>
        <v>9111505.8614691179</v>
      </c>
      <c r="AG7" s="110">
        <f t="shared" si="0"/>
        <v>9111505.8614691179</v>
      </c>
    </row>
    <row r="8" spans="1:33" ht="15">
      <c r="A8" s="4" t="s">
        <v>493</v>
      </c>
      <c r="B8" s="110">
        <f t="shared" si="1"/>
        <v>0</v>
      </c>
      <c r="C8" s="110">
        <f>SUMIFS('emission calcs'!$C$27:$C$39,'emission calcs'!$A$27:$A$39,calcs!A8)</f>
        <v>0</v>
      </c>
      <c r="D8" s="110">
        <f t="shared" si="2"/>
        <v>0</v>
      </c>
      <c r="E8" s="110">
        <f t="shared" si="0"/>
        <v>0</v>
      </c>
      <c r="F8" s="110">
        <f t="shared" si="0"/>
        <v>0</v>
      </c>
      <c r="G8" s="110">
        <f t="shared" si="0"/>
        <v>0</v>
      </c>
      <c r="H8" s="110">
        <f t="shared" si="0"/>
        <v>0</v>
      </c>
      <c r="I8" s="110">
        <f t="shared" si="0"/>
        <v>0</v>
      </c>
      <c r="J8" s="110">
        <f t="shared" si="0"/>
        <v>0</v>
      </c>
      <c r="K8" s="110">
        <f t="shared" si="0"/>
        <v>0</v>
      </c>
      <c r="L8" s="110">
        <f t="shared" si="0"/>
        <v>0</v>
      </c>
      <c r="M8" s="110">
        <f t="shared" si="0"/>
        <v>0</v>
      </c>
      <c r="N8" s="110">
        <f t="shared" si="0"/>
        <v>0</v>
      </c>
      <c r="O8" s="110">
        <f t="shared" si="0"/>
        <v>0</v>
      </c>
      <c r="P8" s="110">
        <f t="shared" si="0"/>
        <v>0</v>
      </c>
      <c r="Q8" s="110">
        <f t="shared" si="0"/>
        <v>0</v>
      </c>
      <c r="R8" s="110">
        <f t="shared" si="0"/>
        <v>0</v>
      </c>
      <c r="S8" s="110">
        <f t="shared" si="0"/>
        <v>0</v>
      </c>
      <c r="T8" s="110">
        <f t="shared" si="0"/>
        <v>0</v>
      </c>
      <c r="U8" s="110">
        <f t="shared" si="0"/>
        <v>0</v>
      </c>
      <c r="V8" s="110">
        <f t="shared" si="0"/>
        <v>0</v>
      </c>
      <c r="W8" s="110">
        <f t="shared" si="0"/>
        <v>0</v>
      </c>
      <c r="X8" s="110">
        <f t="shared" si="0"/>
        <v>0</v>
      </c>
      <c r="Y8" s="110">
        <f t="shared" si="0"/>
        <v>0</v>
      </c>
      <c r="Z8" s="110">
        <f t="shared" si="0"/>
        <v>0</v>
      </c>
      <c r="AA8" s="110">
        <f t="shared" si="0"/>
        <v>0</v>
      </c>
      <c r="AB8" s="110">
        <f t="shared" si="0"/>
        <v>0</v>
      </c>
      <c r="AC8" s="110">
        <f t="shared" si="0"/>
        <v>0</v>
      </c>
      <c r="AD8" s="110">
        <f t="shared" si="0"/>
        <v>0</v>
      </c>
      <c r="AE8" s="110">
        <f t="shared" si="0"/>
        <v>0</v>
      </c>
      <c r="AF8" s="110">
        <f t="shared" si="0"/>
        <v>0</v>
      </c>
      <c r="AG8" s="110">
        <f t="shared" si="0"/>
        <v>0</v>
      </c>
    </row>
    <row r="9" spans="1:33" ht="15">
      <c r="A9" s="4" t="s">
        <v>494</v>
      </c>
      <c r="B9" s="110">
        <f t="shared" si="1"/>
        <v>1375747.1721525155</v>
      </c>
      <c r="C9" s="110">
        <f>SUMIFS('emission calcs'!$C$27:$C$39,'emission calcs'!$A$27:$A$39,calcs!A9)</f>
        <v>1375747.1721525155</v>
      </c>
      <c r="D9" s="110">
        <f t="shared" si="2"/>
        <v>1375747.1721525155</v>
      </c>
      <c r="E9" s="110">
        <f t="shared" si="0"/>
        <v>1375747.1721525155</v>
      </c>
      <c r="F9" s="110">
        <f t="shared" si="0"/>
        <v>1375747.1721525155</v>
      </c>
      <c r="G9" s="110">
        <f t="shared" si="0"/>
        <v>1375747.1721525155</v>
      </c>
      <c r="H9" s="110">
        <f t="shared" si="0"/>
        <v>1375747.1721525155</v>
      </c>
      <c r="I9" s="110">
        <f t="shared" si="0"/>
        <v>1375747.1721525155</v>
      </c>
      <c r="J9" s="110">
        <f t="shared" si="0"/>
        <v>1375747.1721525155</v>
      </c>
      <c r="K9" s="110">
        <f t="shared" si="0"/>
        <v>1375747.1721525155</v>
      </c>
      <c r="L9" s="110">
        <f t="shared" si="0"/>
        <v>1375747.1721525155</v>
      </c>
      <c r="M9" s="110">
        <f t="shared" si="0"/>
        <v>1375747.1721525155</v>
      </c>
      <c r="N9" s="110">
        <f t="shared" si="0"/>
        <v>1375747.1721525155</v>
      </c>
      <c r="O9" s="110">
        <f t="shared" si="0"/>
        <v>1375747.1721525155</v>
      </c>
      <c r="P9" s="110">
        <f t="shared" si="0"/>
        <v>1375747.1721525155</v>
      </c>
      <c r="Q9" s="110">
        <f t="shared" si="0"/>
        <v>1375747.1721525155</v>
      </c>
      <c r="R9" s="110">
        <f t="shared" si="0"/>
        <v>1375747.1721525155</v>
      </c>
      <c r="S9" s="110">
        <f t="shared" si="0"/>
        <v>1375747.1721525155</v>
      </c>
      <c r="T9" s="110">
        <f t="shared" si="0"/>
        <v>1375747.1721525155</v>
      </c>
      <c r="U9" s="110">
        <f t="shared" si="0"/>
        <v>1375747.1721525155</v>
      </c>
      <c r="V9" s="110">
        <f t="shared" si="0"/>
        <v>1375747.1721525155</v>
      </c>
      <c r="W9" s="110">
        <f t="shared" si="0"/>
        <v>1375747.1721525155</v>
      </c>
      <c r="X9" s="110">
        <f t="shared" si="0"/>
        <v>1375747.1721525155</v>
      </c>
      <c r="Y9" s="110">
        <f t="shared" si="0"/>
        <v>1375747.1721525155</v>
      </c>
      <c r="Z9" s="110">
        <f t="shared" si="0"/>
        <v>1375747.1721525155</v>
      </c>
      <c r="AA9" s="110">
        <f t="shared" si="0"/>
        <v>1375747.1721525155</v>
      </c>
      <c r="AB9" s="110">
        <f t="shared" si="0"/>
        <v>1375747.1721525155</v>
      </c>
      <c r="AC9" s="110">
        <f t="shared" si="0"/>
        <v>1375747.1721525155</v>
      </c>
      <c r="AD9" s="110">
        <f t="shared" si="0"/>
        <v>1375747.1721525155</v>
      </c>
      <c r="AE9" s="110">
        <f t="shared" si="0"/>
        <v>1375747.1721525155</v>
      </c>
      <c r="AF9" s="110">
        <f t="shared" si="0"/>
        <v>1375747.1721525155</v>
      </c>
      <c r="AG9" s="110">
        <f t="shared" si="0"/>
        <v>1375747.1721525155</v>
      </c>
    </row>
    <row r="10" spans="1:33" ht="15">
      <c r="A10" s="4" t="s">
        <v>495</v>
      </c>
      <c r="B10" s="110">
        <f t="shared" si="1"/>
        <v>2751494.344305031</v>
      </c>
      <c r="C10" s="110">
        <f>SUMIFS('emission calcs'!$C$27:$C$39,'emission calcs'!$A$27:$A$39,calcs!A10)</f>
        <v>2751494.344305031</v>
      </c>
      <c r="D10" s="110">
        <f t="shared" si="2"/>
        <v>2751494.344305031</v>
      </c>
      <c r="E10" s="110">
        <f t="shared" si="0"/>
        <v>2751494.344305031</v>
      </c>
      <c r="F10" s="110">
        <f t="shared" si="0"/>
        <v>2751494.344305031</v>
      </c>
      <c r="G10" s="110">
        <f t="shared" si="0"/>
        <v>2751494.344305031</v>
      </c>
      <c r="H10" s="110">
        <f t="shared" si="0"/>
        <v>2751494.344305031</v>
      </c>
      <c r="I10" s="110">
        <f t="shared" si="0"/>
        <v>2751494.344305031</v>
      </c>
      <c r="J10" s="110">
        <f t="shared" si="0"/>
        <v>2751494.344305031</v>
      </c>
      <c r="K10" s="110">
        <f t="shared" si="0"/>
        <v>2751494.344305031</v>
      </c>
      <c r="L10" s="110">
        <f t="shared" si="0"/>
        <v>2751494.344305031</v>
      </c>
      <c r="M10" s="110">
        <f t="shared" si="0"/>
        <v>2751494.344305031</v>
      </c>
      <c r="N10" s="110">
        <f t="shared" si="0"/>
        <v>2751494.344305031</v>
      </c>
      <c r="O10" s="110">
        <f t="shared" si="0"/>
        <v>2751494.344305031</v>
      </c>
      <c r="P10" s="110">
        <f t="shared" si="0"/>
        <v>2751494.344305031</v>
      </c>
      <c r="Q10" s="110">
        <f t="shared" si="0"/>
        <v>2751494.344305031</v>
      </c>
      <c r="R10" s="110">
        <f t="shared" si="0"/>
        <v>2751494.344305031</v>
      </c>
      <c r="S10" s="110">
        <f t="shared" si="0"/>
        <v>2751494.344305031</v>
      </c>
      <c r="T10" s="110">
        <f t="shared" si="0"/>
        <v>2751494.344305031</v>
      </c>
      <c r="U10" s="110">
        <f t="shared" si="0"/>
        <v>2751494.344305031</v>
      </c>
      <c r="V10" s="110">
        <f t="shared" si="0"/>
        <v>2751494.344305031</v>
      </c>
      <c r="W10" s="110">
        <f t="shared" si="0"/>
        <v>2751494.344305031</v>
      </c>
      <c r="X10" s="110">
        <f t="shared" si="0"/>
        <v>2751494.344305031</v>
      </c>
      <c r="Y10" s="110">
        <f t="shared" si="0"/>
        <v>2751494.344305031</v>
      </c>
      <c r="Z10" s="110">
        <f t="shared" si="0"/>
        <v>2751494.344305031</v>
      </c>
      <c r="AA10" s="110">
        <f t="shared" si="0"/>
        <v>2751494.344305031</v>
      </c>
      <c r="AB10" s="110">
        <f t="shared" si="0"/>
        <v>2751494.344305031</v>
      </c>
      <c r="AC10" s="110">
        <f t="shared" si="0"/>
        <v>2751494.344305031</v>
      </c>
      <c r="AD10" s="110">
        <f t="shared" si="0"/>
        <v>2751494.344305031</v>
      </c>
      <c r="AE10" s="110">
        <f t="shared" si="0"/>
        <v>2751494.344305031</v>
      </c>
      <c r="AF10" s="110">
        <f t="shared" si="0"/>
        <v>2751494.344305031</v>
      </c>
      <c r="AG10" s="110">
        <f t="shared" si="0"/>
        <v>2751494.344305031</v>
      </c>
    </row>
    <row r="11" spans="1:33" ht="15">
      <c r="A11" s="4" t="s">
        <v>496</v>
      </c>
      <c r="B11" s="110">
        <f t="shared" si="1"/>
        <v>180425.85864295287</v>
      </c>
      <c r="C11" s="110">
        <f>SUMIFS('emission calcs'!$C$27:$C$39,'emission calcs'!$A$27:$A$39,calcs!A11)</f>
        <v>180425.85864295287</v>
      </c>
      <c r="D11" s="110">
        <f t="shared" si="2"/>
        <v>180425.85864295287</v>
      </c>
      <c r="E11" s="110">
        <f t="shared" si="0"/>
        <v>180425.85864295287</v>
      </c>
      <c r="F11" s="110">
        <f t="shared" si="0"/>
        <v>180425.85864295287</v>
      </c>
      <c r="G11" s="110">
        <f t="shared" si="0"/>
        <v>180425.85864295287</v>
      </c>
      <c r="H11" s="110">
        <f t="shared" si="0"/>
        <v>180425.85864295287</v>
      </c>
      <c r="I11" s="110">
        <f t="shared" si="0"/>
        <v>180425.85864295287</v>
      </c>
      <c r="J11" s="110">
        <f t="shared" si="0"/>
        <v>180425.85864295287</v>
      </c>
      <c r="K11" s="110">
        <f t="shared" si="0"/>
        <v>180425.85864295287</v>
      </c>
      <c r="L11" s="110">
        <f t="shared" si="0"/>
        <v>180425.85864295287</v>
      </c>
      <c r="M11" s="110">
        <f t="shared" si="0"/>
        <v>180425.85864295287</v>
      </c>
      <c r="N11" s="110">
        <f t="shared" ref="E11:AG17" si="3">M11</f>
        <v>180425.85864295287</v>
      </c>
      <c r="O11" s="110">
        <f t="shared" si="3"/>
        <v>180425.85864295287</v>
      </c>
      <c r="P11" s="110">
        <f t="shared" si="3"/>
        <v>180425.85864295287</v>
      </c>
      <c r="Q11" s="110">
        <f t="shared" si="3"/>
        <v>180425.85864295287</v>
      </c>
      <c r="R11" s="110">
        <f t="shared" si="3"/>
        <v>180425.85864295287</v>
      </c>
      <c r="S11" s="110">
        <f t="shared" si="3"/>
        <v>180425.85864295287</v>
      </c>
      <c r="T11" s="110">
        <f t="shared" si="3"/>
        <v>180425.85864295287</v>
      </c>
      <c r="U11" s="110">
        <f t="shared" si="3"/>
        <v>180425.85864295287</v>
      </c>
      <c r="V11" s="110">
        <f t="shared" si="3"/>
        <v>180425.85864295287</v>
      </c>
      <c r="W11" s="110">
        <f t="shared" si="3"/>
        <v>180425.85864295287</v>
      </c>
      <c r="X11" s="110">
        <f t="shared" si="3"/>
        <v>180425.85864295287</v>
      </c>
      <c r="Y11" s="110">
        <f t="shared" si="3"/>
        <v>180425.85864295287</v>
      </c>
      <c r="Z11" s="110">
        <f t="shared" si="3"/>
        <v>180425.85864295287</v>
      </c>
      <c r="AA11" s="110">
        <f t="shared" si="3"/>
        <v>180425.85864295287</v>
      </c>
      <c r="AB11" s="110">
        <f t="shared" si="3"/>
        <v>180425.85864295287</v>
      </c>
      <c r="AC11" s="110">
        <f t="shared" si="3"/>
        <v>180425.85864295287</v>
      </c>
      <c r="AD11" s="110">
        <f t="shared" si="3"/>
        <v>180425.85864295287</v>
      </c>
      <c r="AE11" s="110">
        <f t="shared" si="3"/>
        <v>180425.85864295287</v>
      </c>
      <c r="AF11" s="110">
        <f t="shared" si="3"/>
        <v>180425.85864295287</v>
      </c>
      <c r="AG11" s="110">
        <f t="shared" si="3"/>
        <v>180425.85864295287</v>
      </c>
    </row>
    <row r="12" spans="1:33" ht="15">
      <c r="A12" s="4" t="s">
        <v>497</v>
      </c>
      <c r="B12" s="110">
        <f t="shared" si="1"/>
        <v>0</v>
      </c>
      <c r="C12" s="110">
        <f>SUMIFS('emission calcs'!$C$27:$C$39,'emission calcs'!$A$27:$A$39,calcs!A12)</f>
        <v>0</v>
      </c>
      <c r="D12" s="110">
        <f t="shared" si="2"/>
        <v>0</v>
      </c>
      <c r="E12" s="110">
        <f t="shared" si="3"/>
        <v>0</v>
      </c>
      <c r="F12" s="110">
        <f t="shared" si="3"/>
        <v>0</v>
      </c>
      <c r="G12" s="110">
        <f t="shared" si="3"/>
        <v>0</v>
      </c>
      <c r="H12" s="110">
        <f t="shared" si="3"/>
        <v>0</v>
      </c>
      <c r="I12" s="110">
        <f t="shared" si="3"/>
        <v>0</v>
      </c>
      <c r="J12" s="110">
        <f t="shared" si="3"/>
        <v>0</v>
      </c>
      <c r="K12" s="110">
        <f t="shared" si="3"/>
        <v>0</v>
      </c>
      <c r="L12" s="110">
        <f t="shared" si="3"/>
        <v>0</v>
      </c>
      <c r="M12" s="110">
        <f t="shared" si="3"/>
        <v>0</v>
      </c>
      <c r="N12" s="110">
        <f t="shared" si="3"/>
        <v>0</v>
      </c>
      <c r="O12" s="110">
        <f t="shared" si="3"/>
        <v>0</v>
      </c>
      <c r="P12" s="110">
        <f t="shared" si="3"/>
        <v>0</v>
      </c>
      <c r="Q12" s="110">
        <f t="shared" si="3"/>
        <v>0</v>
      </c>
      <c r="R12" s="110">
        <f t="shared" si="3"/>
        <v>0</v>
      </c>
      <c r="S12" s="110">
        <f t="shared" si="3"/>
        <v>0</v>
      </c>
      <c r="T12" s="110">
        <f t="shared" si="3"/>
        <v>0</v>
      </c>
      <c r="U12" s="110">
        <f t="shared" si="3"/>
        <v>0</v>
      </c>
      <c r="V12" s="110">
        <f t="shared" si="3"/>
        <v>0</v>
      </c>
      <c r="W12" s="110">
        <f t="shared" si="3"/>
        <v>0</v>
      </c>
      <c r="X12" s="110">
        <f t="shared" si="3"/>
        <v>0</v>
      </c>
      <c r="Y12" s="110">
        <f t="shared" si="3"/>
        <v>0</v>
      </c>
      <c r="Z12" s="110">
        <f t="shared" si="3"/>
        <v>0</v>
      </c>
      <c r="AA12" s="110">
        <f t="shared" si="3"/>
        <v>0</v>
      </c>
      <c r="AB12" s="110">
        <f t="shared" si="3"/>
        <v>0</v>
      </c>
      <c r="AC12" s="110">
        <f t="shared" si="3"/>
        <v>0</v>
      </c>
      <c r="AD12" s="110">
        <f t="shared" si="3"/>
        <v>0</v>
      </c>
      <c r="AE12" s="110">
        <f t="shared" si="3"/>
        <v>0</v>
      </c>
      <c r="AF12" s="110">
        <f t="shared" si="3"/>
        <v>0</v>
      </c>
      <c r="AG12" s="110">
        <f t="shared" si="3"/>
        <v>0</v>
      </c>
    </row>
    <row r="13" spans="1:33" ht="15">
      <c r="A13" s="4" t="s">
        <v>498</v>
      </c>
      <c r="B13" s="110">
        <f t="shared" si="1"/>
        <v>0</v>
      </c>
      <c r="C13" s="110">
        <f>SUMIFS('emission calcs'!$C$27:$C$39,'emission calcs'!$A$27:$A$39,calcs!A13)</f>
        <v>0</v>
      </c>
      <c r="D13" s="110">
        <f t="shared" si="2"/>
        <v>0</v>
      </c>
      <c r="E13" s="110">
        <f t="shared" si="3"/>
        <v>0</v>
      </c>
      <c r="F13" s="110">
        <f t="shared" si="3"/>
        <v>0</v>
      </c>
      <c r="G13" s="110">
        <f t="shared" si="3"/>
        <v>0</v>
      </c>
      <c r="H13" s="110">
        <f t="shared" si="3"/>
        <v>0</v>
      </c>
      <c r="I13" s="110">
        <f t="shared" si="3"/>
        <v>0</v>
      </c>
      <c r="J13" s="110">
        <f t="shared" si="3"/>
        <v>0</v>
      </c>
      <c r="K13" s="110">
        <f t="shared" si="3"/>
        <v>0</v>
      </c>
      <c r="L13" s="110">
        <f t="shared" si="3"/>
        <v>0</v>
      </c>
      <c r="M13" s="110">
        <f t="shared" si="3"/>
        <v>0</v>
      </c>
      <c r="N13" s="110">
        <f t="shared" si="3"/>
        <v>0</v>
      </c>
      <c r="O13" s="110">
        <f t="shared" si="3"/>
        <v>0</v>
      </c>
      <c r="P13" s="110">
        <f t="shared" si="3"/>
        <v>0</v>
      </c>
      <c r="Q13" s="110">
        <f t="shared" si="3"/>
        <v>0</v>
      </c>
      <c r="R13" s="110">
        <f t="shared" si="3"/>
        <v>0</v>
      </c>
      <c r="S13" s="110">
        <f t="shared" si="3"/>
        <v>0</v>
      </c>
      <c r="T13" s="110">
        <f t="shared" si="3"/>
        <v>0</v>
      </c>
      <c r="U13" s="110">
        <f t="shared" si="3"/>
        <v>0</v>
      </c>
      <c r="V13" s="110">
        <f t="shared" si="3"/>
        <v>0</v>
      </c>
      <c r="W13" s="110">
        <f t="shared" si="3"/>
        <v>0</v>
      </c>
      <c r="X13" s="110">
        <f t="shared" si="3"/>
        <v>0</v>
      </c>
      <c r="Y13" s="110">
        <f t="shared" si="3"/>
        <v>0</v>
      </c>
      <c r="Z13" s="110">
        <f t="shared" si="3"/>
        <v>0</v>
      </c>
      <c r="AA13" s="110">
        <f t="shared" si="3"/>
        <v>0</v>
      </c>
      <c r="AB13" s="110">
        <f t="shared" si="3"/>
        <v>0</v>
      </c>
      <c r="AC13" s="110">
        <f t="shared" si="3"/>
        <v>0</v>
      </c>
      <c r="AD13" s="110">
        <f t="shared" si="3"/>
        <v>0</v>
      </c>
      <c r="AE13" s="110">
        <f t="shared" si="3"/>
        <v>0</v>
      </c>
      <c r="AF13" s="110">
        <f t="shared" si="3"/>
        <v>0</v>
      </c>
      <c r="AG13" s="110">
        <f t="shared" si="3"/>
        <v>0</v>
      </c>
    </row>
    <row r="14" spans="1:33" ht="15">
      <c r="A14" s="4" t="s">
        <v>499</v>
      </c>
      <c r="B14" s="110">
        <f t="shared" si="1"/>
        <v>0</v>
      </c>
      <c r="C14" s="110">
        <f>SUMIFS('emission calcs'!$C$27:$C$39,'emission calcs'!$A$27:$A$39,calcs!A14)</f>
        <v>0</v>
      </c>
      <c r="D14" s="110">
        <f t="shared" si="2"/>
        <v>0</v>
      </c>
      <c r="E14" s="110">
        <f t="shared" si="3"/>
        <v>0</v>
      </c>
      <c r="F14" s="110">
        <f t="shared" si="3"/>
        <v>0</v>
      </c>
      <c r="G14" s="110">
        <f t="shared" si="3"/>
        <v>0</v>
      </c>
      <c r="H14" s="110">
        <f t="shared" si="3"/>
        <v>0</v>
      </c>
      <c r="I14" s="110">
        <f t="shared" si="3"/>
        <v>0</v>
      </c>
      <c r="J14" s="110">
        <f t="shared" si="3"/>
        <v>0</v>
      </c>
      <c r="K14" s="110">
        <f t="shared" si="3"/>
        <v>0</v>
      </c>
      <c r="L14" s="110">
        <f t="shared" si="3"/>
        <v>0</v>
      </c>
      <c r="M14" s="110">
        <f t="shared" si="3"/>
        <v>0</v>
      </c>
      <c r="N14" s="110">
        <f t="shared" si="3"/>
        <v>0</v>
      </c>
      <c r="O14" s="110">
        <f t="shared" si="3"/>
        <v>0</v>
      </c>
      <c r="P14" s="110">
        <f t="shared" si="3"/>
        <v>0</v>
      </c>
      <c r="Q14" s="110">
        <f t="shared" si="3"/>
        <v>0</v>
      </c>
      <c r="R14" s="110">
        <f t="shared" si="3"/>
        <v>0</v>
      </c>
      <c r="S14" s="110">
        <f t="shared" si="3"/>
        <v>0</v>
      </c>
      <c r="T14" s="110">
        <f t="shared" si="3"/>
        <v>0</v>
      </c>
      <c r="U14" s="110">
        <f t="shared" si="3"/>
        <v>0</v>
      </c>
      <c r="V14" s="110">
        <f t="shared" si="3"/>
        <v>0</v>
      </c>
      <c r="W14" s="110">
        <f t="shared" si="3"/>
        <v>0</v>
      </c>
      <c r="X14" s="110">
        <f t="shared" si="3"/>
        <v>0</v>
      </c>
      <c r="Y14" s="110">
        <f t="shared" si="3"/>
        <v>0</v>
      </c>
      <c r="Z14" s="110">
        <f t="shared" si="3"/>
        <v>0</v>
      </c>
      <c r="AA14" s="110">
        <f t="shared" si="3"/>
        <v>0</v>
      </c>
      <c r="AB14" s="110">
        <f t="shared" si="3"/>
        <v>0</v>
      </c>
      <c r="AC14" s="110">
        <f t="shared" si="3"/>
        <v>0</v>
      </c>
      <c r="AD14" s="110">
        <f t="shared" si="3"/>
        <v>0</v>
      </c>
      <c r="AE14" s="110">
        <f t="shared" si="3"/>
        <v>0</v>
      </c>
      <c r="AF14" s="110">
        <f t="shared" si="3"/>
        <v>0</v>
      </c>
      <c r="AG14" s="110">
        <f t="shared" si="3"/>
        <v>0</v>
      </c>
    </row>
    <row r="15" spans="1:33" ht="15">
      <c r="A15" s="4" t="s">
        <v>500</v>
      </c>
      <c r="B15" s="110">
        <f t="shared" si="1"/>
        <v>0</v>
      </c>
      <c r="C15" s="110">
        <f>SUMIFS('emission calcs'!$C$27:$C$39,'emission calcs'!$A$27:$A$39,calcs!A15)</f>
        <v>0</v>
      </c>
      <c r="D15" s="110">
        <f t="shared" si="2"/>
        <v>0</v>
      </c>
      <c r="E15" s="110">
        <f t="shared" si="3"/>
        <v>0</v>
      </c>
      <c r="F15" s="110">
        <f t="shared" si="3"/>
        <v>0</v>
      </c>
      <c r="G15" s="110">
        <f t="shared" si="3"/>
        <v>0</v>
      </c>
      <c r="H15" s="110">
        <f t="shared" si="3"/>
        <v>0</v>
      </c>
      <c r="I15" s="110">
        <f t="shared" si="3"/>
        <v>0</v>
      </c>
      <c r="J15" s="110">
        <f t="shared" si="3"/>
        <v>0</v>
      </c>
      <c r="K15" s="110">
        <f t="shared" si="3"/>
        <v>0</v>
      </c>
      <c r="L15" s="110">
        <f t="shared" si="3"/>
        <v>0</v>
      </c>
      <c r="M15" s="110">
        <f t="shared" si="3"/>
        <v>0</v>
      </c>
      <c r="N15" s="110">
        <f t="shared" si="3"/>
        <v>0</v>
      </c>
      <c r="O15" s="110">
        <f t="shared" si="3"/>
        <v>0</v>
      </c>
      <c r="P15" s="110">
        <f t="shared" si="3"/>
        <v>0</v>
      </c>
      <c r="Q15" s="110">
        <f t="shared" si="3"/>
        <v>0</v>
      </c>
      <c r="R15" s="110">
        <f t="shared" si="3"/>
        <v>0</v>
      </c>
      <c r="S15" s="110">
        <f t="shared" si="3"/>
        <v>0</v>
      </c>
      <c r="T15" s="110">
        <f t="shared" si="3"/>
        <v>0</v>
      </c>
      <c r="U15" s="110">
        <f t="shared" si="3"/>
        <v>0</v>
      </c>
      <c r="V15" s="110">
        <f t="shared" si="3"/>
        <v>0</v>
      </c>
      <c r="W15" s="110">
        <f t="shared" si="3"/>
        <v>0</v>
      </c>
      <c r="X15" s="110">
        <f t="shared" si="3"/>
        <v>0</v>
      </c>
      <c r="Y15" s="110">
        <f t="shared" si="3"/>
        <v>0</v>
      </c>
      <c r="Z15" s="110">
        <f t="shared" si="3"/>
        <v>0</v>
      </c>
      <c r="AA15" s="110">
        <f t="shared" si="3"/>
        <v>0</v>
      </c>
      <c r="AB15" s="110">
        <f t="shared" si="3"/>
        <v>0</v>
      </c>
      <c r="AC15" s="110">
        <f t="shared" si="3"/>
        <v>0</v>
      </c>
      <c r="AD15" s="110">
        <f t="shared" si="3"/>
        <v>0</v>
      </c>
      <c r="AE15" s="110">
        <f t="shared" si="3"/>
        <v>0</v>
      </c>
      <c r="AF15" s="110">
        <f t="shared" si="3"/>
        <v>0</v>
      </c>
      <c r="AG15" s="110">
        <f t="shared" si="3"/>
        <v>0</v>
      </c>
    </row>
    <row r="16" spans="1:33" ht="15">
      <c r="A16" s="4" t="s">
        <v>501</v>
      </c>
      <c r="B16" s="110">
        <f t="shared" si="1"/>
        <v>0</v>
      </c>
      <c r="C16" s="110">
        <f>SUMIFS('emission calcs'!$C$27:$C$39,'emission calcs'!$A$27:$A$39,calcs!A16)</f>
        <v>0</v>
      </c>
      <c r="D16" s="110">
        <f t="shared" si="2"/>
        <v>0</v>
      </c>
      <c r="E16" s="110">
        <f t="shared" si="3"/>
        <v>0</v>
      </c>
      <c r="F16" s="110">
        <f t="shared" si="3"/>
        <v>0</v>
      </c>
      <c r="G16" s="110">
        <f t="shared" si="3"/>
        <v>0</v>
      </c>
      <c r="H16" s="110">
        <f t="shared" si="3"/>
        <v>0</v>
      </c>
      <c r="I16" s="110">
        <f t="shared" si="3"/>
        <v>0</v>
      </c>
      <c r="J16" s="110">
        <f t="shared" si="3"/>
        <v>0</v>
      </c>
      <c r="K16" s="110">
        <f t="shared" si="3"/>
        <v>0</v>
      </c>
      <c r="L16" s="110">
        <f t="shared" si="3"/>
        <v>0</v>
      </c>
      <c r="M16" s="110">
        <f t="shared" si="3"/>
        <v>0</v>
      </c>
      <c r="N16" s="110">
        <f t="shared" si="3"/>
        <v>0</v>
      </c>
      <c r="O16" s="110">
        <f t="shared" si="3"/>
        <v>0</v>
      </c>
      <c r="P16" s="110">
        <f t="shared" si="3"/>
        <v>0</v>
      </c>
      <c r="Q16" s="110">
        <f t="shared" si="3"/>
        <v>0</v>
      </c>
      <c r="R16" s="110">
        <f t="shared" si="3"/>
        <v>0</v>
      </c>
      <c r="S16" s="110">
        <f t="shared" si="3"/>
        <v>0</v>
      </c>
      <c r="T16" s="110">
        <f t="shared" si="3"/>
        <v>0</v>
      </c>
      <c r="U16" s="110">
        <f t="shared" si="3"/>
        <v>0</v>
      </c>
      <c r="V16" s="110">
        <f t="shared" si="3"/>
        <v>0</v>
      </c>
      <c r="W16" s="110">
        <f t="shared" si="3"/>
        <v>0</v>
      </c>
      <c r="X16" s="110">
        <f t="shared" si="3"/>
        <v>0</v>
      </c>
      <c r="Y16" s="110">
        <f t="shared" si="3"/>
        <v>0</v>
      </c>
      <c r="Z16" s="110">
        <f t="shared" si="3"/>
        <v>0</v>
      </c>
      <c r="AA16" s="110">
        <f t="shared" si="3"/>
        <v>0</v>
      </c>
      <c r="AB16" s="110">
        <f t="shared" si="3"/>
        <v>0</v>
      </c>
      <c r="AC16" s="110">
        <f t="shared" si="3"/>
        <v>0</v>
      </c>
      <c r="AD16" s="110">
        <f t="shared" si="3"/>
        <v>0</v>
      </c>
      <c r="AE16" s="110">
        <f t="shared" si="3"/>
        <v>0</v>
      </c>
      <c r="AF16" s="110">
        <f t="shared" si="3"/>
        <v>0</v>
      </c>
      <c r="AG16" s="110">
        <f t="shared" si="3"/>
        <v>0</v>
      </c>
    </row>
    <row r="17" spans="1:33" ht="15">
      <c r="A17" s="4" t="s">
        <v>502</v>
      </c>
      <c r="B17" s="110">
        <f t="shared" si="1"/>
        <v>0</v>
      </c>
      <c r="C17" s="110">
        <f>SUMIFS('emission calcs'!$C$27:$C$39,'emission calcs'!$A$27:$A$39,calcs!A17)</f>
        <v>0</v>
      </c>
      <c r="D17" s="110">
        <f t="shared" si="2"/>
        <v>0</v>
      </c>
      <c r="E17" s="110">
        <f t="shared" si="3"/>
        <v>0</v>
      </c>
      <c r="F17" s="110">
        <f t="shared" si="3"/>
        <v>0</v>
      </c>
      <c r="G17" s="110">
        <f t="shared" si="3"/>
        <v>0</v>
      </c>
      <c r="H17" s="110">
        <f t="shared" si="3"/>
        <v>0</v>
      </c>
      <c r="I17" s="110">
        <f t="shared" si="3"/>
        <v>0</v>
      </c>
      <c r="J17" s="110">
        <f t="shared" si="3"/>
        <v>0</v>
      </c>
      <c r="K17" s="110">
        <f t="shared" si="3"/>
        <v>0</v>
      </c>
      <c r="L17" s="110">
        <f t="shared" si="3"/>
        <v>0</v>
      </c>
      <c r="M17" s="110">
        <f t="shared" si="3"/>
        <v>0</v>
      </c>
      <c r="N17" s="110">
        <f t="shared" si="3"/>
        <v>0</v>
      </c>
      <c r="O17" s="110">
        <f t="shared" si="3"/>
        <v>0</v>
      </c>
      <c r="P17" s="110">
        <f t="shared" si="3"/>
        <v>0</v>
      </c>
      <c r="Q17" s="110">
        <f t="shared" si="3"/>
        <v>0</v>
      </c>
      <c r="R17" s="110">
        <f t="shared" si="3"/>
        <v>0</v>
      </c>
      <c r="S17" s="110">
        <f t="shared" si="3"/>
        <v>0</v>
      </c>
      <c r="T17" s="110">
        <f t="shared" si="3"/>
        <v>0</v>
      </c>
      <c r="U17" s="110">
        <f t="shared" si="3"/>
        <v>0</v>
      </c>
      <c r="V17" s="110">
        <f t="shared" si="3"/>
        <v>0</v>
      </c>
      <c r="W17" s="110">
        <f t="shared" si="3"/>
        <v>0</v>
      </c>
      <c r="X17" s="110">
        <f t="shared" si="3"/>
        <v>0</v>
      </c>
      <c r="Y17" s="110">
        <f t="shared" si="3"/>
        <v>0</v>
      </c>
      <c r="Z17" s="110">
        <f t="shared" si="3"/>
        <v>0</v>
      </c>
      <c r="AA17" s="110">
        <f t="shared" si="3"/>
        <v>0</v>
      </c>
      <c r="AB17" s="110">
        <f t="shared" si="3"/>
        <v>0</v>
      </c>
      <c r="AC17" s="110">
        <f t="shared" si="3"/>
        <v>0</v>
      </c>
      <c r="AD17" s="110">
        <f t="shared" si="3"/>
        <v>0</v>
      </c>
      <c r="AE17" s="110">
        <f t="shared" si="3"/>
        <v>0</v>
      </c>
      <c r="AF17" s="110">
        <f t="shared" si="3"/>
        <v>0</v>
      </c>
      <c r="AG17" s="110">
        <f t="shared" si="3"/>
        <v>0</v>
      </c>
    </row>
    <row r="19" spans="1:33" ht="15">
      <c r="A19" s="241" t="s">
        <v>4700</v>
      </c>
      <c r="B19" s="73">
        <v>2020</v>
      </c>
      <c r="C19" s="73">
        <v>2025</v>
      </c>
    </row>
    <row r="20" spans="1:33" s="242" customFormat="1" ht="15">
      <c r="A20" s="243" t="s">
        <v>487</v>
      </c>
      <c r="B20" s="244">
        <f>B2</f>
        <v>9878315.7607016694</v>
      </c>
      <c r="C20" s="244">
        <v>0</v>
      </c>
    </row>
    <row r="21" spans="1:33" s="242" customFormat="1" ht="15">
      <c r="A21" s="246"/>
      <c r="B21" s="73">
        <v>2020</v>
      </c>
      <c r="C21" s="73">
        <v>2045</v>
      </c>
    </row>
    <row r="22" spans="1:33" s="242" customFormat="1" ht="15">
      <c r="A22" s="243" t="s">
        <v>488</v>
      </c>
      <c r="B22" s="244">
        <f>B3</f>
        <v>12043426.064417105</v>
      </c>
      <c r="C22" s="244">
        <v>0</v>
      </c>
    </row>
    <row r="23" spans="1:33" s="242" customFormat="1" ht="15">
      <c r="A23" s="246"/>
      <c r="B23" s="73">
        <v>2020</v>
      </c>
      <c r="C23" s="73">
        <v>2045</v>
      </c>
    </row>
    <row r="24" spans="1:33" s="242" customFormat="1" ht="15">
      <c r="A24" s="243" t="s">
        <v>496</v>
      </c>
      <c r="B24" s="244">
        <f>B11</f>
        <v>180425.85864295287</v>
      </c>
      <c r="C24" s="244">
        <v>0</v>
      </c>
    </row>
    <row r="25" spans="1:33" s="242" customFormat="1" ht="15">
      <c r="A25" s="247"/>
      <c r="B25" s="293">
        <f>SUM(C2:C17)/1000</f>
        <v>92569.742100000003</v>
      </c>
    </row>
    <row r="26" spans="1:33" s="242" customFormat="1" ht="15">
      <c r="A26" s="247"/>
    </row>
    <row r="27" spans="1:33" s="242" customFormat="1" ht="15">
      <c r="A27" s="62" t="s">
        <v>606</v>
      </c>
    </row>
    <row r="28" spans="1:33" ht="15">
      <c r="B28" s="69">
        <v>2019</v>
      </c>
      <c r="C28" s="69">
        <v>2020</v>
      </c>
      <c r="D28" s="69">
        <v>2021</v>
      </c>
      <c r="E28" s="69">
        <v>2022</v>
      </c>
      <c r="F28" s="69">
        <v>2023</v>
      </c>
      <c r="G28" s="69">
        <v>2024</v>
      </c>
      <c r="H28" s="69">
        <v>2025</v>
      </c>
      <c r="I28" s="69">
        <v>2026</v>
      </c>
      <c r="J28" s="69">
        <v>2027</v>
      </c>
      <c r="K28" s="69">
        <v>2028</v>
      </c>
      <c r="L28" s="69">
        <v>2029</v>
      </c>
      <c r="M28" s="69">
        <v>2030</v>
      </c>
      <c r="N28" s="69">
        <v>2031</v>
      </c>
      <c r="O28" s="69">
        <v>2032</v>
      </c>
      <c r="P28" s="69">
        <v>2033</v>
      </c>
      <c r="Q28" s="69">
        <v>2034</v>
      </c>
      <c r="R28" s="69">
        <v>2035</v>
      </c>
      <c r="S28" s="69">
        <v>2036</v>
      </c>
      <c r="T28" s="69">
        <v>2037</v>
      </c>
      <c r="U28" s="69">
        <v>2038</v>
      </c>
      <c r="V28" s="69">
        <v>2039</v>
      </c>
      <c r="W28" s="69">
        <v>2040</v>
      </c>
      <c r="X28" s="69">
        <v>2041</v>
      </c>
      <c r="Y28" s="69">
        <v>2042</v>
      </c>
      <c r="Z28" s="69">
        <v>2043</v>
      </c>
      <c r="AA28" s="69">
        <v>2044</v>
      </c>
      <c r="AB28" s="69">
        <v>2045</v>
      </c>
      <c r="AC28" s="69">
        <v>2046</v>
      </c>
      <c r="AD28" s="69">
        <v>2047</v>
      </c>
      <c r="AE28" s="69">
        <v>2048</v>
      </c>
      <c r="AF28" s="69">
        <v>2049</v>
      </c>
      <c r="AG28" s="69">
        <v>2050</v>
      </c>
    </row>
    <row r="29" spans="1:33" ht="15">
      <c r="A29" s="4" t="s">
        <v>487</v>
      </c>
      <c r="B29" s="245">
        <f>C29</f>
        <v>9878315.7607016563</v>
      </c>
      <c r="C29" s="245">
        <f>_xlfn.FORECAST.LINEAR(C$28,$B$20:$C$20,$B$19:$C$19)</f>
        <v>9878315.7607016563</v>
      </c>
      <c r="D29" s="245">
        <f t="shared" ref="D29:H29" si="4">_xlfn.FORECAST.LINEAR(D$28,$B$20:$C$20,$B$19:$C$19)</f>
        <v>7902652.6085615158</v>
      </c>
      <c r="E29" s="245">
        <f t="shared" si="4"/>
        <v>5926989.4564213753</v>
      </c>
      <c r="F29" s="245">
        <f t="shared" si="4"/>
        <v>3951326.3042807579</v>
      </c>
      <c r="G29" s="245">
        <f t="shared" si="4"/>
        <v>1975663.1521406174</v>
      </c>
      <c r="H29" s="245">
        <f t="shared" si="4"/>
        <v>0</v>
      </c>
      <c r="I29" s="110">
        <v>0</v>
      </c>
      <c r="J29" s="110">
        <v>0</v>
      </c>
      <c r="K29" s="110">
        <v>0</v>
      </c>
      <c r="L29" s="110">
        <v>0</v>
      </c>
      <c r="M29" s="110">
        <v>0</v>
      </c>
      <c r="N29" s="110">
        <v>0</v>
      </c>
      <c r="O29" s="110">
        <v>0</v>
      </c>
      <c r="P29" s="110">
        <v>0</v>
      </c>
      <c r="Q29" s="110">
        <v>0</v>
      </c>
      <c r="R29" s="110">
        <v>0</v>
      </c>
      <c r="S29" s="110">
        <v>0</v>
      </c>
      <c r="T29" s="110">
        <v>0</v>
      </c>
      <c r="U29" s="110">
        <v>0</v>
      </c>
      <c r="V29" s="110">
        <v>0</v>
      </c>
      <c r="W29" s="110">
        <v>0</v>
      </c>
      <c r="X29" s="110">
        <v>0</v>
      </c>
      <c r="Y29" s="110">
        <v>0</v>
      </c>
      <c r="Z29" s="110">
        <v>0</v>
      </c>
      <c r="AA29" s="110">
        <v>0</v>
      </c>
      <c r="AB29" s="110">
        <v>0</v>
      </c>
      <c r="AC29" s="110">
        <v>0</v>
      </c>
      <c r="AD29" s="110">
        <v>0</v>
      </c>
      <c r="AE29" s="110">
        <v>0</v>
      </c>
      <c r="AF29" s="110">
        <v>0</v>
      </c>
      <c r="AG29" s="110">
        <v>0</v>
      </c>
    </row>
    <row r="30" spans="1:33" ht="15">
      <c r="A30" s="4" t="s">
        <v>488</v>
      </c>
      <c r="B30" s="245">
        <f t="shared" ref="B30:B44" si="5">C30</f>
        <v>12043426.064417124</v>
      </c>
      <c r="C30" s="245">
        <f t="shared" ref="C30:AA30" si="6">_xlfn.FORECAST.LINEAR(C$28,$B$22:$C$22,$B$21:$C$21)</f>
        <v>12043426.064417124</v>
      </c>
      <c r="D30" s="245">
        <f>_xlfn.FORECAST.LINEAR(D$28,$B$22:$C$22,$B$21:$C$21)</f>
        <v>11561689.021840453</v>
      </c>
      <c r="E30" s="245">
        <f t="shared" si="6"/>
        <v>11079951.979263783</v>
      </c>
      <c r="F30" s="245">
        <f t="shared" si="6"/>
        <v>10598214.936687112</v>
      </c>
      <c r="G30" s="245">
        <f t="shared" si="6"/>
        <v>10116477.894110441</v>
      </c>
      <c r="H30" s="245">
        <f t="shared" si="6"/>
        <v>9634740.8515337706</v>
      </c>
      <c r="I30" s="245">
        <f t="shared" si="6"/>
        <v>9153003.8089570999</v>
      </c>
      <c r="J30" s="245">
        <f t="shared" si="6"/>
        <v>8671266.7663803101</v>
      </c>
      <c r="K30" s="245">
        <f t="shared" si="6"/>
        <v>8189529.7238036394</v>
      </c>
      <c r="L30" s="245">
        <f t="shared" si="6"/>
        <v>7707792.6812269688</v>
      </c>
      <c r="M30" s="245">
        <f t="shared" si="6"/>
        <v>7226055.6386502981</v>
      </c>
      <c r="N30" s="245">
        <f t="shared" si="6"/>
        <v>6744318.5960736275</v>
      </c>
      <c r="O30" s="245">
        <f t="shared" si="6"/>
        <v>6262581.5534969568</v>
      </c>
      <c r="P30" s="245">
        <f t="shared" si="6"/>
        <v>5780844.5109202862</v>
      </c>
      <c r="Q30" s="245">
        <f t="shared" si="6"/>
        <v>5299107.4683436155</v>
      </c>
      <c r="R30" s="245">
        <f t="shared" si="6"/>
        <v>4817370.4257668257</v>
      </c>
      <c r="S30" s="245">
        <f t="shared" si="6"/>
        <v>4335633.383190155</v>
      </c>
      <c r="T30" s="245">
        <f t="shared" si="6"/>
        <v>3853896.3406134844</v>
      </c>
      <c r="U30" s="245">
        <f t="shared" si="6"/>
        <v>3372159.2980368137</v>
      </c>
      <c r="V30" s="245">
        <f t="shared" si="6"/>
        <v>2890422.2554601431</v>
      </c>
      <c r="W30" s="245">
        <f t="shared" si="6"/>
        <v>2408685.2128834724</v>
      </c>
      <c r="X30" s="245">
        <f t="shared" si="6"/>
        <v>1926948.1703068018</v>
      </c>
      <c r="Y30" s="245">
        <f t="shared" si="6"/>
        <v>1445211.1277301311</v>
      </c>
      <c r="Z30" s="245">
        <f t="shared" si="6"/>
        <v>963474.0851534605</v>
      </c>
      <c r="AA30" s="245">
        <f t="shared" si="6"/>
        <v>481737.04257667065</v>
      </c>
      <c r="AB30" s="245">
        <v>0</v>
      </c>
      <c r="AC30" s="110">
        <v>0</v>
      </c>
      <c r="AD30" s="110">
        <v>0</v>
      </c>
      <c r="AE30" s="110">
        <v>0</v>
      </c>
      <c r="AF30" s="110">
        <v>0</v>
      </c>
      <c r="AG30" s="110">
        <v>0</v>
      </c>
    </row>
    <row r="31" spans="1:33" ht="15">
      <c r="A31" s="4" t="s">
        <v>489</v>
      </c>
      <c r="B31" s="245">
        <f t="shared" si="5"/>
        <v>12641086.721171886</v>
      </c>
      <c r="C31" s="110">
        <f>C4</f>
        <v>12641086.721171886</v>
      </c>
      <c r="D31" s="110">
        <f t="shared" ref="D31:AG39" si="7">D4</f>
        <v>12641086.721171886</v>
      </c>
      <c r="E31" s="110">
        <f t="shared" si="7"/>
        <v>12641086.721171886</v>
      </c>
      <c r="F31" s="110">
        <f t="shared" si="7"/>
        <v>12641086.721171886</v>
      </c>
      <c r="G31" s="110">
        <f t="shared" si="7"/>
        <v>12641086.721171886</v>
      </c>
      <c r="H31" s="110">
        <f t="shared" si="7"/>
        <v>12641086.721171886</v>
      </c>
      <c r="I31" s="110">
        <f t="shared" si="7"/>
        <v>12641086.721171886</v>
      </c>
      <c r="J31" s="110">
        <f t="shared" si="7"/>
        <v>12641086.721171886</v>
      </c>
      <c r="K31" s="110">
        <f t="shared" si="7"/>
        <v>12641086.721171886</v>
      </c>
      <c r="L31" s="110">
        <f t="shared" si="7"/>
        <v>12641086.721171886</v>
      </c>
      <c r="M31" s="110">
        <f t="shared" si="7"/>
        <v>12641086.721171886</v>
      </c>
      <c r="N31" s="110">
        <f t="shared" si="7"/>
        <v>12641086.721171886</v>
      </c>
      <c r="O31" s="110">
        <f t="shared" si="7"/>
        <v>12641086.721171886</v>
      </c>
      <c r="P31" s="110">
        <f t="shared" si="7"/>
        <v>12641086.721171886</v>
      </c>
      <c r="Q31" s="110">
        <f t="shared" si="7"/>
        <v>12641086.721171886</v>
      </c>
      <c r="R31" s="110">
        <f t="shared" si="7"/>
        <v>12641086.721171886</v>
      </c>
      <c r="S31" s="110">
        <f t="shared" si="7"/>
        <v>12641086.721171886</v>
      </c>
      <c r="T31" s="110">
        <f t="shared" si="7"/>
        <v>12641086.721171886</v>
      </c>
      <c r="U31" s="110">
        <f t="shared" si="7"/>
        <v>12641086.721171886</v>
      </c>
      <c r="V31" s="110">
        <f t="shared" si="7"/>
        <v>12641086.721171886</v>
      </c>
      <c r="W31" s="110">
        <f t="shared" si="7"/>
        <v>12641086.721171886</v>
      </c>
      <c r="X31" s="110">
        <f t="shared" si="7"/>
        <v>12641086.721171886</v>
      </c>
      <c r="Y31" s="110">
        <f t="shared" si="7"/>
        <v>12641086.721171886</v>
      </c>
      <c r="Z31" s="110">
        <f t="shared" si="7"/>
        <v>12641086.721171886</v>
      </c>
      <c r="AA31" s="110">
        <f t="shared" si="7"/>
        <v>12641086.721171886</v>
      </c>
      <c r="AB31" s="110">
        <f t="shared" si="7"/>
        <v>12641086.721171886</v>
      </c>
      <c r="AC31" s="110">
        <f t="shared" si="7"/>
        <v>12641086.721171886</v>
      </c>
      <c r="AD31" s="110">
        <f t="shared" si="7"/>
        <v>12641086.721171886</v>
      </c>
      <c r="AE31" s="110">
        <f t="shared" si="7"/>
        <v>12641086.721171886</v>
      </c>
      <c r="AF31" s="110">
        <f t="shared" si="7"/>
        <v>12641086.721171886</v>
      </c>
      <c r="AG31" s="110">
        <f t="shared" si="7"/>
        <v>12641086.721171886</v>
      </c>
    </row>
    <row r="32" spans="1:33" ht="15">
      <c r="A32" s="4" t="s">
        <v>490</v>
      </c>
      <c r="B32" s="245">
        <f t="shared" si="5"/>
        <v>21617273.188658789</v>
      </c>
      <c r="C32" s="110">
        <f t="shared" ref="C32" si="8">C5</f>
        <v>21617273.188658789</v>
      </c>
      <c r="D32" s="110">
        <f t="shared" ref="D32:Q32" si="9">D5</f>
        <v>21617273.188658789</v>
      </c>
      <c r="E32" s="110">
        <f t="shared" si="9"/>
        <v>21617273.188658789</v>
      </c>
      <c r="F32" s="110">
        <f t="shared" si="9"/>
        <v>21617273.188658789</v>
      </c>
      <c r="G32" s="110">
        <f t="shared" si="9"/>
        <v>21617273.188658789</v>
      </c>
      <c r="H32" s="110">
        <f t="shared" si="9"/>
        <v>21617273.188658789</v>
      </c>
      <c r="I32" s="110">
        <f t="shared" si="9"/>
        <v>21617273.188658789</v>
      </c>
      <c r="J32" s="110">
        <f t="shared" si="9"/>
        <v>21617273.188658789</v>
      </c>
      <c r="K32" s="110">
        <f t="shared" si="9"/>
        <v>21617273.188658789</v>
      </c>
      <c r="L32" s="110">
        <f t="shared" si="9"/>
        <v>21617273.188658789</v>
      </c>
      <c r="M32" s="110">
        <f t="shared" si="9"/>
        <v>21617273.188658789</v>
      </c>
      <c r="N32" s="110">
        <f t="shared" si="9"/>
        <v>21617273.188658789</v>
      </c>
      <c r="O32" s="110">
        <f t="shared" si="9"/>
        <v>21617273.188658789</v>
      </c>
      <c r="P32" s="110">
        <f t="shared" si="9"/>
        <v>21617273.188658789</v>
      </c>
      <c r="Q32" s="110">
        <f t="shared" si="9"/>
        <v>21617273.188658789</v>
      </c>
      <c r="R32" s="110">
        <f t="shared" si="7"/>
        <v>21617273.188658789</v>
      </c>
      <c r="S32" s="110">
        <f t="shared" si="7"/>
        <v>21617273.188658789</v>
      </c>
      <c r="T32" s="110">
        <f t="shared" si="7"/>
        <v>21617273.188658789</v>
      </c>
      <c r="U32" s="110">
        <f t="shared" si="7"/>
        <v>21617273.188658789</v>
      </c>
      <c r="V32" s="110">
        <f t="shared" si="7"/>
        <v>21617273.188658789</v>
      </c>
      <c r="W32" s="110">
        <f t="shared" si="7"/>
        <v>21617273.188658789</v>
      </c>
      <c r="X32" s="110">
        <f t="shared" si="7"/>
        <v>21617273.188658789</v>
      </c>
      <c r="Y32" s="110">
        <f t="shared" si="7"/>
        <v>21617273.188658789</v>
      </c>
      <c r="Z32" s="110">
        <f t="shared" si="7"/>
        <v>21617273.188658789</v>
      </c>
      <c r="AA32" s="110">
        <f t="shared" si="7"/>
        <v>21617273.188658789</v>
      </c>
      <c r="AB32" s="110">
        <f t="shared" si="7"/>
        <v>21617273.188658789</v>
      </c>
      <c r="AC32" s="110">
        <f t="shared" si="7"/>
        <v>21617273.188658789</v>
      </c>
      <c r="AD32" s="110">
        <f t="shared" si="7"/>
        <v>21617273.188658789</v>
      </c>
      <c r="AE32" s="110">
        <f t="shared" si="7"/>
        <v>21617273.188658789</v>
      </c>
      <c r="AF32" s="110">
        <f t="shared" si="7"/>
        <v>21617273.188658789</v>
      </c>
      <c r="AG32" s="110">
        <f t="shared" si="7"/>
        <v>21617273.188658789</v>
      </c>
    </row>
    <row r="33" spans="1:33" ht="15">
      <c r="A33" s="4" t="s">
        <v>491</v>
      </c>
      <c r="B33" s="245">
        <f t="shared" si="5"/>
        <v>22970467.128480937</v>
      </c>
      <c r="C33" s="110">
        <f t="shared" ref="C33" si="10">C6</f>
        <v>22970467.128480937</v>
      </c>
      <c r="D33" s="110">
        <f>D6</f>
        <v>22970467.128480937</v>
      </c>
      <c r="E33" s="110">
        <f t="shared" si="7"/>
        <v>22970467.128480937</v>
      </c>
      <c r="F33" s="110">
        <f t="shared" si="7"/>
        <v>22970467.128480937</v>
      </c>
      <c r="G33" s="110">
        <f t="shared" si="7"/>
        <v>22970467.128480937</v>
      </c>
      <c r="H33" s="110">
        <f t="shared" si="7"/>
        <v>22970467.128480937</v>
      </c>
      <c r="I33" s="110">
        <f t="shared" si="7"/>
        <v>22970467.128480937</v>
      </c>
      <c r="J33" s="110">
        <f t="shared" si="7"/>
        <v>22970467.128480937</v>
      </c>
      <c r="K33" s="110">
        <f t="shared" si="7"/>
        <v>22970467.128480937</v>
      </c>
      <c r="L33" s="110">
        <f t="shared" si="7"/>
        <v>22970467.128480937</v>
      </c>
      <c r="M33" s="110">
        <f t="shared" si="7"/>
        <v>22970467.128480937</v>
      </c>
      <c r="N33" s="110">
        <f t="shared" si="7"/>
        <v>22970467.128480937</v>
      </c>
      <c r="O33" s="110">
        <f t="shared" si="7"/>
        <v>22970467.128480937</v>
      </c>
      <c r="P33" s="110">
        <f t="shared" si="7"/>
        <v>22970467.128480937</v>
      </c>
      <c r="Q33" s="110">
        <f t="shared" si="7"/>
        <v>22970467.128480937</v>
      </c>
      <c r="R33" s="110">
        <f t="shared" si="7"/>
        <v>22970467.128480937</v>
      </c>
      <c r="S33" s="110">
        <f t="shared" si="7"/>
        <v>22970467.128480937</v>
      </c>
      <c r="T33" s="110">
        <f t="shared" si="7"/>
        <v>22970467.128480937</v>
      </c>
      <c r="U33" s="110">
        <f t="shared" si="7"/>
        <v>22970467.128480937</v>
      </c>
      <c r="V33" s="110">
        <f t="shared" si="7"/>
        <v>22970467.128480937</v>
      </c>
      <c r="W33" s="110">
        <f t="shared" si="7"/>
        <v>22970467.128480937</v>
      </c>
      <c r="X33" s="110">
        <f t="shared" si="7"/>
        <v>22970467.128480937</v>
      </c>
      <c r="Y33" s="110">
        <f t="shared" si="7"/>
        <v>22970467.128480937</v>
      </c>
      <c r="Z33" s="110">
        <f t="shared" si="7"/>
        <v>22970467.128480937</v>
      </c>
      <c r="AA33" s="110">
        <f t="shared" si="7"/>
        <v>22970467.128480937</v>
      </c>
      <c r="AB33" s="110">
        <f t="shared" si="7"/>
        <v>22970467.128480937</v>
      </c>
      <c r="AC33" s="110">
        <f t="shared" si="7"/>
        <v>22970467.128480937</v>
      </c>
      <c r="AD33" s="110">
        <f t="shared" si="7"/>
        <v>22970467.128480937</v>
      </c>
      <c r="AE33" s="110">
        <f t="shared" si="7"/>
        <v>22970467.128480937</v>
      </c>
      <c r="AF33" s="110">
        <f t="shared" si="7"/>
        <v>22970467.128480937</v>
      </c>
      <c r="AG33" s="110">
        <f t="shared" si="7"/>
        <v>22970467.128480937</v>
      </c>
    </row>
    <row r="34" spans="1:33" ht="15">
      <c r="A34" s="4" t="s">
        <v>492</v>
      </c>
      <c r="B34" s="245">
        <f t="shared" si="5"/>
        <v>9111505.8614691179</v>
      </c>
      <c r="C34" s="110">
        <f t="shared" ref="C34" si="11">C7</f>
        <v>9111505.8614691179</v>
      </c>
      <c r="D34" s="110">
        <f t="shared" si="7"/>
        <v>9111505.8614691179</v>
      </c>
      <c r="E34" s="110">
        <f t="shared" si="7"/>
        <v>9111505.8614691179</v>
      </c>
      <c r="F34" s="110">
        <f t="shared" si="7"/>
        <v>9111505.8614691179</v>
      </c>
      <c r="G34" s="110">
        <f t="shared" si="7"/>
        <v>9111505.8614691179</v>
      </c>
      <c r="H34" s="110">
        <f t="shared" si="7"/>
        <v>9111505.8614691179</v>
      </c>
      <c r="I34" s="110">
        <f t="shared" si="7"/>
        <v>9111505.8614691179</v>
      </c>
      <c r="J34" s="110">
        <f t="shared" si="7"/>
        <v>9111505.8614691179</v>
      </c>
      <c r="K34" s="110">
        <f t="shared" si="7"/>
        <v>9111505.8614691179</v>
      </c>
      <c r="L34" s="110">
        <f t="shared" si="7"/>
        <v>9111505.8614691179</v>
      </c>
      <c r="M34" s="110">
        <f t="shared" si="7"/>
        <v>9111505.8614691179</v>
      </c>
      <c r="N34" s="110">
        <f t="shared" si="7"/>
        <v>9111505.8614691179</v>
      </c>
      <c r="O34" s="110">
        <f t="shared" si="7"/>
        <v>9111505.8614691179</v>
      </c>
      <c r="P34" s="110">
        <f t="shared" si="7"/>
        <v>9111505.8614691179</v>
      </c>
      <c r="Q34" s="110">
        <f t="shared" si="7"/>
        <v>9111505.8614691179</v>
      </c>
      <c r="R34" s="110">
        <f t="shared" si="7"/>
        <v>9111505.8614691179</v>
      </c>
      <c r="S34" s="110">
        <f t="shared" si="7"/>
        <v>9111505.8614691179</v>
      </c>
      <c r="T34" s="110">
        <f t="shared" si="7"/>
        <v>9111505.8614691179</v>
      </c>
      <c r="U34" s="110">
        <f t="shared" si="7"/>
        <v>9111505.8614691179</v>
      </c>
      <c r="V34" s="110">
        <f t="shared" si="7"/>
        <v>9111505.8614691179</v>
      </c>
      <c r="W34" s="110">
        <f t="shared" si="7"/>
        <v>9111505.8614691179</v>
      </c>
      <c r="X34" s="110">
        <f t="shared" si="7"/>
        <v>9111505.8614691179</v>
      </c>
      <c r="Y34" s="110">
        <f t="shared" si="7"/>
        <v>9111505.8614691179</v>
      </c>
      <c r="Z34" s="110">
        <f t="shared" si="7"/>
        <v>9111505.8614691179</v>
      </c>
      <c r="AA34" s="110">
        <f t="shared" si="7"/>
        <v>9111505.8614691179</v>
      </c>
      <c r="AB34" s="110">
        <f t="shared" si="7"/>
        <v>9111505.8614691179</v>
      </c>
      <c r="AC34" s="110">
        <f t="shared" si="7"/>
        <v>9111505.8614691179</v>
      </c>
      <c r="AD34" s="110">
        <f t="shared" si="7"/>
        <v>9111505.8614691179</v>
      </c>
      <c r="AE34" s="110">
        <f t="shared" si="7"/>
        <v>9111505.8614691179</v>
      </c>
      <c r="AF34" s="110">
        <f t="shared" si="7"/>
        <v>9111505.8614691179</v>
      </c>
      <c r="AG34" s="110">
        <f t="shared" si="7"/>
        <v>9111505.8614691179</v>
      </c>
    </row>
    <row r="35" spans="1:33" ht="15">
      <c r="A35" s="4" t="s">
        <v>493</v>
      </c>
      <c r="B35" s="245">
        <f t="shared" si="5"/>
        <v>0</v>
      </c>
      <c r="C35" s="110">
        <f t="shared" ref="C35" si="12">C8</f>
        <v>0</v>
      </c>
      <c r="D35" s="110">
        <f t="shared" si="7"/>
        <v>0</v>
      </c>
      <c r="E35" s="110">
        <f t="shared" si="7"/>
        <v>0</v>
      </c>
      <c r="F35" s="110">
        <f t="shared" si="7"/>
        <v>0</v>
      </c>
      <c r="G35" s="110">
        <f t="shared" si="7"/>
        <v>0</v>
      </c>
      <c r="H35" s="110">
        <f t="shared" si="7"/>
        <v>0</v>
      </c>
      <c r="I35" s="110">
        <f t="shared" si="7"/>
        <v>0</v>
      </c>
      <c r="J35" s="110">
        <f t="shared" si="7"/>
        <v>0</v>
      </c>
      <c r="K35" s="110">
        <f t="shared" si="7"/>
        <v>0</v>
      </c>
      <c r="L35" s="110">
        <f t="shared" si="7"/>
        <v>0</v>
      </c>
      <c r="M35" s="110">
        <f t="shared" si="7"/>
        <v>0</v>
      </c>
      <c r="N35" s="110">
        <f t="shared" si="7"/>
        <v>0</v>
      </c>
      <c r="O35" s="110">
        <f t="shared" si="7"/>
        <v>0</v>
      </c>
      <c r="P35" s="110">
        <f t="shared" si="7"/>
        <v>0</v>
      </c>
      <c r="Q35" s="110">
        <f t="shared" si="7"/>
        <v>0</v>
      </c>
      <c r="R35" s="110">
        <f t="shared" si="7"/>
        <v>0</v>
      </c>
      <c r="S35" s="110">
        <f t="shared" si="7"/>
        <v>0</v>
      </c>
      <c r="T35" s="110">
        <f t="shared" si="7"/>
        <v>0</v>
      </c>
      <c r="U35" s="110">
        <f t="shared" si="7"/>
        <v>0</v>
      </c>
      <c r="V35" s="110">
        <f t="shared" si="7"/>
        <v>0</v>
      </c>
      <c r="W35" s="110">
        <f t="shared" si="7"/>
        <v>0</v>
      </c>
      <c r="X35" s="110">
        <f t="shared" si="7"/>
        <v>0</v>
      </c>
      <c r="Y35" s="110">
        <f t="shared" si="7"/>
        <v>0</v>
      </c>
      <c r="Z35" s="110">
        <f t="shared" si="7"/>
        <v>0</v>
      </c>
      <c r="AA35" s="110">
        <f t="shared" si="7"/>
        <v>0</v>
      </c>
      <c r="AB35" s="110">
        <f t="shared" si="7"/>
        <v>0</v>
      </c>
      <c r="AC35" s="110">
        <f t="shared" si="7"/>
        <v>0</v>
      </c>
      <c r="AD35" s="110">
        <f t="shared" si="7"/>
        <v>0</v>
      </c>
      <c r="AE35" s="110">
        <f t="shared" si="7"/>
        <v>0</v>
      </c>
      <c r="AF35" s="110">
        <f t="shared" si="7"/>
        <v>0</v>
      </c>
      <c r="AG35" s="110">
        <f t="shared" si="7"/>
        <v>0</v>
      </c>
    </row>
    <row r="36" spans="1:33" ht="15">
      <c r="A36" s="4" t="s">
        <v>494</v>
      </c>
      <c r="B36" s="245">
        <f t="shared" si="5"/>
        <v>1375747.1721525155</v>
      </c>
      <c r="C36" s="110">
        <f t="shared" ref="C36" si="13">C9</f>
        <v>1375747.1721525155</v>
      </c>
      <c r="D36" s="110">
        <f t="shared" si="7"/>
        <v>1375747.1721525155</v>
      </c>
      <c r="E36" s="110">
        <f t="shared" si="7"/>
        <v>1375747.1721525155</v>
      </c>
      <c r="F36" s="110">
        <f t="shared" si="7"/>
        <v>1375747.1721525155</v>
      </c>
      <c r="G36" s="110">
        <f t="shared" si="7"/>
        <v>1375747.1721525155</v>
      </c>
      <c r="H36" s="110">
        <f t="shared" si="7"/>
        <v>1375747.1721525155</v>
      </c>
      <c r="I36" s="110">
        <f t="shared" si="7"/>
        <v>1375747.1721525155</v>
      </c>
      <c r="J36" s="110">
        <f t="shared" si="7"/>
        <v>1375747.1721525155</v>
      </c>
      <c r="K36" s="110">
        <f t="shared" si="7"/>
        <v>1375747.1721525155</v>
      </c>
      <c r="L36" s="110">
        <f t="shared" si="7"/>
        <v>1375747.1721525155</v>
      </c>
      <c r="M36" s="110">
        <f t="shared" si="7"/>
        <v>1375747.1721525155</v>
      </c>
      <c r="N36" s="110">
        <f t="shared" si="7"/>
        <v>1375747.1721525155</v>
      </c>
      <c r="O36" s="110">
        <f t="shared" si="7"/>
        <v>1375747.1721525155</v>
      </c>
      <c r="P36" s="110">
        <f t="shared" si="7"/>
        <v>1375747.1721525155</v>
      </c>
      <c r="Q36" s="110">
        <f t="shared" si="7"/>
        <v>1375747.1721525155</v>
      </c>
      <c r="R36" s="110">
        <f t="shared" si="7"/>
        <v>1375747.1721525155</v>
      </c>
      <c r="S36" s="110">
        <f t="shared" si="7"/>
        <v>1375747.1721525155</v>
      </c>
      <c r="T36" s="110">
        <f t="shared" si="7"/>
        <v>1375747.1721525155</v>
      </c>
      <c r="U36" s="110">
        <f t="shared" si="7"/>
        <v>1375747.1721525155</v>
      </c>
      <c r="V36" s="110">
        <f t="shared" si="7"/>
        <v>1375747.1721525155</v>
      </c>
      <c r="W36" s="110">
        <f t="shared" si="7"/>
        <v>1375747.1721525155</v>
      </c>
      <c r="X36" s="110">
        <f t="shared" si="7"/>
        <v>1375747.1721525155</v>
      </c>
      <c r="Y36" s="110">
        <f t="shared" si="7"/>
        <v>1375747.1721525155</v>
      </c>
      <c r="Z36" s="110">
        <f t="shared" si="7"/>
        <v>1375747.1721525155</v>
      </c>
      <c r="AA36" s="110">
        <f t="shared" si="7"/>
        <v>1375747.1721525155</v>
      </c>
      <c r="AB36" s="110">
        <f t="shared" si="7"/>
        <v>1375747.1721525155</v>
      </c>
      <c r="AC36" s="110">
        <f t="shared" si="7"/>
        <v>1375747.1721525155</v>
      </c>
      <c r="AD36" s="110">
        <f t="shared" si="7"/>
        <v>1375747.1721525155</v>
      </c>
      <c r="AE36" s="110">
        <f t="shared" si="7"/>
        <v>1375747.1721525155</v>
      </c>
      <c r="AF36" s="110">
        <f t="shared" si="7"/>
        <v>1375747.1721525155</v>
      </c>
      <c r="AG36" s="110">
        <f t="shared" si="7"/>
        <v>1375747.1721525155</v>
      </c>
    </row>
    <row r="37" spans="1:33" ht="15">
      <c r="A37" s="4" t="s">
        <v>495</v>
      </c>
      <c r="B37" s="245">
        <f t="shared" si="5"/>
        <v>2751494.344305031</v>
      </c>
      <c r="C37" s="110">
        <f t="shared" ref="C37" si="14">C10</f>
        <v>2751494.344305031</v>
      </c>
      <c r="D37" s="110">
        <f t="shared" si="7"/>
        <v>2751494.344305031</v>
      </c>
      <c r="E37" s="110">
        <f t="shared" si="7"/>
        <v>2751494.344305031</v>
      </c>
      <c r="F37" s="110">
        <f t="shared" si="7"/>
        <v>2751494.344305031</v>
      </c>
      <c r="G37" s="110">
        <f t="shared" si="7"/>
        <v>2751494.344305031</v>
      </c>
      <c r="H37" s="110">
        <f t="shared" si="7"/>
        <v>2751494.344305031</v>
      </c>
      <c r="I37" s="110">
        <f t="shared" si="7"/>
        <v>2751494.344305031</v>
      </c>
      <c r="J37" s="110">
        <f t="shared" si="7"/>
        <v>2751494.344305031</v>
      </c>
      <c r="K37" s="110">
        <f t="shared" si="7"/>
        <v>2751494.344305031</v>
      </c>
      <c r="L37" s="110">
        <f t="shared" si="7"/>
        <v>2751494.344305031</v>
      </c>
      <c r="M37" s="110">
        <f t="shared" si="7"/>
        <v>2751494.344305031</v>
      </c>
      <c r="N37" s="110">
        <f t="shared" si="7"/>
        <v>2751494.344305031</v>
      </c>
      <c r="O37" s="110">
        <f t="shared" si="7"/>
        <v>2751494.344305031</v>
      </c>
      <c r="P37" s="110">
        <f t="shared" si="7"/>
        <v>2751494.344305031</v>
      </c>
      <c r="Q37" s="110">
        <f t="shared" si="7"/>
        <v>2751494.344305031</v>
      </c>
      <c r="R37" s="110">
        <f t="shared" si="7"/>
        <v>2751494.344305031</v>
      </c>
      <c r="S37" s="110">
        <f t="shared" si="7"/>
        <v>2751494.344305031</v>
      </c>
      <c r="T37" s="110">
        <f t="shared" si="7"/>
        <v>2751494.344305031</v>
      </c>
      <c r="U37" s="110">
        <f t="shared" si="7"/>
        <v>2751494.344305031</v>
      </c>
      <c r="V37" s="110">
        <f t="shared" si="7"/>
        <v>2751494.344305031</v>
      </c>
      <c r="W37" s="110">
        <f t="shared" si="7"/>
        <v>2751494.344305031</v>
      </c>
      <c r="X37" s="110">
        <f t="shared" si="7"/>
        <v>2751494.344305031</v>
      </c>
      <c r="Y37" s="110">
        <f t="shared" si="7"/>
        <v>2751494.344305031</v>
      </c>
      <c r="Z37" s="110">
        <f t="shared" si="7"/>
        <v>2751494.344305031</v>
      </c>
      <c r="AA37" s="110">
        <f t="shared" si="7"/>
        <v>2751494.344305031</v>
      </c>
      <c r="AB37" s="110">
        <f t="shared" si="7"/>
        <v>2751494.344305031</v>
      </c>
      <c r="AC37" s="110">
        <f t="shared" si="7"/>
        <v>2751494.344305031</v>
      </c>
      <c r="AD37" s="110">
        <f t="shared" si="7"/>
        <v>2751494.344305031</v>
      </c>
      <c r="AE37" s="110">
        <f t="shared" si="7"/>
        <v>2751494.344305031</v>
      </c>
      <c r="AF37" s="110">
        <f t="shared" si="7"/>
        <v>2751494.344305031</v>
      </c>
      <c r="AG37" s="110">
        <f t="shared" si="7"/>
        <v>2751494.344305031</v>
      </c>
    </row>
    <row r="38" spans="1:33" ht="15">
      <c r="A38" s="4" t="s">
        <v>496</v>
      </c>
      <c r="B38" s="245">
        <f t="shared" si="5"/>
        <v>180425.85864295252</v>
      </c>
      <c r="C38" s="245">
        <f t="shared" ref="C38:AA38" si="15">_xlfn.FORECAST.LINEAR(C$28,$B$24:$C$24,$B$23:$C$23)</f>
        <v>180425.85864295252</v>
      </c>
      <c r="D38" s="245">
        <f>_xlfn.FORECAST.LINEAR(D$28,$B$24:$C$24,$B$23:$C$23)</f>
        <v>173208.82429723442</v>
      </c>
      <c r="E38" s="245">
        <f t="shared" si="15"/>
        <v>165991.78995151632</v>
      </c>
      <c r="F38" s="245">
        <f t="shared" si="15"/>
        <v>158774.75560579821</v>
      </c>
      <c r="G38" s="245">
        <f t="shared" si="15"/>
        <v>151557.72126008011</v>
      </c>
      <c r="H38" s="245">
        <f t="shared" si="15"/>
        <v>144340.68691436201</v>
      </c>
      <c r="I38" s="245">
        <f t="shared" si="15"/>
        <v>137123.65256864391</v>
      </c>
      <c r="J38" s="245">
        <f t="shared" si="15"/>
        <v>129906.61822292581</v>
      </c>
      <c r="K38" s="245">
        <f t="shared" si="15"/>
        <v>122689.58387720771</v>
      </c>
      <c r="L38" s="245">
        <f t="shared" si="15"/>
        <v>115472.54953148961</v>
      </c>
      <c r="M38" s="245">
        <f t="shared" si="15"/>
        <v>108255.51518577151</v>
      </c>
      <c r="N38" s="245">
        <f t="shared" si="15"/>
        <v>101038.48084005341</v>
      </c>
      <c r="O38" s="245">
        <f t="shared" si="15"/>
        <v>93821.446494335309</v>
      </c>
      <c r="P38" s="245">
        <f t="shared" si="15"/>
        <v>86604.412148617208</v>
      </c>
      <c r="Q38" s="245">
        <f t="shared" si="15"/>
        <v>79387.377802899107</v>
      </c>
      <c r="R38" s="245">
        <f t="shared" si="15"/>
        <v>72170.343457181007</v>
      </c>
      <c r="S38" s="245">
        <f t="shared" si="15"/>
        <v>64953.309111462906</v>
      </c>
      <c r="T38" s="245">
        <f t="shared" si="15"/>
        <v>57736.274765744805</v>
      </c>
      <c r="U38" s="245">
        <f t="shared" si="15"/>
        <v>50519.240420026705</v>
      </c>
      <c r="V38" s="245">
        <f t="shared" si="15"/>
        <v>43302.206074308604</v>
      </c>
      <c r="W38" s="245">
        <f t="shared" si="15"/>
        <v>36085.171728590503</v>
      </c>
      <c r="X38" s="245">
        <f t="shared" si="15"/>
        <v>28868.137382872403</v>
      </c>
      <c r="Y38" s="245">
        <f t="shared" si="15"/>
        <v>21651.103037154302</v>
      </c>
      <c r="Z38" s="245">
        <f t="shared" si="15"/>
        <v>14434.068691436201</v>
      </c>
      <c r="AA38" s="245">
        <f t="shared" si="15"/>
        <v>7217.0343457181007</v>
      </c>
      <c r="AB38" s="245">
        <v>0</v>
      </c>
      <c r="AC38" s="110">
        <v>0</v>
      </c>
      <c r="AD38" s="110">
        <v>0</v>
      </c>
      <c r="AE38" s="110">
        <v>0</v>
      </c>
      <c r="AF38" s="110">
        <v>0</v>
      </c>
      <c r="AG38" s="110">
        <v>0</v>
      </c>
    </row>
    <row r="39" spans="1:33" ht="15">
      <c r="A39" s="4" t="s">
        <v>497</v>
      </c>
      <c r="B39" s="245">
        <f t="shared" si="5"/>
        <v>0</v>
      </c>
      <c r="C39" s="110">
        <f t="shared" ref="C39" si="16">C12</f>
        <v>0</v>
      </c>
      <c r="D39" s="110">
        <f t="shared" si="7"/>
        <v>0</v>
      </c>
      <c r="E39" s="110">
        <f t="shared" si="7"/>
        <v>0</v>
      </c>
      <c r="F39" s="110">
        <f t="shared" si="7"/>
        <v>0</v>
      </c>
      <c r="G39" s="110">
        <f t="shared" si="7"/>
        <v>0</v>
      </c>
      <c r="H39" s="110">
        <f t="shared" si="7"/>
        <v>0</v>
      </c>
      <c r="I39" s="110">
        <f t="shared" si="7"/>
        <v>0</v>
      </c>
      <c r="J39" s="110">
        <f t="shared" si="7"/>
        <v>0</v>
      </c>
      <c r="K39" s="110">
        <f t="shared" si="7"/>
        <v>0</v>
      </c>
      <c r="L39" s="110">
        <f t="shared" si="7"/>
        <v>0</v>
      </c>
      <c r="M39" s="110">
        <f t="shared" si="7"/>
        <v>0</v>
      </c>
      <c r="N39" s="110">
        <f t="shared" si="7"/>
        <v>0</v>
      </c>
      <c r="O39" s="110">
        <f t="shared" si="7"/>
        <v>0</v>
      </c>
      <c r="P39" s="110">
        <f t="shared" si="7"/>
        <v>0</v>
      </c>
      <c r="Q39" s="110">
        <f t="shared" si="7"/>
        <v>0</v>
      </c>
      <c r="R39" s="110">
        <f t="shared" si="7"/>
        <v>0</v>
      </c>
      <c r="S39" s="110">
        <f t="shared" si="7"/>
        <v>0</v>
      </c>
      <c r="T39" s="110">
        <f t="shared" si="7"/>
        <v>0</v>
      </c>
      <c r="U39" s="110">
        <f t="shared" si="7"/>
        <v>0</v>
      </c>
      <c r="V39" s="110">
        <f t="shared" si="7"/>
        <v>0</v>
      </c>
      <c r="W39" s="110">
        <f t="shared" si="7"/>
        <v>0</v>
      </c>
      <c r="X39" s="110">
        <f t="shared" si="7"/>
        <v>0</v>
      </c>
      <c r="Y39" s="110">
        <f t="shared" ref="D39:AG44" si="17">Y12</f>
        <v>0</v>
      </c>
      <c r="Z39" s="110">
        <f t="shared" si="17"/>
        <v>0</v>
      </c>
      <c r="AA39" s="110">
        <f t="shared" si="17"/>
        <v>0</v>
      </c>
      <c r="AB39" s="110">
        <f t="shared" si="17"/>
        <v>0</v>
      </c>
      <c r="AC39" s="110">
        <f t="shared" si="17"/>
        <v>0</v>
      </c>
      <c r="AD39" s="110">
        <f t="shared" si="17"/>
        <v>0</v>
      </c>
      <c r="AE39" s="110">
        <f t="shared" si="17"/>
        <v>0</v>
      </c>
      <c r="AF39" s="110">
        <f t="shared" si="17"/>
        <v>0</v>
      </c>
      <c r="AG39" s="110">
        <f t="shared" si="17"/>
        <v>0</v>
      </c>
    </row>
    <row r="40" spans="1:33" ht="15">
      <c r="A40" s="4" t="s">
        <v>498</v>
      </c>
      <c r="B40" s="245">
        <f t="shared" si="5"/>
        <v>0</v>
      </c>
      <c r="C40" s="110">
        <f t="shared" ref="C40" si="18">C13</f>
        <v>0</v>
      </c>
      <c r="D40" s="110">
        <f t="shared" si="17"/>
        <v>0</v>
      </c>
      <c r="E40" s="110">
        <f t="shared" si="17"/>
        <v>0</v>
      </c>
      <c r="F40" s="110">
        <f t="shared" si="17"/>
        <v>0</v>
      </c>
      <c r="G40" s="110">
        <f t="shared" si="17"/>
        <v>0</v>
      </c>
      <c r="H40" s="110">
        <f t="shared" si="17"/>
        <v>0</v>
      </c>
      <c r="I40" s="110">
        <f t="shared" si="17"/>
        <v>0</v>
      </c>
      <c r="J40" s="110">
        <f t="shared" si="17"/>
        <v>0</v>
      </c>
      <c r="K40" s="110">
        <f t="shared" si="17"/>
        <v>0</v>
      </c>
      <c r="L40" s="110">
        <f t="shared" si="17"/>
        <v>0</v>
      </c>
      <c r="M40" s="110">
        <f t="shared" si="17"/>
        <v>0</v>
      </c>
      <c r="N40" s="110">
        <f t="shared" si="17"/>
        <v>0</v>
      </c>
      <c r="O40" s="110">
        <f t="shared" si="17"/>
        <v>0</v>
      </c>
      <c r="P40" s="110">
        <f t="shared" si="17"/>
        <v>0</v>
      </c>
      <c r="Q40" s="110">
        <f t="shared" si="17"/>
        <v>0</v>
      </c>
      <c r="R40" s="110">
        <f t="shared" si="17"/>
        <v>0</v>
      </c>
      <c r="S40" s="110">
        <f t="shared" si="17"/>
        <v>0</v>
      </c>
      <c r="T40" s="110">
        <f t="shared" si="17"/>
        <v>0</v>
      </c>
      <c r="U40" s="110">
        <f t="shared" si="17"/>
        <v>0</v>
      </c>
      <c r="V40" s="110">
        <f t="shared" si="17"/>
        <v>0</v>
      </c>
      <c r="W40" s="110">
        <f t="shared" si="17"/>
        <v>0</v>
      </c>
      <c r="X40" s="110">
        <f t="shared" si="17"/>
        <v>0</v>
      </c>
      <c r="Y40" s="110">
        <f t="shared" si="17"/>
        <v>0</v>
      </c>
      <c r="Z40" s="110">
        <f t="shared" si="17"/>
        <v>0</v>
      </c>
      <c r="AA40" s="110">
        <f t="shared" si="17"/>
        <v>0</v>
      </c>
      <c r="AB40" s="110">
        <f t="shared" si="17"/>
        <v>0</v>
      </c>
      <c r="AC40" s="110">
        <f t="shared" si="17"/>
        <v>0</v>
      </c>
      <c r="AD40" s="110">
        <f t="shared" si="17"/>
        <v>0</v>
      </c>
      <c r="AE40" s="110">
        <f t="shared" si="17"/>
        <v>0</v>
      </c>
      <c r="AF40" s="110">
        <f t="shared" si="17"/>
        <v>0</v>
      </c>
      <c r="AG40" s="110">
        <f t="shared" si="17"/>
        <v>0</v>
      </c>
    </row>
    <row r="41" spans="1:33" ht="15">
      <c r="A41" s="4" t="s">
        <v>499</v>
      </c>
      <c r="B41" s="245">
        <f t="shared" si="5"/>
        <v>0</v>
      </c>
      <c r="C41" s="110">
        <f t="shared" ref="C41" si="19">C14</f>
        <v>0</v>
      </c>
      <c r="D41" s="110">
        <f t="shared" si="17"/>
        <v>0</v>
      </c>
      <c r="E41" s="110">
        <f t="shared" si="17"/>
        <v>0</v>
      </c>
      <c r="F41" s="110">
        <f t="shared" si="17"/>
        <v>0</v>
      </c>
      <c r="G41" s="110">
        <f t="shared" si="17"/>
        <v>0</v>
      </c>
      <c r="H41" s="110">
        <f t="shared" si="17"/>
        <v>0</v>
      </c>
      <c r="I41" s="110">
        <f t="shared" si="17"/>
        <v>0</v>
      </c>
      <c r="J41" s="110">
        <f t="shared" si="17"/>
        <v>0</v>
      </c>
      <c r="K41" s="110">
        <f t="shared" si="17"/>
        <v>0</v>
      </c>
      <c r="L41" s="110">
        <f t="shared" si="17"/>
        <v>0</v>
      </c>
      <c r="M41" s="110">
        <f t="shared" si="17"/>
        <v>0</v>
      </c>
      <c r="N41" s="110">
        <f t="shared" si="17"/>
        <v>0</v>
      </c>
      <c r="O41" s="110">
        <f t="shared" si="17"/>
        <v>0</v>
      </c>
      <c r="P41" s="110">
        <f t="shared" si="17"/>
        <v>0</v>
      </c>
      <c r="Q41" s="110">
        <f t="shared" si="17"/>
        <v>0</v>
      </c>
      <c r="R41" s="110">
        <f t="shared" si="17"/>
        <v>0</v>
      </c>
      <c r="S41" s="110">
        <f t="shared" si="17"/>
        <v>0</v>
      </c>
      <c r="T41" s="110">
        <f t="shared" si="17"/>
        <v>0</v>
      </c>
      <c r="U41" s="110">
        <f t="shared" si="17"/>
        <v>0</v>
      </c>
      <c r="V41" s="110">
        <f t="shared" si="17"/>
        <v>0</v>
      </c>
      <c r="W41" s="110">
        <f t="shared" si="17"/>
        <v>0</v>
      </c>
      <c r="X41" s="110">
        <f t="shared" si="17"/>
        <v>0</v>
      </c>
      <c r="Y41" s="110">
        <f t="shared" si="17"/>
        <v>0</v>
      </c>
      <c r="Z41" s="110">
        <f t="shared" si="17"/>
        <v>0</v>
      </c>
      <c r="AA41" s="110">
        <f t="shared" si="17"/>
        <v>0</v>
      </c>
      <c r="AB41" s="110">
        <f t="shared" si="17"/>
        <v>0</v>
      </c>
      <c r="AC41" s="110">
        <f t="shared" si="17"/>
        <v>0</v>
      </c>
      <c r="AD41" s="110">
        <f t="shared" si="17"/>
        <v>0</v>
      </c>
      <c r="AE41" s="110">
        <f t="shared" si="17"/>
        <v>0</v>
      </c>
      <c r="AF41" s="110">
        <f t="shared" si="17"/>
        <v>0</v>
      </c>
      <c r="AG41" s="110">
        <f t="shared" si="17"/>
        <v>0</v>
      </c>
    </row>
    <row r="42" spans="1:33" ht="15">
      <c r="A42" s="4" t="s">
        <v>500</v>
      </c>
      <c r="B42" s="245">
        <f t="shared" si="5"/>
        <v>0</v>
      </c>
      <c r="C42" s="110">
        <f t="shared" ref="C42" si="20">C15</f>
        <v>0</v>
      </c>
      <c r="D42" s="110">
        <f t="shared" si="17"/>
        <v>0</v>
      </c>
      <c r="E42" s="110">
        <f t="shared" si="17"/>
        <v>0</v>
      </c>
      <c r="F42" s="110">
        <f t="shared" si="17"/>
        <v>0</v>
      </c>
      <c r="G42" s="110">
        <f t="shared" si="17"/>
        <v>0</v>
      </c>
      <c r="H42" s="110">
        <f t="shared" si="17"/>
        <v>0</v>
      </c>
      <c r="I42" s="110">
        <f t="shared" si="17"/>
        <v>0</v>
      </c>
      <c r="J42" s="110">
        <f t="shared" si="17"/>
        <v>0</v>
      </c>
      <c r="K42" s="110">
        <f t="shared" si="17"/>
        <v>0</v>
      </c>
      <c r="L42" s="110">
        <f t="shared" si="17"/>
        <v>0</v>
      </c>
      <c r="M42" s="110">
        <f t="shared" si="17"/>
        <v>0</v>
      </c>
      <c r="N42" s="110">
        <f t="shared" si="17"/>
        <v>0</v>
      </c>
      <c r="O42" s="110">
        <f t="shared" si="17"/>
        <v>0</v>
      </c>
      <c r="P42" s="110">
        <f t="shared" si="17"/>
        <v>0</v>
      </c>
      <c r="Q42" s="110">
        <f t="shared" si="17"/>
        <v>0</v>
      </c>
      <c r="R42" s="110">
        <f t="shared" si="17"/>
        <v>0</v>
      </c>
      <c r="S42" s="110">
        <f t="shared" si="17"/>
        <v>0</v>
      </c>
      <c r="T42" s="110">
        <f t="shared" si="17"/>
        <v>0</v>
      </c>
      <c r="U42" s="110">
        <f t="shared" si="17"/>
        <v>0</v>
      </c>
      <c r="V42" s="110">
        <f t="shared" si="17"/>
        <v>0</v>
      </c>
      <c r="W42" s="110">
        <f t="shared" si="17"/>
        <v>0</v>
      </c>
      <c r="X42" s="110">
        <f t="shared" si="17"/>
        <v>0</v>
      </c>
      <c r="Y42" s="110">
        <f t="shared" si="17"/>
        <v>0</v>
      </c>
      <c r="Z42" s="110">
        <f t="shared" si="17"/>
        <v>0</v>
      </c>
      <c r="AA42" s="110">
        <f t="shared" si="17"/>
        <v>0</v>
      </c>
      <c r="AB42" s="110">
        <f t="shared" si="17"/>
        <v>0</v>
      </c>
      <c r="AC42" s="110">
        <f t="shared" si="17"/>
        <v>0</v>
      </c>
      <c r="AD42" s="110">
        <f t="shared" si="17"/>
        <v>0</v>
      </c>
      <c r="AE42" s="110">
        <f t="shared" si="17"/>
        <v>0</v>
      </c>
      <c r="AF42" s="110">
        <f t="shared" si="17"/>
        <v>0</v>
      </c>
      <c r="AG42" s="110">
        <f t="shared" si="17"/>
        <v>0</v>
      </c>
    </row>
    <row r="43" spans="1:33" ht="15">
      <c r="A43" s="4" t="s">
        <v>501</v>
      </c>
      <c r="B43" s="245">
        <f t="shared" si="5"/>
        <v>0</v>
      </c>
      <c r="C43" s="110">
        <f t="shared" ref="C43" si="21">C16</f>
        <v>0</v>
      </c>
      <c r="D43" s="110">
        <f t="shared" si="17"/>
        <v>0</v>
      </c>
      <c r="E43" s="110">
        <f t="shared" si="17"/>
        <v>0</v>
      </c>
      <c r="F43" s="110">
        <f t="shared" si="17"/>
        <v>0</v>
      </c>
      <c r="G43" s="110">
        <f t="shared" si="17"/>
        <v>0</v>
      </c>
      <c r="H43" s="110">
        <f t="shared" si="17"/>
        <v>0</v>
      </c>
      <c r="I43" s="110">
        <f t="shared" si="17"/>
        <v>0</v>
      </c>
      <c r="J43" s="110">
        <f t="shared" si="17"/>
        <v>0</v>
      </c>
      <c r="K43" s="110">
        <f t="shared" si="17"/>
        <v>0</v>
      </c>
      <c r="L43" s="110">
        <f t="shared" si="17"/>
        <v>0</v>
      </c>
      <c r="M43" s="110">
        <f t="shared" si="17"/>
        <v>0</v>
      </c>
      <c r="N43" s="110">
        <f t="shared" si="17"/>
        <v>0</v>
      </c>
      <c r="O43" s="110">
        <f t="shared" si="17"/>
        <v>0</v>
      </c>
      <c r="P43" s="110">
        <f t="shared" si="17"/>
        <v>0</v>
      </c>
      <c r="Q43" s="110">
        <f t="shared" si="17"/>
        <v>0</v>
      </c>
      <c r="R43" s="110">
        <f t="shared" si="17"/>
        <v>0</v>
      </c>
      <c r="S43" s="110">
        <f t="shared" si="17"/>
        <v>0</v>
      </c>
      <c r="T43" s="110">
        <f t="shared" si="17"/>
        <v>0</v>
      </c>
      <c r="U43" s="110">
        <f t="shared" si="17"/>
        <v>0</v>
      </c>
      <c r="V43" s="110">
        <f t="shared" si="17"/>
        <v>0</v>
      </c>
      <c r="W43" s="110">
        <f t="shared" si="17"/>
        <v>0</v>
      </c>
      <c r="X43" s="110">
        <f t="shared" si="17"/>
        <v>0</v>
      </c>
      <c r="Y43" s="110">
        <f t="shared" si="17"/>
        <v>0</v>
      </c>
      <c r="Z43" s="110">
        <f t="shared" si="17"/>
        <v>0</v>
      </c>
      <c r="AA43" s="110">
        <f t="shared" si="17"/>
        <v>0</v>
      </c>
      <c r="AB43" s="110">
        <f t="shared" si="17"/>
        <v>0</v>
      </c>
      <c r="AC43" s="110">
        <f t="shared" si="17"/>
        <v>0</v>
      </c>
      <c r="AD43" s="110">
        <f t="shared" si="17"/>
        <v>0</v>
      </c>
      <c r="AE43" s="110">
        <f t="shared" si="17"/>
        <v>0</v>
      </c>
      <c r="AF43" s="110">
        <f t="shared" si="17"/>
        <v>0</v>
      </c>
      <c r="AG43" s="110">
        <f t="shared" si="17"/>
        <v>0</v>
      </c>
    </row>
    <row r="44" spans="1:33" ht="15">
      <c r="A44" s="4" t="s">
        <v>502</v>
      </c>
      <c r="B44" s="245">
        <f t="shared" si="5"/>
        <v>0</v>
      </c>
      <c r="C44" s="110">
        <f t="shared" ref="C44" si="22">C17</f>
        <v>0</v>
      </c>
      <c r="D44" s="110">
        <f t="shared" si="17"/>
        <v>0</v>
      </c>
      <c r="E44" s="110">
        <f t="shared" si="17"/>
        <v>0</v>
      </c>
      <c r="F44" s="110">
        <f t="shared" si="17"/>
        <v>0</v>
      </c>
      <c r="G44" s="110">
        <f t="shared" si="17"/>
        <v>0</v>
      </c>
      <c r="H44" s="110">
        <f t="shared" si="17"/>
        <v>0</v>
      </c>
      <c r="I44" s="110">
        <f t="shared" si="17"/>
        <v>0</v>
      </c>
      <c r="J44" s="110">
        <f t="shared" si="17"/>
        <v>0</v>
      </c>
      <c r="K44" s="110">
        <f t="shared" si="17"/>
        <v>0</v>
      </c>
      <c r="L44" s="110">
        <f t="shared" si="17"/>
        <v>0</v>
      </c>
      <c r="M44" s="110">
        <f t="shared" si="17"/>
        <v>0</v>
      </c>
      <c r="N44" s="110">
        <f t="shared" si="17"/>
        <v>0</v>
      </c>
      <c r="O44" s="110">
        <f t="shared" si="17"/>
        <v>0</v>
      </c>
      <c r="P44" s="110">
        <f t="shared" si="17"/>
        <v>0</v>
      </c>
      <c r="Q44" s="110">
        <f t="shared" si="17"/>
        <v>0</v>
      </c>
      <c r="R44" s="110">
        <f t="shared" si="17"/>
        <v>0</v>
      </c>
      <c r="S44" s="110">
        <f t="shared" si="17"/>
        <v>0</v>
      </c>
      <c r="T44" s="110">
        <f t="shared" si="17"/>
        <v>0</v>
      </c>
      <c r="U44" s="110">
        <f t="shared" si="17"/>
        <v>0</v>
      </c>
      <c r="V44" s="110">
        <f t="shared" si="17"/>
        <v>0</v>
      </c>
      <c r="W44" s="110">
        <f t="shared" si="17"/>
        <v>0</v>
      </c>
      <c r="X44" s="110">
        <f t="shared" si="17"/>
        <v>0</v>
      </c>
      <c r="Y44" s="110">
        <f t="shared" si="17"/>
        <v>0</v>
      </c>
      <c r="Z44" s="110">
        <f t="shared" si="17"/>
        <v>0</v>
      </c>
      <c r="AA44" s="110">
        <f t="shared" si="17"/>
        <v>0</v>
      </c>
      <c r="AB44" s="110">
        <f t="shared" si="17"/>
        <v>0</v>
      </c>
      <c r="AC44" s="110">
        <f t="shared" si="17"/>
        <v>0</v>
      </c>
      <c r="AD44" s="110">
        <f t="shared" si="17"/>
        <v>0</v>
      </c>
      <c r="AE44" s="110">
        <f t="shared" si="17"/>
        <v>0</v>
      </c>
      <c r="AF44" s="110">
        <f t="shared" si="17"/>
        <v>0</v>
      </c>
      <c r="AG44" s="110">
        <f t="shared" si="17"/>
        <v>0</v>
      </c>
    </row>
    <row r="46" spans="1:33">
      <c r="B46" s="269"/>
      <c r="C46" s="269">
        <f>SUM(C29:C44)</f>
        <v>92569742.100000009</v>
      </c>
      <c r="D46" s="269">
        <f t="shared" ref="D46:H46" si="23">SUM(D29:D44)</f>
        <v>90105124.870937482</v>
      </c>
      <c r="E46" s="269">
        <f t="shared" si="23"/>
        <v>87640507.641874954</v>
      </c>
      <c r="F46" s="269">
        <f t="shared" si="23"/>
        <v>85175890.41281195</v>
      </c>
      <c r="G46" s="269">
        <f t="shared" si="23"/>
        <v>82711273.183749422</v>
      </c>
      <c r="H46" s="269">
        <f t="shared" si="23"/>
        <v>80246655.954686403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workbookViewId="0">
      <selection activeCell="B20" sqref="B20"/>
    </sheetView>
  </sheetViews>
  <sheetFormatPr defaultColWidth="12.625" defaultRowHeight="15" customHeight="1"/>
  <cols>
    <col min="1" max="1" width="22.875" style="114" customWidth="1"/>
    <col min="2" max="11" width="11.125" style="114" bestFit="1" customWidth="1"/>
    <col min="12" max="33" width="10.125" style="114" customWidth="1"/>
  </cols>
  <sheetData>
    <row r="1" spans="1:33" ht="32.1"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c r="A2" s="4" t="s">
        <v>487</v>
      </c>
      <c r="B2" s="110">
        <f>calcs!B29</f>
        <v>9878315.7607016563</v>
      </c>
      <c r="C2" s="110">
        <f>calcs!C29</f>
        <v>9878315.7607016563</v>
      </c>
      <c r="D2" s="110">
        <f>calcs!D29</f>
        <v>7902652.6085615158</v>
      </c>
      <c r="E2" s="110">
        <f>calcs!E29</f>
        <v>5926989.4564213753</v>
      </c>
      <c r="F2" s="110">
        <f>calcs!F29</f>
        <v>3951326.3042807579</v>
      </c>
      <c r="G2" s="110">
        <f>calcs!G29</f>
        <v>1975663.1521406174</v>
      </c>
      <c r="H2" s="110">
        <f>calcs!H29</f>
        <v>0</v>
      </c>
      <c r="I2" s="110">
        <f>calcs!I29</f>
        <v>0</v>
      </c>
      <c r="J2" s="110">
        <f>calcs!J29</f>
        <v>0</v>
      </c>
      <c r="K2" s="110">
        <f>calcs!K29</f>
        <v>0</v>
      </c>
      <c r="L2" s="110">
        <f>calcs!L29</f>
        <v>0</v>
      </c>
      <c r="M2" s="110">
        <f>calcs!M29</f>
        <v>0</v>
      </c>
      <c r="N2" s="110">
        <f>calcs!N29</f>
        <v>0</v>
      </c>
      <c r="O2" s="110">
        <f>calcs!O29</f>
        <v>0</v>
      </c>
      <c r="P2" s="110">
        <f>calcs!P29</f>
        <v>0</v>
      </c>
      <c r="Q2" s="110">
        <f>calcs!Q29</f>
        <v>0</v>
      </c>
      <c r="R2" s="110">
        <f>calcs!R29</f>
        <v>0</v>
      </c>
      <c r="S2" s="110">
        <f>calcs!S29</f>
        <v>0</v>
      </c>
      <c r="T2" s="110">
        <f>calcs!T29</f>
        <v>0</v>
      </c>
      <c r="U2" s="110">
        <f>calcs!U29</f>
        <v>0</v>
      </c>
      <c r="V2" s="110">
        <f>calcs!V29</f>
        <v>0</v>
      </c>
      <c r="W2" s="110">
        <f>calcs!W29</f>
        <v>0</v>
      </c>
      <c r="X2" s="110">
        <f>calcs!X29</f>
        <v>0</v>
      </c>
      <c r="Y2" s="110">
        <f>calcs!Y29</f>
        <v>0</v>
      </c>
      <c r="Z2" s="110">
        <f>calcs!Z29</f>
        <v>0</v>
      </c>
      <c r="AA2" s="110">
        <f>calcs!AA29</f>
        <v>0</v>
      </c>
      <c r="AB2" s="110">
        <f>calcs!AB29</f>
        <v>0</v>
      </c>
      <c r="AC2" s="110">
        <f>calcs!AC29</f>
        <v>0</v>
      </c>
      <c r="AD2" s="110">
        <f>calcs!AD29</f>
        <v>0</v>
      </c>
      <c r="AE2" s="110">
        <f>calcs!AE29</f>
        <v>0</v>
      </c>
      <c r="AF2" s="110">
        <f>calcs!AF29</f>
        <v>0</v>
      </c>
      <c r="AG2" s="110">
        <f>calcs!AG29</f>
        <v>0</v>
      </c>
    </row>
    <row r="3" spans="1:33">
      <c r="A3" s="4" t="s">
        <v>488</v>
      </c>
      <c r="B3" s="110">
        <f>calcs!B30</f>
        <v>12043426.064417124</v>
      </c>
      <c r="C3" s="110">
        <f>calcs!C30</f>
        <v>12043426.064417124</v>
      </c>
      <c r="D3" s="110">
        <f>calcs!D30</f>
        <v>11561689.021840453</v>
      </c>
      <c r="E3" s="110">
        <f>calcs!E30</f>
        <v>11079951.979263783</v>
      </c>
      <c r="F3" s="110">
        <f>calcs!F30</f>
        <v>10598214.936687112</v>
      </c>
      <c r="G3" s="110">
        <f>calcs!G30</f>
        <v>10116477.894110441</v>
      </c>
      <c r="H3" s="110">
        <f>calcs!H30</f>
        <v>9634740.8515337706</v>
      </c>
      <c r="I3" s="110">
        <f>calcs!I30</f>
        <v>9153003.8089570999</v>
      </c>
      <c r="J3" s="110">
        <f>calcs!J30</f>
        <v>8671266.7663803101</v>
      </c>
      <c r="K3" s="110">
        <f>calcs!K30</f>
        <v>8189529.7238036394</v>
      </c>
      <c r="L3" s="110">
        <f>calcs!L30</f>
        <v>7707792.6812269688</v>
      </c>
      <c r="M3" s="110">
        <f>calcs!M30</f>
        <v>7226055.6386502981</v>
      </c>
      <c r="N3" s="110">
        <f>calcs!N30</f>
        <v>6744318.5960736275</v>
      </c>
      <c r="O3" s="110">
        <f>calcs!O30</f>
        <v>6262581.5534969568</v>
      </c>
      <c r="P3" s="110">
        <f>calcs!P30</f>
        <v>5780844.5109202862</v>
      </c>
      <c r="Q3" s="110">
        <f>calcs!Q30</f>
        <v>5299107.4683436155</v>
      </c>
      <c r="R3" s="110">
        <f>calcs!R30</f>
        <v>4817370.4257668257</v>
      </c>
      <c r="S3" s="110">
        <f>calcs!S30</f>
        <v>4335633.383190155</v>
      </c>
      <c r="T3" s="110">
        <f>calcs!T30</f>
        <v>3853896.3406134844</v>
      </c>
      <c r="U3" s="110">
        <f>calcs!U30</f>
        <v>3372159.2980368137</v>
      </c>
      <c r="V3" s="110">
        <f>calcs!V30</f>
        <v>2890422.2554601431</v>
      </c>
      <c r="W3" s="110">
        <f>calcs!W30</f>
        <v>2408685.2128834724</v>
      </c>
      <c r="X3" s="110">
        <f>calcs!X30</f>
        <v>1926948.1703068018</v>
      </c>
      <c r="Y3" s="110">
        <f>calcs!Y30</f>
        <v>1445211.1277301311</v>
      </c>
      <c r="Z3" s="110">
        <f>calcs!Z30</f>
        <v>963474.0851534605</v>
      </c>
      <c r="AA3" s="110">
        <f>calcs!AA30</f>
        <v>481737.04257667065</v>
      </c>
      <c r="AB3" s="110">
        <f>calcs!AB30</f>
        <v>0</v>
      </c>
      <c r="AC3" s="110">
        <f>calcs!AC30</f>
        <v>0</v>
      </c>
      <c r="AD3" s="110">
        <f>calcs!AD30</f>
        <v>0</v>
      </c>
      <c r="AE3" s="110">
        <f>calcs!AE30</f>
        <v>0</v>
      </c>
      <c r="AF3" s="110">
        <f>calcs!AF30</f>
        <v>0</v>
      </c>
      <c r="AG3" s="110">
        <f>calcs!AG30</f>
        <v>0</v>
      </c>
    </row>
    <row r="4" spans="1:33">
      <c r="A4" s="4" t="s">
        <v>489</v>
      </c>
      <c r="B4" s="110">
        <f>calcs!B31</f>
        <v>12641086.721171886</v>
      </c>
      <c r="C4" s="110">
        <f>calcs!C31</f>
        <v>12641086.721171886</v>
      </c>
      <c r="D4" s="110">
        <f>calcs!D31</f>
        <v>12641086.721171886</v>
      </c>
      <c r="E4" s="110">
        <f>calcs!E31</f>
        <v>12641086.721171886</v>
      </c>
      <c r="F4" s="110">
        <f>calcs!F31</f>
        <v>12641086.721171886</v>
      </c>
      <c r="G4" s="110">
        <f>calcs!G31</f>
        <v>12641086.721171886</v>
      </c>
      <c r="H4" s="110">
        <f>calcs!H31</f>
        <v>12641086.721171886</v>
      </c>
      <c r="I4" s="110">
        <f>calcs!I31</f>
        <v>12641086.721171886</v>
      </c>
      <c r="J4" s="110">
        <f>calcs!J31</f>
        <v>12641086.721171886</v>
      </c>
      <c r="K4" s="110">
        <f>calcs!K31</f>
        <v>12641086.721171886</v>
      </c>
      <c r="L4" s="110">
        <f>calcs!L31</f>
        <v>12641086.721171886</v>
      </c>
      <c r="M4" s="110">
        <f>calcs!M31</f>
        <v>12641086.721171886</v>
      </c>
      <c r="N4" s="110">
        <f>calcs!N31</f>
        <v>12641086.721171886</v>
      </c>
      <c r="O4" s="110">
        <f>calcs!O31</f>
        <v>12641086.721171886</v>
      </c>
      <c r="P4" s="110">
        <f>calcs!P31</f>
        <v>12641086.721171886</v>
      </c>
      <c r="Q4" s="110">
        <f>calcs!Q31</f>
        <v>12641086.721171886</v>
      </c>
      <c r="R4" s="110">
        <f>calcs!R31</f>
        <v>12641086.721171886</v>
      </c>
      <c r="S4" s="110">
        <f>calcs!S31</f>
        <v>12641086.721171886</v>
      </c>
      <c r="T4" s="110">
        <f>calcs!T31</f>
        <v>12641086.721171886</v>
      </c>
      <c r="U4" s="110">
        <f>calcs!U31</f>
        <v>12641086.721171886</v>
      </c>
      <c r="V4" s="110">
        <f>calcs!V31</f>
        <v>12641086.721171886</v>
      </c>
      <c r="W4" s="110">
        <f>calcs!W31</f>
        <v>12641086.721171886</v>
      </c>
      <c r="X4" s="110">
        <f>calcs!X31</f>
        <v>12641086.721171886</v>
      </c>
      <c r="Y4" s="110">
        <f>calcs!Y31</f>
        <v>12641086.721171886</v>
      </c>
      <c r="Z4" s="110">
        <f>calcs!Z31</f>
        <v>12641086.721171886</v>
      </c>
      <c r="AA4" s="110">
        <f>calcs!AA31</f>
        <v>12641086.721171886</v>
      </c>
      <c r="AB4" s="110">
        <f>calcs!AB31</f>
        <v>12641086.721171886</v>
      </c>
      <c r="AC4" s="110">
        <f>calcs!AC31</f>
        <v>12641086.721171886</v>
      </c>
      <c r="AD4" s="110">
        <f>calcs!AD31</f>
        <v>12641086.721171886</v>
      </c>
      <c r="AE4" s="110">
        <f>calcs!AE31</f>
        <v>12641086.721171886</v>
      </c>
      <c r="AF4" s="110">
        <f>calcs!AF31</f>
        <v>12641086.721171886</v>
      </c>
      <c r="AG4" s="110">
        <f>calcs!AG31</f>
        <v>12641086.721171886</v>
      </c>
    </row>
    <row r="5" spans="1:33">
      <c r="A5" s="4" t="s">
        <v>490</v>
      </c>
      <c r="B5" s="110">
        <f>calcs!B32</f>
        <v>21617273.188658789</v>
      </c>
      <c r="C5" s="110">
        <f>calcs!C32</f>
        <v>21617273.188658789</v>
      </c>
      <c r="D5" s="110">
        <f>calcs!D32</f>
        <v>21617273.188658789</v>
      </c>
      <c r="E5" s="110">
        <f>calcs!E32</f>
        <v>21617273.188658789</v>
      </c>
      <c r="F5" s="110">
        <f>calcs!F32</f>
        <v>21617273.188658789</v>
      </c>
      <c r="G5" s="110">
        <f>calcs!G32</f>
        <v>21617273.188658789</v>
      </c>
      <c r="H5" s="110">
        <f>calcs!H32</f>
        <v>21617273.188658789</v>
      </c>
      <c r="I5" s="110">
        <f>calcs!I32</f>
        <v>21617273.188658789</v>
      </c>
      <c r="J5" s="110">
        <f>calcs!J32</f>
        <v>21617273.188658789</v>
      </c>
      <c r="K5" s="110">
        <f>calcs!K32</f>
        <v>21617273.188658789</v>
      </c>
      <c r="L5" s="110">
        <f>calcs!L32</f>
        <v>21617273.188658789</v>
      </c>
      <c r="M5" s="110">
        <f>calcs!M32</f>
        <v>21617273.188658789</v>
      </c>
      <c r="N5" s="110">
        <f>calcs!N32</f>
        <v>21617273.188658789</v>
      </c>
      <c r="O5" s="110">
        <f>calcs!O32</f>
        <v>21617273.188658789</v>
      </c>
      <c r="P5" s="110">
        <f>calcs!P32</f>
        <v>21617273.188658789</v>
      </c>
      <c r="Q5" s="110">
        <f>calcs!Q32</f>
        <v>21617273.188658789</v>
      </c>
      <c r="R5" s="110">
        <f>calcs!R32</f>
        <v>21617273.188658789</v>
      </c>
      <c r="S5" s="110">
        <f>calcs!S32</f>
        <v>21617273.188658789</v>
      </c>
      <c r="T5" s="110">
        <f>calcs!T32</f>
        <v>21617273.188658789</v>
      </c>
      <c r="U5" s="110">
        <f>calcs!U32</f>
        <v>21617273.188658789</v>
      </c>
      <c r="V5" s="110">
        <f>calcs!V32</f>
        <v>21617273.188658789</v>
      </c>
      <c r="W5" s="110">
        <f>calcs!W32</f>
        <v>21617273.188658789</v>
      </c>
      <c r="X5" s="110">
        <f>calcs!X32</f>
        <v>21617273.188658789</v>
      </c>
      <c r="Y5" s="110">
        <f>calcs!Y32</f>
        <v>21617273.188658789</v>
      </c>
      <c r="Z5" s="110">
        <f>calcs!Z32</f>
        <v>21617273.188658789</v>
      </c>
      <c r="AA5" s="110">
        <f>calcs!AA32</f>
        <v>21617273.188658789</v>
      </c>
      <c r="AB5" s="110">
        <f>calcs!AB32</f>
        <v>21617273.188658789</v>
      </c>
      <c r="AC5" s="110">
        <f>calcs!AC32</f>
        <v>21617273.188658789</v>
      </c>
      <c r="AD5" s="110">
        <f>calcs!AD32</f>
        <v>21617273.188658789</v>
      </c>
      <c r="AE5" s="110">
        <f>calcs!AE32</f>
        <v>21617273.188658789</v>
      </c>
      <c r="AF5" s="110">
        <f>calcs!AF32</f>
        <v>21617273.188658789</v>
      </c>
      <c r="AG5" s="110">
        <f>calcs!AG32</f>
        <v>21617273.188658789</v>
      </c>
    </row>
    <row r="6" spans="1:33">
      <c r="A6" s="4" t="s">
        <v>491</v>
      </c>
      <c r="B6" s="110">
        <f>calcs!B33</f>
        <v>22970467.128480937</v>
      </c>
      <c r="C6" s="110">
        <f>calcs!C33</f>
        <v>22970467.128480937</v>
      </c>
      <c r="D6" s="110">
        <f>calcs!D33</f>
        <v>22970467.128480937</v>
      </c>
      <c r="E6" s="110">
        <f>calcs!E33</f>
        <v>22970467.128480937</v>
      </c>
      <c r="F6" s="110">
        <f>calcs!F33</f>
        <v>22970467.128480937</v>
      </c>
      <c r="G6" s="110">
        <f>calcs!G33</f>
        <v>22970467.128480937</v>
      </c>
      <c r="H6" s="110">
        <f>calcs!H33</f>
        <v>22970467.128480937</v>
      </c>
      <c r="I6" s="110">
        <f>calcs!I33</f>
        <v>22970467.128480937</v>
      </c>
      <c r="J6" s="110">
        <f>calcs!J33</f>
        <v>22970467.128480937</v>
      </c>
      <c r="K6" s="110">
        <f>calcs!K33</f>
        <v>22970467.128480937</v>
      </c>
      <c r="L6" s="110">
        <f>calcs!L33</f>
        <v>22970467.128480937</v>
      </c>
      <c r="M6" s="110">
        <f>calcs!M33</f>
        <v>22970467.128480937</v>
      </c>
      <c r="N6" s="110">
        <f>calcs!N33</f>
        <v>22970467.128480937</v>
      </c>
      <c r="O6" s="110">
        <f>calcs!O33</f>
        <v>22970467.128480937</v>
      </c>
      <c r="P6" s="110">
        <f>calcs!P33</f>
        <v>22970467.128480937</v>
      </c>
      <c r="Q6" s="110">
        <f>calcs!Q33</f>
        <v>22970467.128480937</v>
      </c>
      <c r="R6" s="110">
        <f>calcs!R33</f>
        <v>22970467.128480937</v>
      </c>
      <c r="S6" s="110">
        <f>calcs!S33</f>
        <v>22970467.128480937</v>
      </c>
      <c r="T6" s="110">
        <f>calcs!T33</f>
        <v>22970467.128480937</v>
      </c>
      <c r="U6" s="110">
        <f>calcs!U33</f>
        <v>22970467.128480937</v>
      </c>
      <c r="V6" s="110">
        <f>calcs!V33</f>
        <v>22970467.128480937</v>
      </c>
      <c r="W6" s="110">
        <f>calcs!W33</f>
        <v>22970467.128480937</v>
      </c>
      <c r="X6" s="110">
        <f>calcs!X33</f>
        <v>22970467.128480937</v>
      </c>
      <c r="Y6" s="110">
        <f>calcs!Y33</f>
        <v>22970467.128480937</v>
      </c>
      <c r="Z6" s="110">
        <f>calcs!Z33</f>
        <v>22970467.128480937</v>
      </c>
      <c r="AA6" s="110">
        <f>calcs!AA33</f>
        <v>22970467.128480937</v>
      </c>
      <c r="AB6" s="110">
        <f>calcs!AB33</f>
        <v>22970467.128480937</v>
      </c>
      <c r="AC6" s="110">
        <f>calcs!AC33</f>
        <v>22970467.128480937</v>
      </c>
      <c r="AD6" s="110">
        <f>calcs!AD33</f>
        <v>22970467.128480937</v>
      </c>
      <c r="AE6" s="110">
        <f>calcs!AE33</f>
        <v>22970467.128480937</v>
      </c>
      <c r="AF6" s="110">
        <f>calcs!AF33</f>
        <v>22970467.128480937</v>
      </c>
      <c r="AG6" s="110">
        <f>calcs!AG33</f>
        <v>22970467.128480937</v>
      </c>
    </row>
    <row r="7" spans="1:33">
      <c r="A7" s="4" t="s">
        <v>492</v>
      </c>
      <c r="B7" s="110">
        <f>calcs!B34</f>
        <v>9111505.8614691179</v>
      </c>
      <c r="C7" s="110">
        <f>calcs!C34</f>
        <v>9111505.8614691179</v>
      </c>
      <c r="D7" s="110">
        <f>calcs!D34</f>
        <v>9111505.8614691179</v>
      </c>
      <c r="E7" s="110">
        <f>calcs!E34</f>
        <v>9111505.8614691179</v>
      </c>
      <c r="F7" s="110">
        <f>calcs!F34</f>
        <v>9111505.8614691179</v>
      </c>
      <c r="G7" s="110">
        <f>calcs!G34</f>
        <v>9111505.8614691179</v>
      </c>
      <c r="H7" s="110">
        <f>calcs!H34</f>
        <v>9111505.8614691179</v>
      </c>
      <c r="I7" s="110">
        <f>calcs!I34</f>
        <v>9111505.8614691179</v>
      </c>
      <c r="J7" s="110">
        <f>calcs!J34</f>
        <v>9111505.8614691179</v>
      </c>
      <c r="K7" s="110">
        <f>calcs!K34</f>
        <v>9111505.8614691179</v>
      </c>
      <c r="L7" s="110">
        <f>calcs!L34</f>
        <v>9111505.8614691179</v>
      </c>
      <c r="M7" s="110">
        <f>calcs!M34</f>
        <v>9111505.8614691179</v>
      </c>
      <c r="N7" s="110">
        <f>calcs!N34</f>
        <v>9111505.8614691179</v>
      </c>
      <c r="O7" s="110">
        <f>calcs!O34</f>
        <v>9111505.8614691179</v>
      </c>
      <c r="P7" s="110">
        <f>calcs!P34</f>
        <v>9111505.8614691179</v>
      </c>
      <c r="Q7" s="110">
        <f>calcs!Q34</f>
        <v>9111505.8614691179</v>
      </c>
      <c r="R7" s="110">
        <f>calcs!R34</f>
        <v>9111505.8614691179</v>
      </c>
      <c r="S7" s="110">
        <f>calcs!S34</f>
        <v>9111505.8614691179</v>
      </c>
      <c r="T7" s="110">
        <f>calcs!T34</f>
        <v>9111505.8614691179</v>
      </c>
      <c r="U7" s="110">
        <f>calcs!U34</f>
        <v>9111505.8614691179</v>
      </c>
      <c r="V7" s="110">
        <f>calcs!V34</f>
        <v>9111505.8614691179</v>
      </c>
      <c r="W7" s="110">
        <f>calcs!W34</f>
        <v>9111505.8614691179</v>
      </c>
      <c r="X7" s="110">
        <f>calcs!X34</f>
        <v>9111505.8614691179</v>
      </c>
      <c r="Y7" s="110">
        <f>calcs!Y34</f>
        <v>9111505.8614691179</v>
      </c>
      <c r="Z7" s="110">
        <f>calcs!Z34</f>
        <v>9111505.8614691179</v>
      </c>
      <c r="AA7" s="110">
        <f>calcs!AA34</f>
        <v>9111505.8614691179</v>
      </c>
      <c r="AB7" s="110">
        <f>calcs!AB34</f>
        <v>9111505.8614691179</v>
      </c>
      <c r="AC7" s="110">
        <f>calcs!AC34</f>
        <v>9111505.8614691179</v>
      </c>
      <c r="AD7" s="110">
        <f>calcs!AD34</f>
        <v>9111505.8614691179</v>
      </c>
      <c r="AE7" s="110">
        <f>calcs!AE34</f>
        <v>9111505.8614691179</v>
      </c>
      <c r="AF7" s="110">
        <f>calcs!AF34</f>
        <v>9111505.8614691179</v>
      </c>
      <c r="AG7" s="110">
        <f>calcs!AG34</f>
        <v>9111505.8614691179</v>
      </c>
    </row>
    <row r="8" spans="1:33">
      <c r="A8" s="4" t="s">
        <v>493</v>
      </c>
      <c r="B8" s="110">
        <f>calcs!B35</f>
        <v>0</v>
      </c>
      <c r="C8" s="110">
        <f>calcs!C35</f>
        <v>0</v>
      </c>
      <c r="D8" s="110">
        <f>calcs!D35</f>
        <v>0</v>
      </c>
      <c r="E8" s="110">
        <f>calcs!E35</f>
        <v>0</v>
      </c>
      <c r="F8" s="110">
        <f>calcs!F35</f>
        <v>0</v>
      </c>
      <c r="G8" s="110">
        <f>calcs!G35</f>
        <v>0</v>
      </c>
      <c r="H8" s="110">
        <f>calcs!H35</f>
        <v>0</v>
      </c>
      <c r="I8" s="110">
        <f>calcs!I35</f>
        <v>0</v>
      </c>
      <c r="J8" s="110">
        <f>calcs!J35</f>
        <v>0</v>
      </c>
      <c r="K8" s="110">
        <f>calcs!K35</f>
        <v>0</v>
      </c>
      <c r="L8" s="110">
        <f>calcs!L35</f>
        <v>0</v>
      </c>
      <c r="M8" s="110">
        <f>calcs!M35</f>
        <v>0</v>
      </c>
      <c r="N8" s="110">
        <f>calcs!N35</f>
        <v>0</v>
      </c>
      <c r="O8" s="110">
        <f>calcs!O35</f>
        <v>0</v>
      </c>
      <c r="P8" s="110">
        <f>calcs!P35</f>
        <v>0</v>
      </c>
      <c r="Q8" s="110">
        <f>calcs!Q35</f>
        <v>0</v>
      </c>
      <c r="R8" s="110">
        <f>calcs!R35</f>
        <v>0</v>
      </c>
      <c r="S8" s="110">
        <f>calcs!S35</f>
        <v>0</v>
      </c>
      <c r="T8" s="110">
        <f>calcs!T35</f>
        <v>0</v>
      </c>
      <c r="U8" s="110">
        <f>calcs!U35</f>
        <v>0</v>
      </c>
      <c r="V8" s="110">
        <f>calcs!V35</f>
        <v>0</v>
      </c>
      <c r="W8" s="110">
        <f>calcs!W35</f>
        <v>0</v>
      </c>
      <c r="X8" s="110">
        <f>calcs!X35</f>
        <v>0</v>
      </c>
      <c r="Y8" s="110">
        <f>calcs!Y35</f>
        <v>0</v>
      </c>
      <c r="Z8" s="110">
        <f>calcs!Z35</f>
        <v>0</v>
      </c>
      <c r="AA8" s="110">
        <f>calcs!AA35</f>
        <v>0</v>
      </c>
      <c r="AB8" s="110">
        <f>calcs!AB35</f>
        <v>0</v>
      </c>
      <c r="AC8" s="110">
        <f>calcs!AC35</f>
        <v>0</v>
      </c>
      <c r="AD8" s="110">
        <f>calcs!AD35</f>
        <v>0</v>
      </c>
      <c r="AE8" s="110">
        <f>calcs!AE35</f>
        <v>0</v>
      </c>
      <c r="AF8" s="110">
        <f>calcs!AF35</f>
        <v>0</v>
      </c>
      <c r="AG8" s="110">
        <f>calcs!AG35</f>
        <v>0</v>
      </c>
    </row>
    <row r="9" spans="1:33">
      <c r="A9" s="4" t="s">
        <v>494</v>
      </c>
      <c r="B9" s="110">
        <f>calcs!B36</f>
        <v>1375747.1721525155</v>
      </c>
      <c r="C9" s="110">
        <f>calcs!C36</f>
        <v>1375747.1721525155</v>
      </c>
      <c r="D9" s="110">
        <f>calcs!D36</f>
        <v>1375747.1721525155</v>
      </c>
      <c r="E9" s="110">
        <f>calcs!E36</f>
        <v>1375747.1721525155</v>
      </c>
      <c r="F9" s="110">
        <f>calcs!F36</f>
        <v>1375747.1721525155</v>
      </c>
      <c r="G9" s="110">
        <f>calcs!G36</f>
        <v>1375747.1721525155</v>
      </c>
      <c r="H9" s="110">
        <f>calcs!H36</f>
        <v>1375747.1721525155</v>
      </c>
      <c r="I9" s="110">
        <f>calcs!I36</f>
        <v>1375747.1721525155</v>
      </c>
      <c r="J9" s="110">
        <f>calcs!J36</f>
        <v>1375747.1721525155</v>
      </c>
      <c r="K9" s="110">
        <f>calcs!K36</f>
        <v>1375747.1721525155</v>
      </c>
      <c r="L9" s="110">
        <f>calcs!L36</f>
        <v>1375747.1721525155</v>
      </c>
      <c r="M9" s="110">
        <f>calcs!M36</f>
        <v>1375747.1721525155</v>
      </c>
      <c r="N9" s="110">
        <f>calcs!N36</f>
        <v>1375747.1721525155</v>
      </c>
      <c r="O9" s="110">
        <f>calcs!O36</f>
        <v>1375747.1721525155</v>
      </c>
      <c r="P9" s="110">
        <f>calcs!P36</f>
        <v>1375747.1721525155</v>
      </c>
      <c r="Q9" s="110">
        <f>calcs!Q36</f>
        <v>1375747.1721525155</v>
      </c>
      <c r="R9" s="110">
        <f>calcs!R36</f>
        <v>1375747.1721525155</v>
      </c>
      <c r="S9" s="110">
        <f>calcs!S36</f>
        <v>1375747.1721525155</v>
      </c>
      <c r="T9" s="110">
        <f>calcs!T36</f>
        <v>1375747.1721525155</v>
      </c>
      <c r="U9" s="110">
        <f>calcs!U36</f>
        <v>1375747.1721525155</v>
      </c>
      <c r="V9" s="110">
        <f>calcs!V36</f>
        <v>1375747.1721525155</v>
      </c>
      <c r="W9" s="110">
        <f>calcs!W36</f>
        <v>1375747.1721525155</v>
      </c>
      <c r="X9" s="110">
        <f>calcs!X36</f>
        <v>1375747.1721525155</v>
      </c>
      <c r="Y9" s="110">
        <f>calcs!Y36</f>
        <v>1375747.1721525155</v>
      </c>
      <c r="Z9" s="110">
        <f>calcs!Z36</f>
        <v>1375747.1721525155</v>
      </c>
      <c r="AA9" s="110">
        <f>calcs!AA36</f>
        <v>1375747.1721525155</v>
      </c>
      <c r="AB9" s="110">
        <f>calcs!AB36</f>
        <v>1375747.1721525155</v>
      </c>
      <c r="AC9" s="110">
        <f>calcs!AC36</f>
        <v>1375747.1721525155</v>
      </c>
      <c r="AD9" s="110">
        <f>calcs!AD36</f>
        <v>1375747.1721525155</v>
      </c>
      <c r="AE9" s="110">
        <f>calcs!AE36</f>
        <v>1375747.1721525155</v>
      </c>
      <c r="AF9" s="110">
        <f>calcs!AF36</f>
        <v>1375747.1721525155</v>
      </c>
      <c r="AG9" s="110">
        <f>calcs!AG36</f>
        <v>1375747.1721525155</v>
      </c>
    </row>
    <row r="10" spans="1:33">
      <c r="A10" s="4" t="s">
        <v>495</v>
      </c>
      <c r="B10" s="110">
        <f>calcs!B37</f>
        <v>2751494.344305031</v>
      </c>
      <c r="C10" s="110">
        <f>calcs!C37</f>
        <v>2751494.344305031</v>
      </c>
      <c r="D10" s="110">
        <f>calcs!D37</f>
        <v>2751494.344305031</v>
      </c>
      <c r="E10" s="110">
        <f>calcs!E37</f>
        <v>2751494.344305031</v>
      </c>
      <c r="F10" s="110">
        <f>calcs!F37</f>
        <v>2751494.344305031</v>
      </c>
      <c r="G10" s="110">
        <f>calcs!G37</f>
        <v>2751494.344305031</v>
      </c>
      <c r="H10" s="110">
        <f>calcs!H37</f>
        <v>2751494.344305031</v>
      </c>
      <c r="I10" s="110">
        <f>calcs!I37</f>
        <v>2751494.344305031</v>
      </c>
      <c r="J10" s="110">
        <f>calcs!J37</f>
        <v>2751494.344305031</v>
      </c>
      <c r="K10" s="110">
        <f>calcs!K37</f>
        <v>2751494.344305031</v>
      </c>
      <c r="L10" s="110">
        <f>calcs!L37</f>
        <v>2751494.344305031</v>
      </c>
      <c r="M10" s="110">
        <f>calcs!M37</f>
        <v>2751494.344305031</v>
      </c>
      <c r="N10" s="110">
        <f>calcs!N37</f>
        <v>2751494.344305031</v>
      </c>
      <c r="O10" s="110">
        <f>calcs!O37</f>
        <v>2751494.344305031</v>
      </c>
      <c r="P10" s="110">
        <f>calcs!P37</f>
        <v>2751494.344305031</v>
      </c>
      <c r="Q10" s="110">
        <f>calcs!Q37</f>
        <v>2751494.344305031</v>
      </c>
      <c r="R10" s="110">
        <f>calcs!R37</f>
        <v>2751494.344305031</v>
      </c>
      <c r="S10" s="110">
        <f>calcs!S37</f>
        <v>2751494.344305031</v>
      </c>
      <c r="T10" s="110">
        <f>calcs!T37</f>
        <v>2751494.344305031</v>
      </c>
      <c r="U10" s="110">
        <f>calcs!U37</f>
        <v>2751494.344305031</v>
      </c>
      <c r="V10" s="110">
        <f>calcs!V37</f>
        <v>2751494.344305031</v>
      </c>
      <c r="W10" s="110">
        <f>calcs!W37</f>
        <v>2751494.344305031</v>
      </c>
      <c r="X10" s="110">
        <f>calcs!X37</f>
        <v>2751494.344305031</v>
      </c>
      <c r="Y10" s="110">
        <f>calcs!Y37</f>
        <v>2751494.344305031</v>
      </c>
      <c r="Z10" s="110">
        <f>calcs!Z37</f>
        <v>2751494.344305031</v>
      </c>
      <c r="AA10" s="110">
        <f>calcs!AA37</f>
        <v>2751494.344305031</v>
      </c>
      <c r="AB10" s="110">
        <f>calcs!AB37</f>
        <v>2751494.344305031</v>
      </c>
      <c r="AC10" s="110">
        <f>calcs!AC37</f>
        <v>2751494.344305031</v>
      </c>
      <c r="AD10" s="110">
        <f>calcs!AD37</f>
        <v>2751494.344305031</v>
      </c>
      <c r="AE10" s="110">
        <f>calcs!AE37</f>
        <v>2751494.344305031</v>
      </c>
      <c r="AF10" s="110">
        <f>calcs!AF37</f>
        <v>2751494.344305031</v>
      </c>
      <c r="AG10" s="110">
        <f>calcs!AG37</f>
        <v>2751494.344305031</v>
      </c>
    </row>
    <row r="11" spans="1:33">
      <c r="A11" s="4" t="s">
        <v>496</v>
      </c>
      <c r="B11" s="110">
        <f>calcs!B38</f>
        <v>180425.85864295252</v>
      </c>
      <c r="C11" s="110">
        <f>calcs!C38</f>
        <v>180425.85864295252</v>
      </c>
      <c r="D11" s="110">
        <f>calcs!D38</f>
        <v>173208.82429723442</v>
      </c>
      <c r="E11" s="110">
        <f>calcs!E38</f>
        <v>165991.78995151632</v>
      </c>
      <c r="F11" s="110">
        <f>calcs!F38</f>
        <v>158774.75560579821</v>
      </c>
      <c r="G11" s="110">
        <f>calcs!G38</f>
        <v>151557.72126008011</v>
      </c>
      <c r="H11" s="110">
        <f>calcs!H38</f>
        <v>144340.68691436201</v>
      </c>
      <c r="I11" s="110">
        <f>calcs!I38</f>
        <v>137123.65256864391</v>
      </c>
      <c r="J11" s="110">
        <f>calcs!J38</f>
        <v>129906.61822292581</v>
      </c>
      <c r="K11" s="110">
        <f>calcs!K38</f>
        <v>122689.58387720771</v>
      </c>
      <c r="L11" s="110">
        <f>calcs!L38</f>
        <v>115472.54953148961</v>
      </c>
      <c r="M11" s="110">
        <f>calcs!M38</f>
        <v>108255.51518577151</v>
      </c>
      <c r="N11" s="110">
        <f>calcs!N38</f>
        <v>101038.48084005341</v>
      </c>
      <c r="O11" s="110">
        <f>calcs!O38</f>
        <v>93821.446494335309</v>
      </c>
      <c r="P11" s="110">
        <f>calcs!P38</f>
        <v>86604.412148617208</v>
      </c>
      <c r="Q11" s="110">
        <f>calcs!Q38</f>
        <v>79387.377802899107</v>
      </c>
      <c r="R11" s="110">
        <f>calcs!R38</f>
        <v>72170.343457181007</v>
      </c>
      <c r="S11" s="110">
        <f>calcs!S38</f>
        <v>64953.309111462906</v>
      </c>
      <c r="T11" s="110">
        <f>calcs!T38</f>
        <v>57736.274765744805</v>
      </c>
      <c r="U11" s="110">
        <f>calcs!U38</f>
        <v>50519.240420026705</v>
      </c>
      <c r="V11" s="110">
        <f>calcs!V38</f>
        <v>43302.206074308604</v>
      </c>
      <c r="W11" s="110">
        <f>calcs!W38</f>
        <v>36085.171728590503</v>
      </c>
      <c r="X11" s="110">
        <f>calcs!X38</f>
        <v>28868.137382872403</v>
      </c>
      <c r="Y11" s="110">
        <f>calcs!Y38</f>
        <v>21651.103037154302</v>
      </c>
      <c r="Z11" s="110">
        <f>calcs!Z38</f>
        <v>14434.068691436201</v>
      </c>
      <c r="AA11" s="110">
        <f>calcs!AA38</f>
        <v>7217.0343457181007</v>
      </c>
      <c r="AB11" s="110">
        <f>calcs!AB38</f>
        <v>0</v>
      </c>
      <c r="AC11" s="110">
        <f>calcs!AC38</f>
        <v>0</v>
      </c>
      <c r="AD11" s="110">
        <f>calcs!AD38</f>
        <v>0</v>
      </c>
      <c r="AE11" s="110">
        <f>calcs!AE38</f>
        <v>0</v>
      </c>
      <c r="AF11" s="110">
        <f>calcs!AF38</f>
        <v>0</v>
      </c>
      <c r="AG11" s="110">
        <f>calcs!AG38</f>
        <v>0</v>
      </c>
    </row>
    <row r="12" spans="1:33">
      <c r="A12" s="4" t="s">
        <v>497</v>
      </c>
      <c r="B12" s="110">
        <f>calcs!B39</f>
        <v>0</v>
      </c>
      <c r="C12" s="110">
        <f>calcs!C39</f>
        <v>0</v>
      </c>
      <c r="D12" s="110">
        <f>calcs!D39</f>
        <v>0</v>
      </c>
      <c r="E12" s="110">
        <f>calcs!E39</f>
        <v>0</v>
      </c>
      <c r="F12" s="110">
        <f>calcs!F39</f>
        <v>0</v>
      </c>
      <c r="G12" s="110">
        <f>calcs!G39</f>
        <v>0</v>
      </c>
      <c r="H12" s="110">
        <f>calcs!H39</f>
        <v>0</v>
      </c>
      <c r="I12" s="110">
        <f>calcs!I39</f>
        <v>0</v>
      </c>
      <c r="J12" s="110">
        <f>calcs!J39</f>
        <v>0</v>
      </c>
      <c r="K12" s="110">
        <f>calcs!K39</f>
        <v>0</v>
      </c>
      <c r="L12" s="110">
        <f>calcs!L39</f>
        <v>0</v>
      </c>
      <c r="M12" s="110">
        <f>calcs!M39</f>
        <v>0</v>
      </c>
      <c r="N12" s="110">
        <f>calcs!N39</f>
        <v>0</v>
      </c>
      <c r="O12" s="110">
        <f>calcs!O39</f>
        <v>0</v>
      </c>
      <c r="P12" s="110">
        <f>calcs!P39</f>
        <v>0</v>
      </c>
      <c r="Q12" s="110">
        <f>calcs!Q39</f>
        <v>0</v>
      </c>
      <c r="R12" s="110">
        <f>calcs!R39</f>
        <v>0</v>
      </c>
      <c r="S12" s="110">
        <f>calcs!S39</f>
        <v>0</v>
      </c>
      <c r="T12" s="110">
        <f>calcs!T39</f>
        <v>0</v>
      </c>
      <c r="U12" s="110">
        <f>calcs!U39</f>
        <v>0</v>
      </c>
      <c r="V12" s="110">
        <f>calcs!V39</f>
        <v>0</v>
      </c>
      <c r="W12" s="110">
        <f>calcs!W39</f>
        <v>0</v>
      </c>
      <c r="X12" s="110">
        <f>calcs!X39</f>
        <v>0</v>
      </c>
      <c r="Y12" s="110">
        <f>calcs!Y39</f>
        <v>0</v>
      </c>
      <c r="Z12" s="110">
        <f>calcs!Z39</f>
        <v>0</v>
      </c>
      <c r="AA12" s="110">
        <f>calcs!AA39</f>
        <v>0</v>
      </c>
      <c r="AB12" s="110">
        <f>calcs!AB39</f>
        <v>0</v>
      </c>
      <c r="AC12" s="110">
        <f>calcs!AC39</f>
        <v>0</v>
      </c>
      <c r="AD12" s="110">
        <f>calcs!AD39</f>
        <v>0</v>
      </c>
      <c r="AE12" s="110">
        <f>calcs!AE39</f>
        <v>0</v>
      </c>
      <c r="AF12" s="110">
        <f>calcs!AF39</f>
        <v>0</v>
      </c>
      <c r="AG12" s="110">
        <f>calcs!AG39</f>
        <v>0</v>
      </c>
    </row>
    <row r="13" spans="1:33">
      <c r="A13" s="4" t="s">
        <v>498</v>
      </c>
      <c r="B13" s="110">
        <f>calcs!B40</f>
        <v>0</v>
      </c>
      <c r="C13" s="110">
        <f>calcs!C40</f>
        <v>0</v>
      </c>
      <c r="D13" s="110">
        <f>calcs!D40</f>
        <v>0</v>
      </c>
      <c r="E13" s="110">
        <f>calcs!E40</f>
        <v>0</v>
      </c>
      <c r="F13" s="110">
        <f>calcs!F40</f>
        <v>0</v>
      </c>
      <c r="G13" s="110">
        <f>calcs!G40</f>
        <v>0</v>
      </c>
      <c r="H13" s="110">
        <f>calcs!H40</f>
        <v>0</v>
      </c>
      <c r="I13" s="110">
        <f>calcs!I40</f>
        <v>0</v>
      </c>
      <c r="J13" s="110">
        <f>calcs!J40</f>
        <v>0</v>
      </c>
      <c r="K13" s="110">
        <f>calcs!K40</f>
        <v>0</v>
      </c>
      <c r="L13" s="110">
        <f>calcs!L40</f>
        <v>0</v>
      </c>
      <c r="M13" s="110">
        <f>calcs!M40</f>
        <v>0</v>
      </c>
      <c r="N13" s="110">
        <f>calcs!N40</f>
        <v>0</v>
      </c>
      <c r="O13" s="110">
        <f>calcs!O40</f>
        <v>0</v>
      </c>
      <c r="P13" s="110">
        <f>calcs!P40</f>
        <v>0</v>
      </c>
      <c r="Q13" s="110">
        <f>calcs!Q40</f>
        <v>0</v>
      </c>
      <c r="R13" s="110">
        <f>calcs!R40</f>
        <v>0</v>
      </c>
      <c r="S13" s="110">
        <f>calcs!S40</f>
        <v>0</v>
      </c>
      <c r="T13" s="110">
        <f>calcs!T40</f>
        <v>0</v>
      </c>
      <c r="U13" s="110">
        <f>calcs!U40</f>
        <v>0</v>
      </c>
      <c r="V13" s="110">
        <f>calcs!V40</f>
        <v>0</v>
      </c>
      <c r="W13" s="110">
        <f>calcs!W40</f>
        <v>0</v>
      </c>
      <c r="X13" s="110">
        <f>calcs!X40</f>
        <v>0</v>
      </c>
      <c r="Y13" s="110">
        <f>calcs!Y40</f>
        <v>0</v>
      </c>
      <c r="Z13" s="110">
        <f>calcs!Z40</f>
        <v>0</v>
      </c>
      <c r="AA13" s="110">
        <f>calcs!AA40</f>
        <v>0</v>
      </c>
      <c r="AB13" s="110">
        <f>calcs!AB40</f>
        <v>0</v>
      </c>
      <c r="AC13" s="110">
        <f>calcs!AC40</f>
        <v>0</v>
      </c>
      <c r="AD13" s="110">
        <f>calcs!AD40</f>
        <v>0</v>
      </c>
      <c r="AE13" s="110">
        <f>calcs!AE40</f>
        <v>0</v>
      </c>
      <c r="AF13" s="110">
        <f>calcs!AF40</f>
        <v>0</v>
      </c>
      <c r="AG13" s="110">
        <f>calcs!AG40</f>
        <v>0</v>
      </c>
    </row>
    <row r="14" spans="1:33">
      <c r="A14" s="4" t="s">
        <v>499</v>
      </c>
      <c r="B14" s="110">
        <f>calcs!B41</f>
        <v>0</v>
      </c>
      <c r="C14" s="110">
        <f>calcs!C41</f>
        <v>0</v>
      </c>
      <c r="D14" s="110">
        <f>calcs!D41</f>
        <v>0</v>
      </c>
      <c r="E14" s="110">
        <f>calcs!E41</f>
        <v>0</v>
      </c>
      <c r="F14" s="110">
        <f>calcs!F41</f>
        <v>0</v>
      </c>
      <c r="G14" s="110">
        <f>calcs!G41</f>
        <v>0</v>
      </c>
      <c r="H14" s="110">
        <f>calcs!H41</f>
        <v>0</v>
      </c>
      <c r="I14" s="110">
        <f>calcs!I41</f>
        <v>0</v>
      </c>
      <c r="J14" s="110">
        <f>calcs!J41</f>
        <v>0</v>
      </c>
      <c r="K14" s="110">
        <f>calcs!K41</f>
        <v>0</v>
      </c>
      <c r="L14" s="110">
        <f>calcs!L41</f>
        <v>0</v>
      </c>
      <c r="M14" s="110">
        <f>calcs!M41</f>
        <v>0</v>
      </c>
      <c r="N14" s="110">
        <f>calcs!N41</f>
        <v>0</v>
      </c>
      <c r="O14" s="110">
        <f>calcs!O41</f>
        <v>0</v>
      </c>
      <c r="P14" s="110">
        <f>calcs!P41</f>
        <v>0</v>
      </c>
      <c r="Q14" s="110">
        <f>calcs!Q41</f>
        <v>0</v>
      </c>
      <c r="R14" s="110">
        <f>calcs!R41</f>
        <v>0</v>
      </c>
      <c r="S14" s="110">
        <f>calcs!S41</f>
        <v>0</v>
      </c>
      <c r="T14" s="110">
        <f>calcs!T41</f>
        <v>0</v>
      </c>
      <c r="U14" s="110">
        <f>calcs!U41</f>
        <v>0</v>
      </c>
      <c r="V14" s="110">
        <f>calcs!V41</f>
        <v>0</v>
      </c>
      <c r="W14" s="110">
        <f>calcs!W41</f>
        <v>0</v>
      </c>
      <c r="X14" s="110">
        <f>calcs!X41</f>
        <v>0</v>
      </c>
      <c r="Y14" s="110">
        <f>calcs!Y41</f>
        <v>0</v>
      </c>
      <c r="Z14" s="110">
        <f>calcs!Z41</f>
        <v>0</v>
      </c>
      <c r="AA14" s="110">
        <f>calcs!AA41</f>
        <v>0</v>
      </c>
      <c r="AB14" s="110">
        <f>calcs!AB41</f>
        <v>0</v>
      </c>
      <c r="AC14" s="110">
        <f>calcs!AC41</f>
        <v>0</v>
      </c>
      <c r="AD14" s="110">
        <f>calcs!AD41</f>
        <v>0</v>
      </c>
      <c r="AE14" s="110">
        <f>calcs!AE41</f>
        <v>0</v>
      </c>
      <c r="AF14" s="110">
        <f>calcs!AF41</f>
        <v>0</v>
      </c>
      <c r="AG14" s="110">
        <f>calcs!AG41</f>
        <v>0</v>
      </c>
    </row>
    <row r="15" spans="1:33">
      <c r="A15" s="4" t="s">
        <v>500</v>
      </c>
      <c r="B15" s="110">
        <f>calcs!B42</f>
        <v>0</v>
      </c>
      <c r="C15" s="110">
        <f>calcs!C42</f>
        <v>0</v>
      </c>
      <c r="D15" s="110">
        <f>calcs!D42</f>
        <v>0</v>
      </c>
      <c r="E15" s="110">
        <f>calcs!E42</f>
        <v>0</v>
      </c>
      <c r="F15" s="110">
        <f>calcs!F42</f>
        <v>0</v>
      </c>
      <c r="G15" s="110">
        <f>calcs!G42</f>
        <v>0</v>
      </c>
      <c r="H15" s="110">
        <f>calcs!H42</f>
        <v>0</v>
      </c>
      <c r="I15" s="110">
        <f>calcs!I42</f>
        <v>0</v>
      </c>
      <c r="J15" s="110">
        <f>calcs!J42</f>
        <v>0</v>
      </c>
      <c r="K15" s="110">
        <f>calcs!K42</f>
        <v>0</v>
      </c>
      <c r="L15" s="110">
        <f>calcs!L42</f>
        <v>0</v>
      </c>
      <c r="M15" s="110">
        <f>calcs!M42</f>
        <v>0</v>
      </c>
      <c r="N15" s="110">
        <f>calcs!N42</f>
        <v>0</v>
      </c>
      <c r="O15" s="110">
        <f>calcs!O42</f>
        <v>0</v>
      </c>
      <c r="P15" s="110">
        <f>calcs!P42</f>
        <v>0</v>
      </c>
      <c r="Q15" s="110">
        <f>calcs!Q42</f>
        <v>0</v>
      </c>
      <c r="R15" s="110">
        <f>calcs!R42</f>
        <v>0</v>
      </c>
      <c r="S15" s="110">
        <f>calcs!S42</f>
        <v>0</v>
      </c>
      <c r="T15" s="110">
        <f>calcs!T42</f>
        <v>0</v>
      </c>
      <c r="U15" s="110">
        <f>calcs!U42</f>
        <v>0</v>
      </c>
      <c r="V15" s="110">
        <f>calcs!V42</f>
        <v>0</v>
      </c>
      <c r="W15" s="110">
        <f>calcs!W42</f>
        <v>0</v>
      </c>
      <c r="X15" s="110">
        <f>calcs!X42</f>
        <v>0</v>
      </c>
      <c r="Y15" s="110">
        <f>calcs!Y42</f>
        <v>0</v>
      </c>
      <c r="Z15" s="110">
        <f>calcs!Z42</f>
        <v>0</v>
      </c>
      <c r="AA15" s="110">
        <f>calcs!AA42</f>
        <v>0</v>
      </c>
      <c r="AB15" s="110">
        <f>calcs!AB42</f>
        <v>0</v>
      </c>
      <c r="AC15" s="110">
        <f>calcs!AC42</f>
        <v>0</v>
      </c>
      <c r="AD15" s="110">
        <f>calcs!AD42</f>
        <v>0</v>
      </c>
      <c r="AE15" s="110">
        <f>calcs!AE42</f>
        <v>0</v>
      </c>
      <c r="AF15" s="110">
        <f>calcs!AF42</f>
        <v>0</v>
      </c>
      <c r="AG15" s="110">
        <f>calcs!AG42</f>
        <v>0</v>
      </c>
    </row>
    <row r="16" spans="1:33">
      <c r="A16" s="4" t="s">
        <v>501</v>
      </c>
      <c r="B16" s="110">
        <f>calcs!B43</f>
        <v>0</v>
      </c>
      <c r="C16" s="110">
        <f>calcs!C43</f>
        <v>0</v>
      </c>
      <c r="D16" s="110">
        <f>calcs!D43</f>
        <v>0</v>
      </c>
      <c r="E16" s="110">
        <f>calcs!E43</f>
        <v>0</v>
      </c>
      <c r="F16" s="110">
        <f>calcs!F43</f>
        <v>0</v>
      </c>
      <c r="G16" s="110">
        <f>calcs!G43</f>
        <v>0</v>
      </c>
      <c r="H16" s="110">
        <f>calcs!H43</f>
        <v>0</v>
      </c>
      <c r="I16" s="110">
        <f>calcs!I43</f>
        <v>0</v>
      </c>
      <c r="J16" s="110">
        <f>calcs!J43</f>
        <v>0</v>
      </c>
      <c r="K16" s="110">
        <f>calcs!K43</f>
        <v>0</v>
      </c>
      <c r="L16" s="110">
        <f>calcs!L43</f>
        <v>0</v>
      </c>
      <c r="M16" s="110">
        <f>calcs!M43</f>
        <v>0</v>
      </c>
      <c r="N16" s="110">
        <f>calcs!N43</f>
        <v>0</v>
      </c>
      <c r="O16" s="110">
        <f>calcs!O43</f>
        <v>0</v>
      </c>
      <c r="P16" s="110">
        <f>calcs!P43</f>
        <v>0</v>
      </c>
      <c r="Q16" s="110">
        <f>calcs!Q43</f>
        <v>0</v>
      </c>
      <c r="R16" s="110">
        <f>calcs!R43</f>
        <v>0</v>
      </c>
      <c r="S16" s="110">
        <f>calcs!S43</f>
        <v>0</v>
      </c>
      <c r="T16" s="110">
        <f>calcs!T43</f>
        <v>0</v>
      </c>
      <c r="U16" s="110">
        <f>calcs!U43</f>
        <v>0</v>
      </c>
      <c r="V16" s="110">
        <f>calcs!V43</f>
        <v>0</v>
      </c>
      <c r="W16" s="110">
        <f>calcs!W43</f>
        <v>0</v>
      </c>
      <c r="X16" s="110">
        <f>calcs!X43</f>
        <v>0</v>
      </c>
      <c r="Y16" s="110">
        <f>calcs!Y43</f>
        <v>0</v>
      </c>
      <c r="Z16" s="110">
        <f>calcs!Z43</f>
        <v>0</v>
      </c>
      <c r="AA16" s="110">
        <f>calcs!AA43</f>
        <v>0</v>
      </c>
      <c r="AB16" s="110">
        <f>calcs!AB43</f>
        <v>0</v>
      </c>
      <c r="AC16" s="110">
        <f>calcs!AC43</f>
        <v>0</v>
      </c>
      <c r="AD16" s="110">
        <f>calcs!AD43</f>
        <v>0</v>
      </c>
      <c r="AE16" s="110">
        <f>calcs!AE43</f>
        <v>0</v>
      </c>
      <c r="AF16" s="110">
        <f>calcs!AF43</f>
        <v>0</v>
      </c>
      <c r="AG16" s="110">
        <f>calcs!AG43</f>
        <v>0</v>
      </c>
    </row>
    <row r="17" spans="1:33">
      <c r="A17" s="4" t="s">
        <v>502</v>
      </c>
      <c r="B17" s="110">
        <f>calcs!B44</f>
        <v>0</v>
      </c>
      <c r="C17" s="110">
        <f>calcs!C44</f>
        <v>0</v>
      </c>
      <c r="D17" s="110">
        <f>calcs!D44</f>
        <v>0</v>
      </c>
      <c r="E17" s="110">
        <f>calcs!E44</f>
        <v>0</v>
      </c>
      <c r="F17" s="110">
        <f>calcs!F44</f>
        <v>0</v>
      </c>
      <c r="G17" s="110">
        <f>calcs!G44</f>
        <v>0</v>
      </c>
      <c r="H17" s="110">
        <f>calcs!H44</f>
        <v>0</v>
      </c>
      <c r="I17" s="110">
        <f>calcs!I44</f>
        <v>0</v>
      </c>
      <c r="J17" s="110">
        <f>calcs!J44</f>
        <v>0</v>
      </c>
      <c r="K17" s="110">
        <f>calcs!K44</f>
        <v>0</v>
      </c>
      <c r="L17" s="110">
        <f>calcs!L44</f>
        <v>0</v>
      </c>
      <c r="M17" s="110">
        <f>calcs!M44</f>
        <v>0</v>
      </c>
      <c r="N17" s="110">
        <f>calcs!N44</f>
        <v>0</v>
      </c>
      <c r="O17" s="110">
        <f>calcs!O44</f>
        <v>0</v>
      </c>
      <c r="P17" s="110">
        <f>calcs!P44</f>
        <v>0</v>
      </c>
      <c r="Q17" s="110">
        <f>calcs!Q44</f>
        <v>0</v>
      </c>
      <c r="R17" s="110">
        <f>calcs!R44</f>
        <v>0</v>
      </c>
      <c r="S17" s="110">
        <f>calcs!S44</f>
        <v>0</v>
      </c>
      <c r="T17" s="110">
        <f>calcs!T44</f>
        <v>0</v>
      </c>
      <c r="U17" s="110">
        <f>calcs!U44</f>
        <v>0</v>
      </c>
      <c r="V17" s="110">
        <f>calcs!V44</f>
        <v>0</v>
      </c>
      <c r="W17" s="110">
        <f>calcs!W44</f>
        <v>0</v>
      </c>
      <c r="X17" s="110">
        <f>calcs!X44</f>
        <v>0</v>
      </c>
      <c r="Y17" s="110">
        <f>calcs!Y44</f>
        <v>0</v>
      </c>
      <c r="Z17" s="110">
        <f>calcs!Z44</f>
        <v>0</v>
      </c>
      <c r="AA17" s="110">
        <f>calcs!AA44</f>
        <v>0</v>
      </c>
      <c r="AB17" s="110">
        <f>calcs!AB44</f>
        <v>0</v>
      </c>
      <c r="AC17" s="110">
        <f>calcs!AC44</f>
        <v>0</v>
      </c>
      <c r="AD17" s="110">
        <f>calcs!AD44</f>
        <v>0</v>
      </c>
      <c r="AE17" s="110">
        <f>calcs!AE44</f>
        <v>0</v>
      </c>
      <c r="AF17" s="110">
        <f>calcs!AF44</f>
        <v>0</v>
      </c>
      <c r="AG17" s="110">
        <f>calcs!AG44</f>
        <v>0</v>
      </c>
    </row>
    <row r="18" spans="1:33">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c r="A19" s="4"/>
      <c r="B19" s="269"/>
      <c r="C19" s="269"/>
      <c r="D19" s="269"/>
      <c r="E19" s="269"/>
      <c r="F19" s="269"/>
      <c r="G19" s="269"/>
      <c r="H19" s="269"/>
      <c r="I19" s="269"/>
      <c r="J19" s="269"/>
      <c r="K19" s="269"/>
      <c r="L19" s="168"/>
      <c r="M19" s="168"/>
      <c r="N19" s="168"/>
      <c r="O19" s="168"/>
      <c r="P19" s="168"/>
      <c r="Q19" s="168"/>
      <c r="R19" s="168"/>
      <c r="S19" s="168"/>
      <c r="T19" s="168"/>
      <c r="U19" s="168"/>
      <c r="V19" s="168"/>
      <c r="W19" s="168"/>
      <c r="X19" s="168"/>
      <c r="Y19" s="168"/>
      <c r="Z19" s="168"/>
      <c r="AA19" s="168"/>
      <c r="AB19" s="168"/>
      <c r="AC19" s="168"/>
      <c r="AD19" s="168"/>
      <c r="AE19" s="168"/>
      <c r="AF19" s="168"/>
      <c r="AG19" s="168"/>
    </row>
    <row r="20" spans="1:33">
      <c r="A20" s="4"/>
      <c r="B20" s="169"/>
    </row>
    <row r="21" spans="1:33" ht="15.75" customHeight="1">
      <c r="A21" s="4"/>
      <c r="B21" s="177"/>
    </row>
    <row r="22" spans="1:33" ht="15.75" customHeight="1">
      <c r="A22" s="4"/>
      <c r="B22" s="177"/>
    </row>
    <row r="23" spans="1:33" ht="15.75" customHeight="1">
      <c r="A23" s="4"/>
      <c r="B23" s="177"/>
    </row>
    <row r="24" spans="1:33" ht="15.75" customHeight="1">
      <c r="A24" s="4"/>
      <c r="B24" s="178"/>
      <c r="C24" s="4"/>
    </row>
    <row r="25" spans="1:33" ht="15.75" customHeight="1">
      <c r="A25" s="4"/>
      <c r="B25" s="178"/>
      <c r="C25" s="4"/>
    </row>
    <row r="26" spans="1:33" ht="15.75" customHeight="1">
      <c r="A26" s="4"/>
      <c r="B26" s="178"/>
      <c r="C26" s="4"/>
    </row>
    <row r="27" spans="1:33" ht="15.75" customHeight="1">
      <c r="A27" s="4"/>
      <c r="B27" s="178"/>
      <c r="C27" s="4"/>
    </row>
    <row r="28" spans="1:33" ht="15.75" customHeight="1">
      <c r="A28" s="4"/>
      <c r="B28" s="178"/>
      <c r="C28" s="4"/>
    </row>
    <row r="29" spans="1:33" ht="15.75" customHeight="1">
      <c r="A29" s="4"/>
      <c r="B29" s="178"/>
      <c r="C29" s="4"/>
    </row>
    <row r="30" spans="1:33" ht="15.75" customHeight="1">
      <c r="A30" s="4"/>
      <c r="B30" s="178"/>
      <c r="C30" s="4"/>
    </row>
    <row r="31" spans="1:33" ht="15.75" customHeight="1">
      <c r="A31" s="4"/>
      <c r="B31" s="178"/>
      <c r="C31" s="4"/>
    </row>
    <row r="32" spans="1:33" ht="15.75" customHeight="1">
      <c r="A32" s="4"/>
      <c r="B32" s="178"/>
      <c r="C32" s="4"/>
    </row>
    <row r="33" spans="1:3" ht="15.75" customHeight="1">
      <c r="A33" s="4"/>
      <c r="B33" s="178"/>
      <c r="C33" s="4"/>
    </row>
    <row r="34" spans="1:3" ht="15.75" customHeight="1">
      <c r="A34" s="4"/>
      <c r="B34" s="178"/>
      <c r="C34" s="4"/>
    </row>
    <row r="35" spans="1:3" ht="15.75" customHeight="1">
      <c r="A35" s="4"/>
      <c r="B35" s="178"/>
      <c r="C35" s="4"/>
    </row>
    <row r="36" spans="1:3" ht="15.75" customHeight="1">
      <c r="A36" s="4"/>
      <c r="B36" s="178"/>
      <c r="C36" s="4"/>
    </row>
    <row r="37" spans="1:3" ht="15.75" customHeight="1">
      <c r="A37" s="4"/>
      <c r="B37" s="179"/>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625" defaultRowHeight="15" customHeight="1"/>
  <cols>
    <col min="1" max="1" width="22.875" style="114" customWidth="1"/>
    <col min="2" max="2" width="10.25" style="114" customWidth="1"/>
    <col min="3" max="33" width="7.625" style="114" customWidth="1"/>
  </cols>
  <sheetData>
    <row r="1" spans="1:33" ht="32.1"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608</v>
      </c>
      <c r="B2" s="1">
        <f>'CA Specific Data'!K49*1000</f>
        <v>10915000</v>
      </c>
      <c r="C2" s="1">
        <f>B2</f>
        <v>10915000</v>
      </c>
      <c r="D2" s="1">
        <f t="shared" ref="D2:AG2" si="0">C2</f>
        <v>10915000</v>
      </c>
      <c r="E2" s="1">
        <f t="shared" si="0"/>
        <v>10915000</v>
      </c>
      <c r="F2" s="1">
        <f t="shared" si="0"/>
        <v>10915000</v>
      </c>
      <c r="G2" s="1">
        <f t="shared" si="0"/>
        <v>10915000</v>
      </c>
      <c r="H2" s="1">
        <f t="shared" si="0"/>
        <v>10915000</v>
      </c>
      <c r="I2" s="1">
        <f t="shared" si="0"/>
        <v>10915000</v>
      </c>
      <c r="J2" s="1">
        <f t="shared" si="0"/>
        <v>10915000</v>
      </c>
      <c r="K2" s="1">
        <f t="shared" si="0"/>
        <v>10915000</v>
      </c>
      <c r="L2" s="1">
        <f t="shared" si="0"/>
        <v>10915000</v>
      </c>
      <c r="M2" s="1">
        <f t="shared" si="0"/>
        <v>10915000</v>
      </c>
      <c r="N2" s="1">
        <f t="shared" si="0"/>
        <v>10915000</v>
      </c>
      <c r="O2" s="1">
        <f t="shared" si="0"/>
        <v>10915000</v>
      </c>
      <c r="P2" s="1">
        <f t="shared" si="0"/>
        <v>10915000</v>
      </c>
      <c r="Q2" s="1">
        <f t="shared" si="0"/>
        <v>10915000</v>
      </c>
      <c r="R2" s="1">
        <f t="shared" si="0"/>
        <v>10915000</v>
      </c>
      <c r="S2" s="1">
        <f t="shared" si="0"/>
        <v>10915000</v>
      </c>
      <c r="T2" s="1">
        <f t="shared" si="0"/>
        <v>10915000</v>
      </c>
      <c r="U2" s="1">
        <f t="shared" si="0"/>
        <v>10915000</v>
      </c>
      <c r="V2" s="1">
        <f t="shared" si="0"/>
        <v>10915000</v>
      </c>
      <c r="W2" s="1">
        <f t="shared" si="0"/>
        <v>10915000</v>
      </c>
      <c r="X2" s="1">
        <f t="shared" si="0"/>
        <v>10915000</v>
      </c>
      <c r="Y2" s="1">
        <f t="shared" si="0"/>
        <v>10915000</v>
      </c>
      <c r="Z2" s="1">
        <f t="shared" si="0"/>
        <v>10915000</v>
      </c>
      <c r="AA2" s="1">
        <f t="shared" si="0"/>
        <v>10915000</v>
      </c>
      <c r="AB2" s="1">
        <f t="shared" si="0"/>
        <v>10915000</v>
      </c>
      <c r="AC2" s="1">
        <f t="shared" si="0"/>
        <v>10915000</v>
      </c>
      <c r="AD2" s="1">
        <f t="shared" si="0"/>
        <v>10915000</v>
      </c>
      <c r="AE2" s="1">
        <f t="shared" si="0"/>
        <v>10915000</v>
      </c>
      <c r="AF2" s="1">
        <f t="shared" si="0"/>
        <v>10915000</v>
      </c>
      <c r="AG2" s="1">
        <f t="shared" si="0"/>
        <v>10915000</v>
      </c>
    </row>
    <row r="3" spans="1:33" ht="15" customHeight="1">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625" defaultRowHeight="15" customHeight="1"/>
  <cols>
    <col min="1" max="1" width="23" style="114" customWidth="1"/>
    <col min="2" max="2" width="16.125" style="114" customWidth="1"/>
    <col min="3"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625" defaultRowHeight="15" customHeight="1"/>
  <cols>
    <col min="1" max="1" width="23" style="114" customWidth="1"/>
    <col min="2"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2</vt:i4>
      </vt:variant>
    </vt:vector>
  </HeadingPairs>
  <TitlesOfParts>
    <vt:vector size="27"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Coal and natural gas_e3</vt:lpstr>
      <vt:lpstr>Renewables and zero emitting</vt:lpstr>
      <vt:lpstr>From EPS</vt:lpstr>
      <vt:lpstr>CEC Data</vt:lpstr>
      <vt:lpstr>E3 (60% RPS net of exports)</vt:lpstr>
      <vt:lpstr>OLD_CA E3 summary</vt:lpstr>
      <vt:lpstr>CA Specific Data</vt:lpstr>
      <vt:lpstr>carb_inventory data</vt:lpstr>
      <vt:lpstr>emission calcs</vt:lpstr>
      <vt:lpstr>calcs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2022-05-19T17:12:42Z</dcterms:modified>
</cp:coreProperties>
</file>