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helley\Dropbox (Energy Innovation)\PC (2)\Documents\GitHub_Repositories\eps-california\"/>
    </mc:Choice>
  </mc:AlternateContent>
  <xr:revisionPtr revIDLastSave="0" documentId="13_ncr:1_{3E9D576F-97BD-46A9-AB45-AAAFBC004921}" xr6:coauthVersionLast="47" xr6:coauthVersionMax="47" xr10:uidLastSave="{00000000-0000-0000-0000-000000000000}"/>
  <bookViews>
    <workbookView xWindow="15345" yWindow="-16320" windowWidth="29040" windowHeight="15840" tabRatio="936"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3"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2"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<sst xmlns="http://schemas.openxmlformats.org/spreadsheetml/2006/main" count="21079" uniqueCount="3901">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</sst>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49" fontId="0" fillId="0" borderId="52" xfId="0" applyNumberFormat="1" applyFont="1" applyFill="1" applyBorder="1" applyAlignment="1">
      <alignment wrapText="1"/>
    </xf>
    <xf numFmtId="49" fontId="0" fillId="0" borderId="0" xfId="0" applyNumberFormat="1" applyFont="1" applyAlignment="1">
      <alignment wrapText="1"/>
    </xf>
    <xf numFmtId="0" fontId="5" fillId="101" borderId="0" xfId="0" applyFont="1" applyFill="1" applyAlignment="1">
      <alignment wrapText="1"/>
    </xf>
    <xf numFmtId="49" fontId="5" fillId="0" borderId="52" xfId="1" applyNumberFormat="1" applyFont="1" applyFill="1" applyBorder="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8" customWidth="1"/>
    <col min="2" max="2" width="24.453125" style="8" customWidth="1"/>
    <col min="3" max="16384" width="8.81640625" style="8"/>
  </cols>
  <sheetData>
    <row r="1" spans="1:8" x14ac:dyDescent="0.35">
      <c r="A1" s="12" t="s">
        <v>103</v>
      </c>
      <c r="B1" s="419" t="s">
        <v>3490</v>
      </c>
      <c r="C1" s="420">
        <v>44532</v>
      </c>
      <c r="D1" s="181"/>
      <c r="E1" s="181"/>
      <c r="F1" s="181"/>
      <c r="G1" s="419" t="s">
        <v>3482</v>
      </c>
      <c r="H1" s="419" t="s">
        <v>3483</v>
      </c>
    </row>
    <row r="2" spans="1:8" x14ac:dyDescent="0.35">
      <c r="G2" s="419" t="s">
        <v>3484</v>
      </c>
      <c r="H2" s="419" t="s">
        <v>3485</v>
      </c>
    </row>
    <row r="3" spans="1:8" x14ac:dyDescent="0.35">
      <c r="A3" s="8" t="s">
        <v>104</v>
      </c>
      <c r="G3" s="419" t="s">
        <v>3486</v>
      </c>
      <c r="H3" s="419" t="s">
        <v>3487</v>
      </c>
    </row>
    <row r="4" spans="1:8" x14ac:dyDescent="0.35">
      <c r="A4" s="8" t="s">
        <v>142</v>
      </c>
      <c r="G4" s="419" t="s">
        <v>3488</v>
      </c>
      <c r="H4" s="419" t="s">
        <v>3489</v>
      </c>
    </row>
    <row r="5" spans="1:8" x14ac:dyDescent="0.35">
      <c r="A5" s="8" t="s">
        <v>108</v>
      </c>
      <c r="G5" s="419" t="s">
        <v>3490</v>
      </c>
      <c r="H5" s="419" t="s">
        <v>3491</v>
      </c>
    </row>
    <row r="6" spans="1:8" x14ac:dyDescent="0.35">
      <c r="A6" s="8" t="s">
        <v>105</v>
      </c>
      <c r="G6" s="419" t="s">
        <v>3492</v>
      </c>
      <c r="H6" s="419" t="s">
        <v>513</v>
      </c>
    </row>
    <row r="7" spans="1:8" x14ac:dyDescent="0.35">
      <c r="G7" s="419" t="s">
        <v>3493</v>
      </c>
      <c r="H7" s="419" t="s">
        <v>3494</v>
      </c>
    </row>
    <row r="8" spans="1:8" x14ac:dyDescent="0.35">
      <c r="A8" s="8" t="s">
        <v>106</v>
      </c>
      <c r="G8" s="419" t="s">
        <v>3495</v>
      </c>
      <c r="H8" s="419" t="s">
        <v>3496</v>
      </c>
    </row>
    <row r="9" spans="1:8" x14ac:dyDescent="0.35">
      <c r="A9" s="8" t="s">
        <v>107</v>
      </c>
      <c r="G9" s="419" t="s">
        <v>3497</v>
      </c>
      <c r="H9" s="419" t="s">
        <v>3498</v>
      </c>
    </row>
    <row r="10" spans="1:8" x14ac:dyDescent="0.35">
      <c r="A10" s="47" t="s">
        <v>2863</v>
      </c>
      <c r="G10" s="419" t="s">
        <v>3499</v>
      </c>
      <c r="H10" s="419" t="s">
        <v>3500</v>
      </c>
    </row>
    <row r="11" spans="1:8" x14ac:dyDescent="0.35">
      <c r="A11" s="47"/>
      <c r="G11" s="419" t="s">
        <v>3501</v>
      </c>
      <c r="H11" s="419" t="s">
        <v>3502</v>
      </c>
    </row>
    <row r="12" spans="1:8" x14ac:dyDescent="0.35">
      <c r="A12" s="8" t="s">
        <v>109</v>
      </c>
      <c r="G12" s="419" t="s">
        <v>3503</v>
      </c>
      <c r="H12" s="419" t="s">
        <v>3504</v>
      </c>
    </row>
    <row r="13" spans="1:8" x14ac:dyDescent="0.35">
      <c r="A13" s="8" t="s">
        <v>110</v>
      </c>
      <c r="G13" s="419" t="s">
        <v>3505</v>
      </c>
      <c r="H13" s="419" t="s">
        <v>3506</v>
      </c>
    </row>
    <row r="14" spans="1:8" x14ac:dyDescent="0.35">
      <c r="A14" s="8" t="s">
        <v>111</v>
      </c>
      <c r="G14" s="419" t="s">
        <v>3507</v>
      </c>
      <c r="H14" s="419" t="s">
        <v>3508</v>
      </c>
    </row>
    <row r="15" spans="1:8" x14ac:dyDescent="0.35">
      <c r="G15" s="419" t="s">
        <v>3509</v>
      </c>
      <c r="H15" s="419" t="s">
        <v>3510</v>
      </c>
    </row>
    <row r="16" spans="1:8" x14ac:dyDescent="0.35">
      <c r="A16" s="48" t="s">
        <v>2956</v>
      </c>
      <c r="B16" s="239"/>
      <c r="G16" s="419" t="s">
        <v>3511</v>
      </c>
      <c r="H16" s="419" t="s">
        <v>3512</v>
      </c>
    </row>
    <row r="17" spans="1:8" x14ac:dyDescent="0.35">
      <c r="A17" s="241" t="s">
        <v>2939</v>
      </c>
      <c r="B17" s="196">
        <f>MAX(PolicyLevers!H:H)</f>
        <v>1601</v>
      </c>
      <c r="G17" s="419" t="s">
        <v>3513</v>
      </c>
      <c r="H17" s="419" t="s">
        <v>3514</v>
      </c>
    </row>
    <row r="18" spans="1:8" x14ac:dyDescent="0.35">
      <c r="A18" s="242" t="s">
        <v>2955</v>
      </c>
      <c r="B18" s="196" t="str" cm="1">
        <f t="array" ref="B18">IF(MIN(IF(COUNTIF(PolicyLevers!$H$2:$H$1228,PolicyLevers!$H$2:$H$1228)&gt;1,PolicyLevers!$H$2:$H$1228, ""))=0,"No duplicate ID numbers",MIN(IF(COUNTIF(PolicyLevers!$H$2:$H$1228,PolicyLevers!$H$2:$H$1228)&gt;1,PolicyLevers!$H$2:$H$1228, "")))</f>
        <v>No duplicate ID numbers</v>
      </c>
      <c r="G18" s="419" t="s">
        <v>3515</v>
      </c>
      <c r="H18" s="419" t="s">
        <v>3516</v>
      </c>
    </row>
    <row r="19" spans="1:8" ht="29" x14ac:dyDescent="0.35">
      <c r="A19" s="96" t="s">
        <v>3098</v>
      </c>
      <c r="B19" s="196" t="str" cm="1">
        <f t="array" ref="B19">IF(MIN(IF((NOT(ISNUMBER(PolicyLevers!$H$2:$H$1228)))*(ISTEXT(PolicyLevers!$I$2:$I$1228)),ROW(PolicyLevers!$H$2:$H$1228)))=0,"No missing ID numbers",MIN(IF((NOT(ISNUMBER(PolicyLevers!$H$2:$H$1228)))*(ISTEXT(PolicyLevers!$I$2:$I$1228)),ROW(PolicyLevers!$H$2:$H$1228))))</f>
        <v>No missing ID numbers</v>
      </c>
      <c r="G19" s="419" t="s">
        <v>3517</v>
      </c>
      <c r="H19" s="419" t="s">
        <v>3518</v>
      </c>
    </row>
    <row r="20" spans="1:8" x14ac:dyDescent="0.35">
      <c r="G20" s="419" t="s">
        <v>3519</v>
      </c>
      <c r="H20" s="419" t="s">
        <v>3520</v>
      </c>
    </row>
    <row r="21" spans="1:8" x14ac:dyDescent="0.35">
      <c r="A21" s="48" t="s">
        <v>3360</v>
      </c>
      <c r="B21" s="239"/>
      <c r="G21" s="419" t="s">
        <v>3521</v>
      </c>
      <c r="H21" s="419" t="s">
        <v>3522</v>
      </c>
    </row>
    <row r="22" spans="1:8" x14ac:dyDescent="0.35">
      <c r="A22" s="8" t="s">
        <v>3354</v>
      </c>
      <c r="G22" s="419" t="s">
        <v>3523</v>
      </c>
      <c r="H22" s="419" t="s">
        <v>3524</v>
      </c>
    </row>
    <row r="23" spans="1:8" x14ac:dyDescent="0.35">
      <c r="A23" s="8" t="s">
        <v>3355</v>
      </c>
      <c r="G23" s="419" t="s">
        <v>3525</v>
      </c>
      <c r="H23" s="419" t="s">
        <v>3526</v>
      </c>
    </row>
    <row r="24" spans="1:8" x14ac:dyDescent="0.35">
      <c r="A24" s="8" t="s">
        <v>3356</v>
      </c>
      <c r="G24" s="419" t="s">
        <v>3527</v>
      </c>
      <c r="H24" s="419" t="s">
        <v>3528</v>
      </c>
    </row>
    <row r="25" spans="1:8" x14ac:dyDescent="0.35">
      <c r="A25" s="8" t="s">
        <v>3357</v>
      </c>
      <c r="G25" s="419" t="s">
        <v>3529</v>
      </c>
      <c r="H25" s="419" t="s">
        <v>3530</v>
      </c>
    </row>
    <row r="26" spans="1:8" x14ac:dyDescent="0.35">
      <c r="G26" s="419" t="s">
        <v>3531</v>
      </c>
      <c r="H26" s="419" t="s">
        <v>3532</v>
      </c>
    </row>
    <row r="27" spans="1:8" x14ac:dyDescent="0.35">
      <c r="A27" s="48" t="s">
        <v>3358</v>
      </c>
      <c r="B27" s="239"/>
      <c r="C27" s="239"/>
      <c r="G27" s="419" t="s">
        <v>3533</v>
      </c>
      <c r="H27" s="419" t="s">
        <v>549</v>
      </c>
    </row>
    <row r="28" spans="1:8" x14ac:dyDescent="0.35">
      <c r="A28" s="8" t="s">
        <v>2949</v>
      </c>
      <c r="G28" s="419" t="s">
        <v>3534</v>
      </c>
      <c r="H28" s="419" t="s">
        <v>3535</v>
      </c>
    </row>
    <row r="29" spans="1:8" x14ac:dyDescent="0.35">
      <c r="A29" s="8" t="s">
        <v>2935</v>
      </c>
      <c r="G29" s="419" t="s">
        <v>3536</v>
      </c>
      <c r="H29" s="419" t="s">
        <v>3537</v>
      </c>
    </row>
    <row r="30" spans="1:8" x14ac:dyDescent="0.35">
      <c r="A30" s="8" t="s">
        <v>2936</v>
      </c>
      <c r="G30" s="419" t="s">
        <v>3538</v>
      </c>
      <c r="H30" s="419" t="s">
        <v>3539</v>
      </c>
    </row>
    <row r="31" spans="1:8" x14ac:dyDescent="0.35">
      <c r="A31" s="8" t="s">
        <v>2937</v>
      </c>
      <c r="G31" s="419" t="s">
        <v>3540</v>
      </c>
      <c r="H31" s="419" t="s">
        <v>3541</v>
      </c>
    </row>
    <row r="32" spans="1:8" x14ac:dyDescent="0.35">
      <c r="A32" s="8" t="s">
        <v>2938</v>
      </c>
      <c r="G32" s="419" t="s">
        <v>3542</v>
      </c>
      <c r="H32" s="419" t="s">
        <v>3543</v>
      </c>
    </row>
    <row r="33" spans="1:8" x14ac:dyDescent="0.35">
      <c r="G33" s="419" t="s">
        <v>3544</v>
      </c>
      <c r="H33" s="419" t="s">
        <v>3545</v>
      </c>
    </row>
    <row r="34" spans="1:8" x14ac:dyDescent="0.35">
      <c r="A34" s="8" t="s">
        <v>2950</v>
      </c>
      <c r="G34" s="419" t="s">
        <v>3546</v>
      </c>
      <c r="H34" s="419" t="s">
        <v>3547</v>
      </c>
    </row>
    <row r="35" spans="1:8" x14ac:dyDescent="0.35">
      <c r="A35" s="8" t="s">
        <v>2933</v>
      </c>
      <c r="G35" s="419" t="s">
        <v>3548</v>
      </c>
      <c r="H35" s="419" t="s">
        <v>3549</v>
      </c>
    </row>
    <row r="36" spans="1:8" x14ac:dyDescent="0.35">
      <c r="A36" s="8" t="s">
        <v>2934</v>
      </c>
      <c r="G36" s="419" t="s">
        <v>3550</v>
      </c>
      <c r="H36" s="419" t="s">
        <v>3551</v>
      </c>
    </row>
    <row r="37" spans="1:8" x14ac:dyDescent="0.35">
      <c r="G37" s="419" t="s">
        <v>3552</v>
      </c>
      <c r="H37" s="419" t="s">
        <v>3553</v>
      </c>
    </row>
    <row r="38" spans="1:8" x14ac:dyDescent="0.35">
      <c r="A38" s="8" t="s">
        <v>2951</v>
      </c>
      <c r="G38" s="419" t="s">
        <v>3554</v>
      </c>
      <c r="H38" s="419" t="s">
        <v>3555</v>
      </c>
    </row>
    <row r="39" spans="1:8" x14ac:dyDescent="0.35">
      <c r="A39" s="8" t="s">
        <v>2940</v>
      </c>
      <c r="G39" s="419" t="s">
        <v>3556</v>
      </c>
      <c r="H39" s="419" t="s">
        <v>3557</v>
      </c>
    </row>
    <row r="40" spans="1:8" x14ac:dyDescent="0.35">
      <c r="A40" s="8" t="s">
        <v>2941</v>
      </c>
      <c r="G40" s="419" t="s">
        <v>3558</v>
      </c>
      <c r="H40" s="419" t="s">
        <v>3559</v>
      </c>
    </row>
    <row r="41" spans="1:8" x14ac:dyDescent="0.35">
      <c r="G41" s="419" t="s">
        <v>3560</v>
      </c>
      <c r="H41" s="419" t="s">
        <v>3561</v>
      </c>
    </row>
    <row r="42" spans="1:8" x14ac:dyDescent="0.35">
      <c r="A42" s="8" t="s">
        <v>2952</v>
      </c>
      <c r="G42" s="419" t="s">
        <v>3562</v>
      </c>
      <c r="H42" s="419" t="s">
        <v>3563</v>
      </c>
    </row>
    <row r="43" spans="1:8" x14ac:dyDescent="0.35">
      <c r="A43" s="8" t="s">
        <v>2942</v>
      </c>
      <c r="G43" s="419" t="s">
        <v>3564</v>
      </c>
      <c r="H43" s="419" t="s">
        <v>3565</v>
      </c>
    </row>
    <row r="44" spans="1:8" x14ac:dyDescent="0.35">
      <c r="A44" s="8" t="s">
        <v>2943</v>
      </c>
      <c r="G44" s="419" t="s">
        <v>3566</v>
      </c>
      <c r="H44" s="419" t="s">
        <v>3567</v>
      </c>
    </row>
    <row r="45" spans="1:8" x14ac:dyDescent="0.35">
      <c r="G45" s="419" t="s">
        <v>3568</v>
      </c>
      <c r="H45" s="419" t="s">
        <v>3569</v>
      </c>
    </row>
    <row r="46" spans="1:8" x14ac:dyDescent="0.35">
      <c r="A46" s="48" t="s">
        <v>3359</v>
      </c>
      <c r="B46" s="239"/>
      <c r="G46" s="419" t="s">
        <v>3570</v>
      </c>
      <c r="H46" s="419" t="s">
        <v>3571</v>
      </c>
    </row>
    <row r="47" spans="1:8" x14ac:dyDescent="0.35">
      <c r="A47" s="8" t="s">
        <v>2944</v>
      </c>
      <c r="G47" s="419" t="s">
        <v>3572</v>
      </c>
      <c r="H47" s="419" t="s">
        <v>3573</v>
      </c>
    </row>
    <row r="48" spans="1:8" x14ac:dyDescent="0.35">
      <c r="A48" s="8" t="s">
        <v>2945</v>
      </c>
      <c r="G48" s="419" t="s">
        <v>3574</v>
      </c>
      <c r="H48" s="419" t="s">
        <v>3575</v>
      </c>
    </row>
    <row r="49" spans="1:8" x14ac:dyDescent="0.35">
      <c r="G49" s="419" t="s">
        <v>3576</v>
      </c>
      <c r="H49" s="419" t="s">
        <v>3577</v>
      </c>
    </row>
    <row r="50" spans="1:8" x14ac:dyDescent="0.35">
      <c r="A50" s="8" t="s">
        <v>2946</v>
      </c>
      <c r="G50" s="419" t="s">
        <v>3578</v>
      </c>
      <c r="H50" s="419" t="s">
        <v>3579</v>
      </c>
    </row>
    <row r="51" spans="1:8" x14ac:dyDescent="0.35">
      <c r="A51" s="8" t="s">
        <v>2953</v>
      </c>
    </row>
    <row r="52" spans="1:8" x14ac:dyDescent="0.35">
      <c r="A52" s="8" t="s">
        <v>2947</v>
      </c>
    </row>
    <row r="53" spans="1:8" x14ac:dyDescent="0.35">
      <c r="A53" s="8"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I1" zoomScaleNormal="100" workbookViewId="0">
      <pane ySplit="3" topLeftCell="A55" activePane="bottomLeft" state="frozen"/>
      <selection pane="bottomLeft" activeCell="J57" sqref="J57"/>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3334</v>
      </c>
      <c r="M1" s="421"/>
    </row>
    <row r="2" spans="1:14" x14ac:dyDescent="0.35">
      <c r="A2" s="20" t="s">
        <v>3335</v>
      </c>
      <c r="M2" s="421"/>
    </row>
    <row r="3" spans="1:14" x14ac:dyDescent="0.35">
      <c r="A3" s="422" t="s">
        <v>3</v>
      </c>
      <c r="B3" s="422" t="s">
        <v>0</v>
      </c>
      <c r="C3" s="422" t="s">
        <v>1</v>
      </c>
      <c r="D3" s="423" t="s">
        <v>365</v>
      </c>
      <c r="E3" s="424" t="s">
        <v>2294</v>
      </c>
      <c r="F3" s="425" t="s">
        <v>70</v>
      </c>
      <c r="G3" s="425" t="s">
        <v>71</v>
      </c>
      <c r="H3" s="425" t="s">
        <v>82</v>
      </c>
      <c r="I3" s="424" t="s">
        <v>29</v>
      </c>
      <c r="J3" s="468" t="s">
        <v>2</v>
      </c>
      <c r="K3" s="424" t="s">
        <v>465</v>
      </c>
      <c r="L3" s="424" t="s">
        <v>196</v>
      </c>
      <c r="M3" s="426" t="s">
        <v>149</v>
      </c>
      <c r="N3" s="427" t="s">
        <v>150</v>
      </c>
    </row>
    <row r="4" spans="1:14" ht="130.5" x14ac:dyDescent="0.35">
      <c r="A4" s="428" t="s">
        <v>4</v>
      </c>
      <c r="B4" s="428" t="s">
        <v>2436</v>
      </c>
      <c r="C4" s="8" t="s">
        <v>2431</v>
      </c>
      <c r="D4" s="429" t="s">
        <v>2430</v>
      </c>
      <c r="E4" s="429" t="s">
        <v>2432</v>
      </c>
      <c r="F4" s="430">
        <v>0</v>
      </c>
      <c r="G4" s="430">
        <v>1</v>
      </c>
      <c r="H4" s="430">
        <v>0.02</v>
      </c>
      <c r="I4" s="429" t="s">
        <v>2433</v>
      </c>
      <c r="J4" s="2" t="s">
        <v>3462</v>
      </c>
      <c r="K4" s="431" t="s">
        <v>2435</v>
      </c>
      <c r="L4" s="432" t="s">
        <v>2434</v>
      </c>
    </row>
    <row r="5" spans="1:14" ht="72.5" x14ac:dyDescent="0.35">
      <c r="A5" s="434" t="s">
        <v>4</v>
      </c>
      <c r="B5" s="428" t="s">
        <v>2511</v>
      </c>
      <c r="C5" s="8" t="s">
        <v>2512</v>
      </c>
      <c r="D5" s="429" t="s">
        <v>2512</v>
      </c>
      <c r="E5" s="429" t="s">
        <v>2513</v>
      </c>
      <c r="F5" s="435">
        <v>0</v>
      </c>
      <c r="G5" s="435">
        <v>300</v>
      </c>
      <c r="H5" s="435">
        <v>5</v>
      </c>
      <c r="I5" s="429" t="s">
        <v>2514</v>
      </c>
      <c r="J5" s="2" t="s">
        <v>3840</v>
      </c>
      <c r="K5" s="429"/>
      <c r="L5" s="432" t="s">
        <v>2788</v>
      </c>
      <c r="M5" s="572" t="s">
        <v>3839</v>
      </c>
    </row>
    <row r="6" spans="1:14" ht="87" x14ac:dyDescent="0.35">
      <c r="A6" s="434" t="s">
        <v>4</v>
      </c>
      <c r="B6" s="434" t="s">
        <v>2507</v>
      </c>
      <c r="C6" s="8" t="s">
        <v>2508</v>
      </c>
      <c r="D6" s="434" t="s">
        <v>2515</v>
      </c>
      <c r="E6" s="436" t="s">
        <v>2509</v>
      </c>
      <c r="F6" s="437">
        <v>0</v>
      </c>
      <c r="G6" s="437">
        <v>1</v>
      </c>
      <c r="H6" s="437">
        <v>0.02</v>
      </c>
      <c r="I6" s="438" t="s">
        <v>2510</v>
      </c>
      <c r="J6" s="2" t="s">
        <v>3842</v>
      </c>
      <c r="K6" s="431"/>
      <c r="L6" s="431" t="s">
        <v>2789</v>
      </c>
      <c r="M6" s="573" t="s">
        <v>3841</v>
      </c>
    </row>
    <row r="7" spans="1:14" ht="290" x14ac:dyDescent="0.35">
      <c r="A7" s="434" t="s">
        <v>4</v>
      </c>
      <c r="B7" s="574" t="s">
        <v>3142</v>
      </c>
      <c r="C7" s="8" t="s">
        <v>489</v>
      </c>
      <c r="D7" s="434" t="s">
        <v>3143</v>
      </c>
      <c r="E7" s="436" t="s">
        <v>2337</v>
      </c>
      <c r="F7" s="437">
        <v>0</v>
      </c>
      <c r="G7" s="437">
        <v>1</v>
      </c>
      <c r="H7" s="437">
        <v>0.01</v>
      </c>
      <c r="I7" s="438" t="s">
        <v>490</v>
      </c>
      <c r="J7" s="575" t="s">
        <v>3843</v>
      </c>
      <c r="K7" s="431" t="s">
        <v>491</v>
      </c>
      <c r="L7" s="431" t="s">
        <v>492</v>
      </c>
      <c r="M7" s="576" t="s">
        <v>3844</v>
      </c>
    </row>
    <row r="8" spans="1:14" ht="116" x14ac:dyDescent="0.35">
      <c r="A8" s="434" t="s">
        <v>4</v>
      </c>
      <c r="B8" s="574" t="s">
        <v>488</v>
      </c>
      <c r="C8" s="8" t="s">
        <v>484</v>
      </c>
      <c r="D8" s="434" t="s">
        <v>483</v>
      </c>
      <c r="E8" s="436" t="s">
        <v>2336</v>
      </c>
      <c r="F8" s="437">
        <v>0</v>
      </c>
      <c r="G8" s="437">
        <v>0.5</v>
      </c>
      <c r="H8" s="437">
        <v>0.01</v>
      </c>
      <c r="I8" s="431" t="s">
        <v>485</v>
      </c>
      <c r="J8" s="185" t="s">
        <v>3892</v>
      </c>
      <c r="K8" s="431" t="s">
        <v>486</v>
      </c>
      <c r="L8" s="431" t="s">
        <v>487</v>
      </c>
      <c r="M8" s="582" t="s">
        <v>3891</v>
      </c>
    </row>
    <row r="9" spans="1:14" ht="87" x14ac:dyDescent="0.35">
      <c r="A9" s="436" t="s">
        <v>4</v>
      </c>
      <c r="B9" s="436" t="s">
        <v>11</v>
      </c>
      <c r="C9" s="8" t="s">
        <v>112</v>
      </c>
      <c r="D9" s="440" t="s">
        <v>11</v>
      </c>
      <c r="E9" s="436" t="s">
        <v>2335</v>
      </c>
      <c r="F9" s="441">
        <v>0</v>
      </c>
      <c r="G9" s="441">
        <v>1</v>
      </c>
      <c r="H9" s="442">
        <v>0.02</v>
      </c>
      <c r="I9" s="438" t="s">
        <v>466</v>
      </c>
      <c r="J9" s="2" t="s">
        <v>3461</v>
      </c>
      <c r="K9" s="438" t="s">
        <v>197</v>
      </c>
      <c r="L9" s="418" t="s">
        <v>198</v>
      </c>
      <c r="M9" s="443" t="s">
        <v>151</v>
      </c>
      <c r="N9" s="438" t="s">
        <v>179</v>
      </c>
    </row>
    <row r="10" spans="1:14" ht="409.5" x14ac:dyDescent="0.35">
      <c r="A10" s="436" t="s">
        <v>4</v>
      </c>
      <c r="B10" s="436" t="s">
        <v>5</v>
      </c>
      <c r="C10" s="8" t="s">
        <v>315</v>
      </c>
      <c r="D10" s="440" t="s">
        <v>366</v>
      </c>
      <c r="E10" s="436" t="s">
        <v>2334</v>
      </c>
      <c r="F10" s="441">
        <v>0</v>
      </c>
      <c r="G10" s="441">
        <f>ROUND(MaxBoundCalculations!B88,1)</f>
        <v>1</v>
      </c>
      <c r="H10" s="441">
        <v>0.01</v>
      </c>
      <c r="I10" s="438" t="s">
        <v>113</v>
      </c>
      <c r="J10" s="2" t="s">
        <v>3477</v>
      </c>
      <c r="K10" s="438" t="s">
        <v>199</v>
      </c>
      <c r="L10" s="418" t="s">
        <v>200</v>
      </c>
      <c r="M10" s="443" t="s">
        <v>3336</v>
      </c>
      <c r="N10" s="438" t="s">
        <v>3337</v>
      </c>
    </row>
    <row r="11" spans="1:14" ht="217.5" x14ac:dyDescent="0.35">
      <c r="A11" s="434" t="s">
        <v>4</v>
      </c>
      <c r="B11" s="434" t="s">
        <v>3144</v>
      </c>
      <c r="C11" s="8" t="s">
        <v>2554</v>
      </c>
      <c r="D11" s="434" t="s">
        <v>3145</v>
      </c>
      <c r="E11" s="436" t="s">
        <v>2555</v>
      </c>
      <c r="F11" s="437">
        <v>0</v>
      </c>
      <c r="G11" s="437">
        <v>1</v>
      </c>
      <c r="H11" s="437">
        <v>0.01</v>
      </c>
      <c r="I11" s="438" t="s">
        <v>490</v>
      </c>
      <c r="J11" s="2" t="s">
        <v>3472</v>
      </c>
      <c r="K11" s="431"/>
      <c r="L11" s="431" t="s">
        <v>2790</v>
      </c>
      <c r="M11" s="439" t="s">
        <v>2556</v>
      </c>
    </row>
    <row r="12" spans="1:14" ht="58" x14ac:dyDescent="0.35">
      <c r="A12" s="434" t="s">
        <v>4</v>
      </c>
      <c r="B12" s="434" t="s">
        <v>493</v>
      </c>
      <c r="C12" s="8" t="s">
        <v>494</v>
      </c>
      <c r="D12" s="434" t="s">
        <v>493</v>
      </c>
      <c r="E12" s="436" t="s">
        <v>2333</v>
      </c>
      <c r="F12" s="444">
        <v>0</v>
      </c>
      <c r="G12" s="444">
        <v>0.2</v>
      </c>
      <c r="H12" s="444">
        <v>0.01</v>
      </c>
      <c r="I12" s="418" t="s">
        <v>495</v>
      </c>
      <c r="J12" s="2" t="s">
        <v>2338</v>
      </c>
      <c r="K12" s="438" t="s">
        <v>496</v>
      </c>
      <c r="L12" s="418" t="s">
        <v>497</v>
      </c>
      <c r="M12" s="445" t="s">
        <v>498</v>
      </c>
    </row>
    <row r="13" spans="1:14" ht="188.5" x14ac:dyDescent="0.35">
      <c r="A13" s="436" t="s">
        <v>4</v>
      </c>
      <c r="B13" s="436" t="s">
        <v>3109</v>
      </c>
      <c r="C13" s="8" t="s">
        <v>3110</v>
      </c>
      <c r="D13" s="436" t="s">
        <v>3109</v>
      </c>
      <c r="E13" s="436" t="s">
        <v>3111</v>
      </c>
      <c r="F13" s="442">
        <v>0</v>
      </c>
      <c r="G13" s="442">
        <f>-ROUND(MaxBoundCalculations!$B$206,2)</f>
        <v>0.26</v>
      </c>
      <c r="H13" s="442">
        <v>0.01</v>
      </c>
      <c r="I13" s="438" t="s">
        <v>3112</v>
      </c>
      <c r="J13" s="2" t="s">
        <v>3473</v>
      </c>
      <c r="K13" s="438" t="s">
        <v>201</v>
      </c>
      <c r="L13" s="418" t="s">
        <v>202</v>
      </c>
      <c r="M13" s="446" t="s">
        <v>3351</v>
      </c>
    </row>
    <row r="14" spans="1:14" ht="199" customHeight="1" x14ac:dyDescent="0.35">
      <c r="A14" s="436" t="s">
        <v>72</v>
      </c>
      <c r="B14" s="578" t="s">
        <v>15</v>
      </c>
      <c r="C14" s="8" t="s">
        <v>2546</v>
      </c>
      <c r="D14" s="436" t="s">
        <v>15</v>
      </c>
      <c r="E14" s="436" t="s">
        <v>2545</v>
      </c>
      <c r="F14" s="441">
        <v>0</v>
      </c>
      <c r="G14" s="441">
        <v>1</v>
      </c>
      <c r="H14" s="441">
        <v>0.01</v>
      </c>
      <c r="I14" s="438" t="s">
        <v>115</v>
      </c>
      <c r="J14" s="185" t="s">
        <v>3890</v>
      </c>
      <c r="K14" s="438" t="s">
        <v>203</v>
      </c>
      <c r="L14" s="418" t="s">
        <v>204</v>
      </c>
      <c r="M14" s="443" t="s">
        <v>3338</v>
      </c>
    </row>
    <row r="15" spans="1:14" ht="72.5" x14ac:dyDescent="0.35">
      <c r="A15" s="436" t="s">
        <v>72</v>
      </c>
      <c r="B15" s="578" t="s">
        <v>101</v>
      </c>
      <c r="C15" s="8" t="s">
        <v>316</v>
      </c>
      <c r="D15" s="436" t="s">
        <v>101</v>
      </c>
      <c r="E15" s="436" t="s">
        <v>2332</v>
      </c>
      <c r="F15" s="441">
        <v>0</v>
      </c>
      <c r="G15" s="441">
        <v>0.75</v>
      </c>
      <c r="H15" s="441">
        <v>0.01</v>
      </c>
      <c r="I15" s="438" t="s">
        <v>31</v>
      </c>
      <c r="J15" s="185" t="s">
        <v>3887</v>
      </c>
      <c r="K15" s="438" t="s">
        <v>205</v>
      </c>
      <c r="L15" s="418" t="s">
        <v>206</v>
      </c>
      <c r="M15" s="443" t="s">
        <v>152</v>
      </c>
      <c r="N15" s="438" t="s">
        <v>452</v>
      </c>
    </row>
    <row r="16" spans="1:14" ht="43.5" x14ac:dyDescent="0.35">
      <c r="A16" s="436" t="s">
        <v>72</v>
      </c>
      <c r="B16" s="436" t="s">
        <v>14</v>
      </c>
      <c r="C16" s="8" t="s">
        <v>7</v>
      </c>
      <c r="D16" s="436" t="s">
        <v>14</v>
      </c>
      <c r="E16" s="436" t="s">
        <v>2331</v>
      </c>
      <c r="F16" s="447">
        <v>0</v>
      </c>
      <c r="G16" s="447">
        <v>1</v>
      </c>
      <c r="H16" s="447">
        <v>1</v>
      </c>
      <c r="I16" s="438" t="s">
        <v>30</v>
      </c>
      <c r="J16" s="2" t="s">
        <v>2340</v>
      </c>
      <c r="K16" s="438" t="s">
        <v>207</v>
      </c>
      <c r="L16" s="418" t="s">
        <v>208</v>
      </c>
    </row>
    <row r="17" spans="1:14" ht="43.5" x14ac:dyDescent="0.35">
      <c r="A17" s="436" t="s">
        <v>72</v>
      </c>
      <c r="B17" s="436" t="s">
        <v>274</v>
      </c>
      <c r="C17" s="8" t="s">
        <v>317</v>
      </c>
      <c r="D17" s="440" t="s">
        <v>367</v>
      </c>
      <c r="E17" s="436" t="s">
        <v>2330</v>
      </c>
      <c r="F17" s="447">
        <v>0</v>
      </c>
      <c r="G17" s="442">
        <f>ROUND(MaxBoundCalculations!B172,2)</f>
        <v>0.24</v>
      </c>
      <c r="H17" s="448">
        <v>5.0000000000000001E-3</v>
      </c>
      <c r="I17" s="438" t="s">
        <v>275</v>
      </c>
      <c r="J17" s="185" t="s">
        <v>3845</v>
      </c>
      <c r="K17" s="438" t="s">
        <v>276</v>
      </c>
      <c r="L17" s="418" t="s">
        <v>277</v>
      </c>
      <c r="M17" s="445" t="s">
        <v>322</v>
      </c>
      <c r="N17" s="418" t="s">
        <v>417</v>
      </c>
    </row>
    <row r="18" spans="1:14" ht="43.5" x14ac:dyDescent="0.35">
      <c r="A18" s="436" t="s">
        <v>72</v>
      </c>
      <c r="B18" s="436" t="s">
        <v>278</v>
      </c>
      <c r="C18" s="8" t="s">
        <v>281</v>
      </c>
      <c r="D18" s="440" t="s">
        <v>367</v>
      </c>
      <c r="E18" s="436" t="s">
        <v>2329</v>
      </c>
      <c r="F18" s="447">
        <v>0</v>
      </c>
      <c r="G18" s="441">
        <v>0.5</v>
      </c>
      <c r="H18" s="442">
        <v>0.01</v>
      </c>
      <c r="I18" s="438" t="s">
        <v>282</v>
      </c>
      <c r="J18" s="2" t="s">
        <v>2341</v>
      </c>
      <c r="K18" s="438" t="s">
        <v>279</v>
      </c>
      <c r="L18" s="418" t="s">
        <v>280</v>
      </c>
      <c r="M18" s="445" t="s">
        <v>323</v>
      </c>
      <c r="N18" s="449"/>
    </row>
    <row r="19" spans="1:14" ht="43.5" x14ac:dyDescent="0.35">
      <c r="A19" s="436" t="s">
        <v>72</v>
      </c>
      <c r="B19" s="436" t="s">
        <v>13</v>
      </c>
      <c r="C19" s="8" t="s">
        <v>128</v>
      </c>
      <c r="D19" s="436" t="s">
        <v>13</v>
      </c>
      <c r="E19" s="436" t="s">
        <v>2328</v>
      </c>
      <c r="F19" s="447">
        <v>0</v>
      </c>
      <c r="G19" s="447">
        <v>1</v>
      </c>
      <c r="H19" s="447">
        <v>1</v>
      </c>
      <c r="I19" s="438" t="s">
        <v>30</v>
      </c>
      <c r="J19" s="2" t="s">
        <v>3052</v>
      </c>
      <c r="K19" s="438" t="s">
        <v>209</v>
      </c>
      <c r="L19" s="418" t="s">
        <v>210</v>
      </c>
      <c r="M19" s="445" t="s">
        <v>75</v>
      </c>
      <c r="N19" s="449"/>
    </row>
    <row r="20" spans="1:14" ht="58" x14ac:dyDescent="0.35">
      <c r="A20" s="436" t="s">
        <v>72</v>
      </c>
      <c r="B20" s="436" t="s">
        <v>2520</v>
      </c>
      <c r="C20" s="8" t="s">
        <v>2519</v>
      </c>
      <c r="D20" s="436" t="s">
        <v>16</v>
      </c>
      <c r="E20" s="436" t="s">
        <v>2327</v>
      </c>
      <c r="F20" s="441">
        <v>0</v>
      </c>
      <c r="G20" s="441">
        <v>0.5</v>
      </c>
      <c r="H20" s="441">
        <v>0.01</v>
      </c>
      <c r="I20" s="438" t="s">
        <v>2521</v>
      </c>
      <c r="J20" s="2" t="s">
        <v>3339</v>
      </c>
      <c r="K20" s="438" t="s">
        <v>211</v>
      </c>
      <c r="L20" s="418" t="s">
        <v>212</v>
      </c>
      <c r="M20" s="443" t="s">
        <v>158</v>
      </c>
    </row>
    <row r="21" spans="1:14" ht="29" x14ac:dyDescent="0.35">
      <c r="A21" s="436" t="s">
        <v>72</v>
      </c>
      <c r="B21" s="436" t="s">
        <v>12</v>
      </c>
      <c r="C21" s="8" t="s">
        <v>6</v>
      </c>
      <c r="D21" s="436" t="s">
        <v>12</v>
      </c>
      <c r="E21" s="436" t="s">
        <v>2326</v>
      </c>
      <c r="F21" s="447">
        <v>0</v>
      </c>
      <c r="G21" s="447">
        <v>1</v>
      </c>
      <c r="H21" s="447">
        <v>1</v>
      </c>
      <c r="I21" s="438" t="s">
        <v>30</v>
      </c>
      <c r="J21" s="2" t="s">
        <v>3340</v>
      </c>
      <c r="K21" s="438" t="s">
        <v>213</v>
      </c>
      <c r="L21" s="418" t="s">
        <v>214</v>
      </c>
    </row>
    <row r="22" spans="1:14" ht="60" customHeight="1" x14ac:dyDescent="0.35">
      <c r="A22" s="434" t="s">
        <v>8</v>
      </c>
      <c r="B22" s="574" t="s">
        <v>350</v>
      </c>
      <c r="C22" s="8" t="s">
        <v>351</v>
      </c>
      <c r="D22" s="434" t="s">
        <v>350</v>
      </c>
      <c r="E22" s="436" t="s">
        <v>2325</v>
      </c>
      <c r="F22" s="450">
        <v>0</v>
      </c>
      <c r="G22" s="450">
        <v>1</v>
      </c>
      <c r="H22" s="450">
        <v>1</v>
      </c>
      <c r="I22" s="418" t="s">
        <v>30</v>
      </c>
      <c r="J22" s="185" t="s">
        <v>3846</v>
      </c>
      <c r="K22" s="438" t="s">
        <v>352</v>
      </c>
      <c r="L22" s="418" t="s">
        <v>353</v>
      </c>
    </row>
    <row r="23" spans="1:14" ht="58" x14ac:dyDescent="0.35">
      <c r="A23" s="434" t="s">
        <v>8</v>
      </c>
      <c r="B23" s="434" t="s">
        <v>27</v>
      </c>
      <c r="C23" s="8" t="s">
        <v>3148</v>
      </c>
      <c r="D23" s="438" t="s">
        <v>3267</v>
      </c>
      <c r="E23" s="434" t="s">
        <v>3149</v>
      </c>
      <c r="F23" s="437">
        <v>0</v>
      </c>
      <c r="G23" s="437">
        <v>1</v>
      </c>
      <c r="H23" s="437">
        <v>0.01</v>
      </c>
      <c r="I23" s="418" t="s">
        <v>2915</v>
      </c>
      <c r="J23" s="2" t="s">
        <v>3150</v>
      </c>
      <c r="K23" s="438" t="s">
        <v>251</v>
      </c>
      <c r="L23" s="418" t="s">
        <v>252</v>
      </c>
    </row>
    <row r="24" spans="1:14" ht="164.15" customHeight="1" x14ac:dyDescent="0.35">
      <c r="A24" s="436" t="s">
        <v>8</v>
      </c>
      <c r="B24" s="577" t="s">
        <v>3268</v>
      </c>
      <c r="C24" s="8" t="s">
        <v>2835</v>
      </c>
      <c r="D24" s="438" t="s">
        <v>3268</v>
      </c>
      <c r="E24" s="436" t="s">
        <v>2314</v>
      </c>
      <c r="F24" s="441">
        <v>0</v>
      </c>
      <c r="G24" s="442">
        <v>1</v>
      </c>
      <c r="H24" s="442">
        <v>0.01</v>
      </c>
      <c r="I24" s="438" t="s">
        <v>35</v>
      </c>
      <c r="J24" s="185" t="s">
        <v>3847</v>
      </c>
      <c r="K24" s="438" t="s">
        <v>2504</v>
      </c>
      <c r="L24" s="418" t="s">
        <v>2505</v>
      </c>
      <c r="M24" s="445" t="s">
        <v>156</v>
      </c>
    </row>
    <row r="25" spans="1:14" ht="43.5" x14ac:dyDescent="0.35">
      <c r="A25" s="434" t="s">
        <v>8</v>
      </c>
      <c r="B25" s="574" t="s">
        <v>283</v>
      </c>
      <c r="C25" s="8" t="s">
        <v>286</v>
      </c>
      <c r="D25" s="434" t="s">
        <v>368</v>
      </c>
      <c r="E25" s="436" t="s">
        <v>2324</v>
      </c>
      <c r="F25" s="444">
        <v>-0.5</v>
      </c>
      <c r="G25" s="444">
        <v>1</v>
      </c>
      <c r="H25" s="444">
        <v>0.02</v>
      </c>
      <c r="I25" s="418" t="s">
        <v>287</v>
      </c>
      <c r="J25" s="185" t="s">
        <v>3848</v>
      </c>
      <c r="K25" s="438" t="s">
        <v>289</v>
      </c>
      <c r="L25" s="418" t="s">
        <v>291</v>
      </c>
      <c r="M25" s="445" t="s">
        <v>324</v>
      </c>
    </row>
    <row r="26" spans="1:14" ht="43.5" x14ac:dyDescent="0.35">
      <c r="A26" s="434" t="s">
        <v>8</v>
      </c>
      <c r="B26" s="574" t="s">
        <v>284</v>
      </c>
      <c r="C26" s="8" t="s">
        <v>285</v>
      </c>
      <c r="D26" s="434" t="s">
        <v>368</v>
      </c>
      <c r="E26" s="436" t="s">
        <v>2323</v>
      </c>
      <c r="F26" s="444">
        <v>-0.5</v>
      </c>
      <c r="G26" s="444">
        <v>1</v>
      </c>
      <c r="H26" s="444">
        <v>0.02</v>
      </c>
      <c r="I26" s="418" t="s">
        <v>288</v>
      </c>
      <c r="J26" s="185" t="s">
        <v>3849</v>
      </c>
      <c r="K26" s="438" t="s">
        <v>290</v>
      </c>
      <c r="L26" s="418" t="s">
        <v>291</v>
      </c>
      <c r="M26" s="445" t="s">
        <v>324</v>
      </c>
    </row>
    <row r="27" spans="1:14" x14ac:dyDescent="0.35">
      <c r="A27" s="436" t="s">
        <v>8</v>
      </c>
      <c r="B27" s="436" t="s">
        <v>319</v>
      </c>
      <c r="C27" s="8" t="s">
        <v>318</v>
      </c>
      <c r="D27" s="436" t="s">
        <v>319</v>
      </c>
      <c r="E27" s="436" t="s">
        <v>2322</v>
      </c>
      <c r="F27" s="447">
        <v>0</v>
      </c>
      <c r="G27" s="447">
        <v>1</v>
      </c>
      <c r="H27" s="447">
        <v>1</v>
      </c>
      <c r="I27" s="438" t="s">
        <v>30</v>
      </c>
      <c r="J27" s="2"/>
    </row>
    <row r="28" spans="1:14" ht="72.5" x14ac:dyDescent="0.35">
      <c r="A28" s="436" t="s">
        <v>8</v>
      </c>
      <c r="B28" s="578" t="s">
        <v>17</v>
      </c>
      <c r="C28" s="8" t="s">
        <v>28</v>
      </c>
      <c r="D28" s="436" t="s">
        <v>17</v>
      </c>
      <c r="E28" s="436" t="s">
        <v>2321</v>
      </c>
      <c r="F28" s="441">
        <v>0</v>
      </c>
      <c r="G28" s="442">
        <v>1</v>
      </c>
      <c r="H28" s="442">
        <v>0.01</v>
      </c>
      <c r="I28" s="438" t="s">
        <v>34</v>
      </c>
      <c r="J28" s="185" t="s">
        <v>3889</v>
      </c>
      <c r="K28" s="438" t="s">
        <v>215</v>
      </c>
      <c r="L28" s="418" t="s">
        <v>216</v>
      </c>
      <c r="M28" s="443" t="s">
        <v>158</v>
      </c>
    </row>
    <row r="29" spans="1:14" ht="72.5" x14ac:dyDescent="0.35">
      <c r="A29" s="436" t="s">
        <v>8</v>
      </c>
      <c r="B29" s="436" t="s">
        <v>130</v>
      </c>
      <c r="C29" s="8" t="s">
        <v>129</v>
      </c>
      <c r="D29" s="436" t="s">
        <v>130</v>
      </c>
      <c r="E29" s="436" t="s">
        <v>2320</v>
      </c>
      <c r="F29" s="451">
        <v>0</v>
      </c>
      <c r="G29" s="451">
        <v>25000</v>
      </c>
      <c r="H29" s="451">
        <v>500</v>
      </c>
      <c r="I29" s="438" t="s">
        <v>193</v>
      </c>
      <c r="J29" s="185" t="s">
        <v>3893</v>
      </c>
      <c r="K29" s="438" t="s">
        <v>217</v>
      </c>
      <c r="L29" s="418" t="s">
        <v>218</v>
      </c>
      <c r="M29" s="443" t="s">
        <v>153</v>
      </c>
      <c r="N29" s="438" t="s">
        <v>194</v>
      </c>
    </row>
    <row r="30" spans="1:14" ht="58" x14ac:dyDescent="0.35">
      <c r="A30" s="436" t="s">
        <v>8</v>
      </c>
      <c r="B30" s="578" t="s">
        <v>19</v>
      </c>
      <c r="C30" s="8" t="s">
        <v>3093</v>
      </c>
      <c r="D30" s="436" t="s">
        <v>19</v>
      </c>
      <c r="E30" s="436" t="s">
        <v>2319</v>
      </c>
      <c r="F30" s="441">
        <v>0</v>
      </c>
      <c r="G30" s="441">
        <v>1</v>
      </c>
      <c r="H30" s="441">
        <v>0.01</v>
      </c>
      <c r="I30" s="438" t="s">
        <v>34</v>
      </c>
      <c r="J30" s="185" t="s">
        <v>3888</v>
      </c>
      <c r="K30" s="438" t="s">
        <v>219</v>
      </c>
      <c r="L30" s="418" t="s">
        <v>220</v>
      </c>
      <c r="M30" s="579" t="s">
        <v>3850</v>
      </c>
      <c r="N30" s="438"/>
    </row>
    <row r="31" spans="1:14" ht="58" x14ac:dyDescent="0.35">
      <c r="A31" s="436" t="s">
        <v>8</v>
      </c>
      <c r="B31" s="436" t="s">
        <v>134</v>
      </c>
      <c r="C31" s="8" t="s">
        <v>297</v>
      </c>
      <c r="D31" s="436" t="s">
        <v>134</v>
      </c>
      <c r="E31" s="436" t="s">
        <v>2318</v>
      </c>
      <c r="F31" s="441">
        <v>0</v>
      </c>
      <c r="G31" s="441">
        <f>ROUND(MaxBoundCalculations!B181,2)</f>
        <v>1.1299999999999999</v>
      </c>
      <c r="H31" s="441">
        <v>0.01</v>
      </c>
      <c r="I31" s="438" t="s">
        <v>135</v>
      </c>
      <c r="J31" s="2" t="s">
        <v>3851</v>
      </c>
      <c r="K31" s="438" t="s">
        <v>221</v>
      </c>
      <c r="L31" s="418" t="s">
        <v>222</v>
      </c>
      <c r="M31" s="443" t="s">
        <v>154</v>
      </c>
      <c r="N31" s="438" t="s">
        <v>422</v>
      </c>
    </row>
    <row r="32" spans="1:14" ht="43.5" x14ac:dyDescent="0.35">
      <c r="A32" s="436" t="s">
        <v>8</v>
      </c>
      <c r="B32" s="436" t="s">
        <v>3146</v>
      </c>
      <c r="C32" s="8" t="s">
        <v>3147</v>
      </c>
      <c r="D32" s="436" t="s">
        <v>3146</v>
      </c>
      <c r="E32" s="452"/>
      <c r="F32" s="447">
        <v>0</v>
      </c>
      <c r="G32" s="447">
        <v>1</v>
      </c>
      <c r="H32" s="447">
        <v>1</v>
      </c>
      <c r="I32" s="438" t="s">
        <v>30</v>
      </c>
      <c r="J32" s="2" t="s">
        <v>3341</v>
      </c>
    </row>
    <row r="33" spans="1:14" ht="29" x14ac:dyDescent="0.35">
      <c r="A33" s="436" t="s">
        <v>8</v>
      </c>
      <c r="B33" s="436" t="s">
        <v>60</v>
      </c>
      <c r="C33" s="8" t="s">
        <v>131</v>
      </c>
      <c r="D33" s="436" t="s">
        <v>60</v>
      </c>
      <c r="E33" s="452"/>
      <c r="F33" s="447">
        <v>0</v>
      </c>
      <c r="G33" s="447">
        <v>1</v>
      </c>
      <c r="H33" s="447">
        <v>1</v>
      </c>
      <c r="I33" s="438" t="s">
        <v>30</v>
      </c>
      <c r="J33" s="2" t="s">
        <v>3852</v>
      </c>
    </row>
    <row r="34" spans="1:14" x14ac:dyDescent="0.35">
      <c r="A34" s="436" t="s">
        <v>8</v>
      </c>
      <c r="B34" s="436" t="s">
        <v>379</v>
      </c>
      <c r="C34" s="8" t="s">
        <v>380</v>
      </c>
      <c r="D34" s="436" t="s">
        <v>379</v>
      </c>
      <c r="E34" s="436" t="s">
        <v>2317</v>
      </c>
      <c r="F34" s="447">
        <v>0</v>
      </c>
      <c r="G34" s="447">
        <v>1</v>
      </c>
      <c r="H34" s="447">
        <v>1</v>
      </c>
      <c r="I34" s="438" t="s">
        <v>30</v>
      </c>
      <c r="J34" s="2"/>
    </row>
    <row r="35" spans="1:14" x14ac:dyDescent="0.35">
      <c r="A35" s="436" t="s">
        <v>8</v>
      </c>
      <c r="B35" s="436" t="s">
        <v>2291</v>
      </c>
      <c r="C35" s="8" t="s">
        <v>2290</v>
      </c>
      <c r="D35" s="436" t="s">
        <v>2292</v>
      </c>
      <c r="E35" s="452"/>
      <c r="F35" s="453">
        <v>0</v>
      </c>
      <c r="G35" s="447">
        <v>20</v>
      </c>
      <c r="H35" s="447">
        <v>1</v>
      </c>
      <c r="I35" s="418" t="s">
        <v>132</v>
      </c>
      <c r="J35" s="2" t="s">
        <v>2909</v>
      </c>
      <c r="K35" s="438" t="s">
        <v>223</v>
      </c>
      <c r="L35" s="418" t="s">
        <v>2293</v>
      </c>
      <c r="M35" s="445" t="s">
        <v>155</v>
      </c>
      <c r="N35" s="418" t="s">
        <v>155</v>
      </c>
    </row>
    <row r="36" spans="1:14" ht="174" x14ac:dyDescent="0.35">
      <c r="A36" s="434" t="s">
        <v>8</v>
      </c>
      <c r="B36" s="434" t="s">
        <v>266</v>
      </c>
      <c r="C36" s="8" t="s">
        <v>267</v>
      </c>
      <c r="D36" s="434" t="s">
        <v>266</v>
      </c>
      <c r="E36" s="436" t="s">
        <v>2316</v>
      </c>
      <c r="F36" s="444">
        <v>0</v>
      </c>
      <c r="G36" s="444">
        <v>0.6</v>
      </c>
      <c r="H36" s="444">
        <v>0.01</v>
      </c>
      <c r="I36" s="418" t="s">
        <v>271</v>
      </c>
      <c r="J36" s="2" t="s">
        <v>3342</v>
      </c>
      <c r="K36" s="418" t="s">
        <v>2272</v>
      </c>
      <c r="L36" s="418" t="s">
        <v>272</v>
      </c>
      <c r="M36" s="443" t="s">
        <v>3350</v>
      </c>
    </row>
    <row r="37" spans="1:14" ht="58" x14ac:dyDescent="0.35">
      <c r="A37" s="434" t="s">
        <v>8</v>
      </c>
      <c r="B37" s="454" t="s">
        <v>2366</v>
      </c>
      <c r="C37" s="8" t="s">
        <v>2367</v>
      </c>
      <c r="D37" s="454" t="s">
        <v>2366</v>
      </c>
      <c r="E37" s="434" t="s">
        <v>2368</v>
      </c>
      <c r="F37" s="444">
        <v>0</v>
      </c>
      <c r="G37" s="444">
        <v>0.9</v>
      </c>
      <c r="H37" s="444">
        <v>0.01</v>
      </c>
      <c r="I37" s="418" t="s">
        <v>2369</v>
      </c>
      <c r="J37" s="2" t="s">
        <v>3343</v>
      </c>
      <c r="K37" s="418" t="s">
        <v>2427</v>
      </c>
      <c r="L37" s="418" t="s">
        <v>2426</v>
      </c>
    </row>
    <row r="38" spans="1:14" ht="43.5" x14ac:dyDescent="0.35">
      <c r="A38" s="434" t="s">
        <v>8</v>
      </c>
      <c r="B38" s="434" t="s">
        <v>263</v>
      </c>
      <c r="C38" s="8" t="s">
        <v>298</v>
      </c>
      <c r="D38" s="434" t="s">
        <v>369</v>
      </c>
      <c r="E38" s="436" t="s">
        <v>2315</v>
      </c>
      <c r="F38" s="444">
        <v>0</v>
      </c>
      <c r="G38" s="444">
        <v>0.4</v>
      </c>
      <c r="H38" s="444">
        <v>0.01</v>
      </c>
      <c r="I38" s="418" t="s">
        <v>264</v>
      </c>
      <c r="J38" s="2" t="s">
        <v>3853</v>
      </c>
      <c r="K38" s="418" t="s">
        <v>2273</v>
      </c>
      <c r="L38" s="418" t="s">
        <v>265</v>
      </c>
      <c r="M38" s="445" t="s">
        <v>325</v>
      </c>
    </row>
    <row r="39" spans="1:14" ht="188.5" x14ac:dyDescent="0.35">
      <c r="A39" s="434" t="s">
        <v>8</v>
      </c>
      <c r="B39" s="578" t="s">
        <v>2886</v>
      </c>
      <c r="C39" s="8" t="s">
        <v>2888</v>
      </c>
      <c r="D39" s="436" t="s">
        <v>2886</v>
      </c>
      <c r="E39" s="436" t="s">
        <v>2889</v>
      </c>
      <c r="F39" s="444">
        <v>0</v>
      </c>
      <c r="G39" s="444">
        <v>0.95</v>
      </c>
      <c r="H39" s="444">
        <v>0.01</v>
      </c>
      <c r="I39" s="418" t="s">
        <v>2890</v>
      </c>
      <c r="J39" s="185" t="s">
        <v>3866</v>
      </c>
      <c r="K39" s="438" t="s">
        <v>224</v>
      </c>
      <c r="L39" s="418"/>
      <c r="M39" s="579" t="s">
        <v>3869</v>
      </c>
    </row>
    <row r="40" spans="1:14" ht="203" x14ac:dyDescent="0.35">
      <c r="A40" s="436" t="s">
        <v>8</v>
      </c>
      <c r="B40" s="578" t="s">
        <v>18</v>
      </c>
      <c r="C40" s="8" t="s">
        <v>133</v>
      </c>
      <c r="D40" s="436" t="s">
        <v>18</v>
      </c>
      <c r="E40" s="436" t="s">
        <v>2887</v>
      </c>
      <c r="F40" s="450">
        <v>0</v>
      </c>
      <c r="G40" s="450">
        <v>60</v>
      </c>
      <c r="H40" s="450">
        <v>1</v>
      </c>
      <c r="I40" s="455" t="str">
        <f>UnitControlCenter!$B$45</f>
        <v>$/MWh</v>
      </c>
      <c r="J40" s="185" t="s">
        <v>3867</v>
      </c>
      <c r="K40" s="438" t="s">
        <v>224</v>
      </c>
      <c r="L40" s="418" t="s">
        <v>225</v>
      </c>
      <c r="M40" s="443" t="s">
        <v>157</v>
      </c>
    </row>
    <row r="41" spans="1:14" ht="116" x14ac:dyDescent="0.35">
      <c r="A41" s="436" t="s">
        <v>9</v>
      </c>
      <c r="B41" s="436" t="s">
        <v>3369</v>
      </c>
      <c r="C41" s="8" t="s">
        <v>3332</v>
      </c>
      <c r="D41" s="436" t="s">
        <v>3369</v>
      </c>
      <c r="E41" s="436" t="s">
        <v>3333</v>
      </c>
      <c r="F41" s="444">
        <v>0</v>
      </c>
      <c r="G41" s="444">
        <v>0.5</v>
      </c>
      <c r="H41" s="444">
        <v>0.01</v>
      </c>
      <c r="I41" s="418" t="s">
        <v>3331</v>
      </c>
      <c r="J41" s="580" t="s">
        <v>3370</v>
      </c>
    </row>
    <row r="42" spans="1:14" ht="72.5" x14ac:dyDescent="0.35">
      <c r="A42" s="436" t="s">
        <v>9</v>
      </c>
      <c r="B42" s="436" t="s">
        <v>27</v>
      </c>
      <c r="C42" s="8" t="s">
        <v>3152</v>
      </c>
      <c r="D42" s="436" t="s">
        <v>3153</v>
      </c>
      <c r="E42" s="436" t="s">
        <v>3151</v>
      </c>
      <c r="F42" s="441">
        <v>0</v>
      </c>
      <c r="G42" s="442">
        <v>1</v>
      </c>
      <c r="H42" s="442">
        <v>0.01</v>
      </c>
      <c r="I42" s="438" t="s">
        <v>2915</v>
      </c>
      <c r="J42" s="185" t="s">
        <v>3154</v>
      </c>
      <c r="K42" s="438" t="s">
        <v>251</v>
      </c>
      <c r="L42" s="418" t="s">
        <v>252</v>
      </c>
    </row>
    <row r="43" spans="1:14" ht="29" x14ac:dyDescent="0.35">
      <c r="A43" s="436" t="s">
        <v>9</v>
      </c>
      <c r="B43" s="436" t="s">
        <v>21</v>
      </c>
      <c r="C43" s="8" t="s">
        <v>2868</v>
      </c>
      <c r="D43" s="436" t="s">
        <v>21</v>
      </c>
      <c r="E43" s="436" t="s">
        <v>2869</v>
      </c>
      <c r="F43" s="441">
        <v>0</v>
      </c>
      <c r="G43" s="442">
        <v>1</v>
      </c>
      <c r="H43" s="442">
        <v>0.01</v>
      </c>
      <c r="I43" s="438" t="s">
        <v>34</v>
      </c>
      <c r="J43" s="2" t="s">
        <v>2439</v>
      </c>
      <c r="K43" s="438" t="s">
        <v>226</v>
      </c>
      <c r="L43" s="418" t="s">
        <v>227</v>
      </c>
      <c r="M43" s="443" t="s">
        <v>2440</v>
      </c>
    </row>
    <row r="44" spans="1:14" ht="43.5" x14ac:dyDescent="0.35">
      <c r="A44" s="436" t="s">
        <v>9</v>
      </c>
      <c r="B44" s="436" t="s">
        <v>25</v>
      </c>
      <c r="C44" s="8" t="s">
        <v>299</v>
      </c>
      <c r="D44" s="436" t="s">
        <v>25</v>
      </c>
      <c r="E44" s="436" t="s">
        <v>2313</v>
      </c>
      <c r="F44" s="441">
        <v>0</v>
      </c>
      <c r="G44" s="442">
        <v>1</v>
      </c>
      <c r="H44" s="442">
        <v>0.01</v>
      </c>
      <c r="I44" s="438" t="s">
        <v>34</v>
      </c>
      <c r="J44" s="2" t="s">
        <v>3870</v>
      </c>
      <c r="K44" s="438" t="s">
        <v>228</v>
      </c>
      <c r="L44" s="418" t="s">
        <v>229</v>
      </c>
      <c r="M44" s="443" t="s">
        <v>158</v>
      </c>
    </row>
    <row r="45" spans="1:14" ht="58" x14ac:dyDescent="0.35">
      <c r="A45" s="436" t="s">
        <v>9</v>
      </c>
      <c r="B45" s="436" t="s">
        <v>23</v>
      </c>
      <c r="C45" s="8" t="s">
        <v>59</v>
      </c>
      <c r="D45" s="436" t="s">
        <v>23</v>
      </c>
      <c r="E45" s="436" t="s">
        <v>2312</v>
      </c>
      <c r="F45" s="441">
        <v>0</v>
      </c>
      <c r="G45" s="442">
        <v>1</v>
      </c>
      <c r="H45" s="442">
        <v>0.01</v>
      </c>
      <c r="I45" s="438" t="s">
        <v>34</v>
      </c>
      <c r="J45" s="2" t="s">
        <v>3871</v>
      </c>
      <c r="K45" s="438" t="s">
        <v>230</v>
      </c>
      <c r="L45" s="418" t="s">
        <v>231</v>
      </c>
      <c r="M45" s="443" t="s">
        <v>158</v>
      </c>
    </row>
    <row r="46" spans="1:14" ht="58" x14ac:dyDescent="0.35">
      <c r="A46" s="436" t="s">
        <v>9</v>
      </c>
      <c r="B46" s="436" t="s">
        <v>102</v>
      </c>
      <c r="C46" s="8" t="s">
        <v>300</v>
      </c>
      <c r="D46" s="436" t="s">
        <v>102</v>
      </c>
      <c r="E46" s="436" t="s">
        <v>2311</v>
      </c>
      <c r="F46" s="442">
        <v>0</v>
      </c>
      <c r="G46" s="442">
        <v>0.25</v>
      </c>
      <c r="H46" s="442">
        <v>0.01</v>
      </c>
      <c r="I46" s="438" t="s">
        <v>31</v>
      </c>
      <c r="J46" s="2" t="s">
        <v>3158</v>
      </c>
      <c r="K46" s="438" t="s">
        <v>232</v>
      </c>
      <c r="L46" s="418" t="s">
        <v>233</v>
      </c>
      <c r="M46" s="445" t="s">
        <v>2285</v>
      </c>
      <c r="N46" s="418" t="s">
        <v>2285</v>
      </c>
    </row>
    <row r="47" spans="1:14" ht="29" x14ac:dyDescent="0.35">
      <c r="A47" s="436" t="s">
        <v>9</v>
      </c>
      <c r="B47" s="436" t="s">
        <v>24</v>
      </c>
      <c r="C47" s="8" t="s">
        <v>301</v>
      </c>
      <c r="D47" s="436" t="s">
        <v>24</v>
      </c>
      <c r="E47" s="436" t="s">
        <v>2310</v>
      </c>
      <c r="F47" s="441">
        <v>0</v>
      </c>
      <c r="G47" s="442">
        <v>1</v>
      </c>
      <c r="H47" s="442">
        <v>0.01</v>
      </c>
      <c r="I47" s="438" t="s">
        <v>34</v>
      </c>
      <c r="J47" s="2" t="s">
        <v>3872</v>
      </c>
      <c r="K47" s="438" t="s">
        <v>234</v>
      </c>
      <c r="L47" s="418" t="s">
        <v>235</v>
      </c>
      <c r="M47" s="443" t="s">
        <v>158</v>
      </c>
    </row>
    <row r="48" spans="1:14" ht="101.5" x14ac:dyDescent="0.35">
      <c r="A48" s="436" t="s">
        <v>9</v>
      </c>
      <c r="B48" s="436" t="s">
        <v>2781</v>
      </c>
      <c r="C48" s="8" t="s">
        <v>2448</v>
      </c>
      <c r="D48" s="436" t="s">
        <v>2781</v>
      </c>
      <c r="E48" s="436" t="s">
        <v>2462</v>
      </c>
      <c r="F48" s="441">
        <v>0</v>
      </c>
      <c r="G48" s="441">
        <v>1</v>
      </c>
      <c r="H48" s="442">
        <v>0.01</v>
      </c>
      <c r="I48" s="438" t="s">
        <v>2461</v>
      </c>
      <c r="J48" s="2" t="s">
        <v>3230</v>
      </c>
      <c r="K48" s="438" t="s">
        <v>236</v>
      </c>
      <c r="L48" s="418" t="s">
        <v>2796</v>
      </c>
      <c r="M48" s="443"/>
    </row>
    <row r="49" spans="1:14" ht="29" x14ac:dyDescent="0.35">
      <c r="A49" s="434" t="s">
        <v>9</v>
      </c>
      <c r="B49" s="434" t="s">
        <v>2873</v>
      </c>
      <c r="C49" s="8" t="s">
        <v>2876</v>
      </c>
      <c r="D49" s="434" t="s">
        <v>2880</v>
      </c>
      <c r="E49" s="434" t="s">
        <v>2881</v>
      </c>
      <c r="F49" s="437">
        <v>0</v>
      </c>
      <c r="G49" s="444">
        <v>1</v>
      </c>
      <c r="H49" s="444">
        <v>0.01</v>
      </c>
      <c r="I49" s="418" t="s">
        <v>34</v>
      </c>
      <c r="J49" s="2" t="s">
        <v>3873</v>
      </c>
      <c r="K49" s="418" t="s">
        <v>2288</v>
      </c>
      <c r="L49" s="418" t="s">
        <v>2289</v>
      </c>
      <c r="M49" s="445" t="s">
        <v>158</v>
      </c>
    </row>
    <row r="50" spans="1:14" ht="43.5" x14ac:dyDescent="0.35">
      <c r="A50" s="434" t="s">
        <v>9</v>
      </c>
      <c r="B50" s="434" t="s">
        <v>2874</v>
      </c>
      <c r="C50" s="8" t="s">
        <v>2877</v>
      </c>
      <c r="D50" s="434" t="s">
        <v>2880</v>
      </c>
      <c r="E50" s="434" t="s">
        <v>2882</v>
      </c>
      <c r="F50" s="437">
        <v>0</v>
      </c>
      <c r="G50" s="444">
        <v>1</v>
      </c>
      <c r="H50" s="444">
        <v>0.01</v>
      </c>
      <c r="I50" s="418" t="s">
        <v>34</v>
      </c>
      <c r="J50" s="2" t="s">
        <v>3874</v>
      </c>
      <c r="K50" s="418" t="s">
        <v>2288</v>
      </c>
      <c r="L50" s="418" t="s">
        <v>2289</v>
      </c>
      <c r="M50" s="445"/>
    </row>
    <row r="51" spans="1:14" ht="43.5" x14ac:dyDescent="0.35">
      <c r="A51" s="434" t="s">
        <v>9</v>
      </c>
      <c r="B51" s="434" t="s">
        <v>2875</v>
      </c>
      <c r="C51" s="8" t="s">
        <v>2878</v>
      </c>
      <c r="D51" s="434" t="s">
        <v>2880</v>
      </c>
      <c r="E51" s="434" t="s">
        <v>2883</v>
      </c>
      <c r="F51" s="437">
        <v>0</v>
      </c>
      <c r="G51" s="444">
        <v>1</v>
      </c>
      <c r="H51" s="444">
        <v>0.01</v>
      </c>
      <c r="I51" s="418" t="s">
        <v>34</v>
      </c>
      <c r="J51" s="2" t="s">
        <v>3875</v>
      </c>
      <c r="K51" s="418" t="s">
        <v>2288</v>
      </c>
      <c r="L51" s="418" t="s">
        <v>2289</v>
      </c>
      <c r="M51" s="445"/>
    </row>
    <row r="52" spans="1:14" ht="43.5" x14ac:dyDescent="0.35">
      <c r="A52" s="434" t="s">
        <v>9</v>
      </c>
      <c r="B52" s="434" t="s">
        <v>2885</v>
      </c>
      <c r="C52" s="8" t="s">
        <v>2879</v>
      </c>
      <c r="D52" s="434" t="s">
        <v>2880</v>
      </c>
      <c r="E52" s="434" t="s">
        <v>2884</v>
      </c>
      <c r="F52" s="437">
        <v>0</v>
      </c>
      <c r="G52" s="444">
        <v>1</v>
      </c>
      <c r="H52" s="444">
        <v>0.01</v>
      </c>
      <c r="I52" s="418" t="s">
        <v>34</v>
      </c>
      <c r="J52" s="2" t="s">
        <v>3876</v>
      </c>
      <c r="K52" s="418" t="s">
        <v>2288</v>
      </c>
      <c r="L52" s="418" t="s">
        <v>2289</v>
      </c>
      <c r="M52" s="445"/>
    </row>
    <row r="53" spans="1:14" ht="203" x14ac:dyDescent="0.35">
      <c r="A53" s="436" t="s">
        <v>9</v>
      </c>
      <c r="B53" s="436" t="s">
        <v>2489</v>
      </c>
      <c r="C53" s="8" t="s">
        <v>2488</v>
      </c>
      <c r="D53" s="436" t="s">
        <v>2489</v>
      </c>
      <c r="E53" s="436" t="s">
        <v>2491</v>
      </c>
      <c r="F53" s="441">
        <v>0</v>
      </c>
      <c r="G53" s="442">
        <v>1</v>
      </c>
      <c r="H53" s="442">
        <v>0.01</v>
      </c>
      <c r="I53" s="438" t="s">
        <v>2492</v>
      </c>
      <c r="J53" s="2" t="s">
        <v>3344</v>
      </c>
      <c r="K53" s="438"/>
      <c r="L53" s="418" t="s">
        <v>2791</v>
      </c>
      <c r="M53" s="443" t="s">
        <v>3349</v>
      </c>
    </row>
    <row r="54" spans="1:14" ht="29" x14ac:dyDescent="0.35">
      <c r="A54" s="436" t="s">
        <v>9</v>
      </c>
      <c r="B54" s="436" t="s">
        <v>22</v>
      </c>
      <c r="C54" s="8" t="s">
        <v>302</v>
      </c>
      <c r="D54" s="440" t="s">
        <v>370</v>
      </c>
      <c r="E54" s="436" t="s">
        <v>2309</v>
      </c>
      <c r="F54" s="441">
        <v>0</v>
      </c>
      <c r="G54" s="442">
        <v>1</v>
      </c>
      <c r="H54" s="442">
        <v>0.01</v>
      </c>
      <c r="I54" s="438" t="s">
        <v>34</v>
      </c>
      <c r="J54" s="2" t="s">
        <v>3877</v>
      </c>
      <c r="K54" s="438" t="s">
        <v>237</v>
      </c>
      <c r="L54" s="418" t="s">
        <v>238</v>
      </c>
      <c r="M54" s="443"/>
    </row>
    <row r="55" spans="1:14" ht="29" x14ac:dyDescent="0.35">
      <c r="A55" s="436" t="s">
        <v>9</v>
      </c>
      <c r="B55" s="436" t="s">
        <v>20</v>
      </c>
      <c r="C55" s="8" t="s">
        <v>303</v>
      </c>
      <c r="D55" s="440" t="s">
        <v>370</v>
      </c>
      <c r="E55" s="436" t="s">
        <v>2308</v>
      </c>
      <c r="F55" s="441">
        <v>0</v>
      </c>
      <c r="G55" s="442">
        <v>1</v>
      </c>
      <c r="H55" s="442">
        <v>0.01</v>
      </c>
      <c r="I55" s="438" t="s">
        <v>34</v>
      </c>
      <c r="J55" s="2" t="s">
        <v>3345</v>
      </c>
      <c r="K55" s="438" t="s">
        <v>239</v>
      </c>
      <c r="L55" s="418" t="s">
        <v>240</v>
      </c>
      <c r="M55" s="443"/>
    </row>
    <row r="56" spans="1:14" ht="29" x14ac:dyDescent="0.35">
      <c r="A56" s="436" t="s">
        <v>9</v>
      </c>
      <c r="B56" s="436" t="s">
        <v>3377</v>
      </c>
      <c r="C56" s="8" t="s">
        <v>3378</v>
      </c>
      <c r="D56" s="436" t="s">
        <v>3377</v>
      </c>
      <c r="E56" s="436" t="s">
        <v>3379</v>
      </c>
      <c r="F56" s="441">
        <v>0</v>
      </c>
      <c r="G56" s="442">
        <v>1</v>
      </c>
      <c r="H56" s="442">
        <v>0.01</v>
      </c>
      <c r="I56" s="438" t="s">
        <v>34</v>
      </c>
      <c r="J56" s="257" t="s">
        <v>3380</v>
      </c>
      <c r="K56" s="438"/>
      <c r="L56" s="418"/>
      <c r="M56" s="443"/>
    </row>
    <row r="57" spans="1:14" ht="58" x14ac:dyDescent="0.35">
      <c r="A57" s="436" t="s">
        <v>9</v>
      </c>
      <c r="B57" s="436" t="s">
        <v>2550</v>
      </c>
      <c r="C57" s="8" t="s">
        <v>2551</v>
      </c>
      <c r="D57" s="436" t="s">
        <v>2551</v>
      </c>
      <c r="E57" s="436" t="s">
        <v>2552</v>
      </c>
      <c r="F57" s="441">
        <v>0</v>
      </c>
      <c r="G57" s="442">
        <v>1</v>
      </c>
      <c r="H57" s="442">
        <v>0.01</v>
      </c>
      <c r="I57" s="438" t="s">
        <v>2553</v>
      </c>
      <c r="J57" s="185" t="s">
        <v>3898</v>
      </c>
      <c r="K57" s="438"/>
      <c r="L57" s="418" t="s">
        <v>2792</v>
      </c>
      <c r="M57" s="443" t="s">
        <v>158</v>
      </c>
    </row>
    <row r="58" spans="1:14" ht="43.5" x14ac:dyDescent="0.35">
      <c r="A58" s="436" t="s">
        <v>137</v>
      </c>
      <c r="B58" s="578" t="s">
        <v>139</v>
      </c>
      <c r="C58" s="8" t="s">
        <v>453</v>
      </c>
      <c r="D58" s="436" t="s">
        <v>139</v>
      </c>
      <c r="E58" s="436" t="s">
        <v>2307</v>
      </c>
      <c r="F58" s="441">
        <v>0</v>
      </c>
      <c r="G58" s="442">
        <v>1</v>
      </c>
      <c r="H58" s="442">
        <v>0.01</v>
      </c>
      <c r="I58" s="438" t="s">
        <v>34</v>
      </c>
      <c r="J58" s="185" t="s">
        <v>3878</v>
      </c>
      <c r="K58" s="438" t="s">
        <v>241</v>
      </c>
      <c r="L58" s="418" t="s">
        <v>242</v>
      </c>
      <c r="M58" s="443" t="s">
        <v>158</v>
      </c>
      <c r="N58" s="438" t="s">
        <v>191</v>
      </c>
    </row>
    <row r="59" spans="1:14" ht="43.5" x14ac:dyDescent="0.35">
      <c r="A59" s="436" t="s">
        <v>137</v>
      </c>
      <c r="B59" s="436" t="s">
        <v>273</v>
      </c>
      <c r="C59" s="8" t="s">
        <v>462</v>
      </c>
      <c r="D59" s="436" t="s">
        <v>273</v>
      </c>
      <c r="E59" s="436" t="s">
        <v>2306</v>
      </c>
      <c r="F59" s="441">
        <v>0</v>
      </c>
      <c r="G59" s="442">
        <v>1</v>
      </c>
      <c r="H59" s="442">
        <v>0.01</v>
      </c>
      <c r="I59" s="438" t="s">
        <v>34</v>
      </c>
      <c r="J59" s="2" t="s">
        <v>3879</v>
      </c>
      <c r="K59" s="438" t="s">
        <v>333</v>
      </c>
      <c r="L59" s="418" t="s">
        <v>334</v>
      </c>
      <c r="M59" s="443"/>
      <c r="N59" s="438"/>
    </row>
    <row r="60" spans="1:14" x14ac:dyDescent="0.35">
      <c r="A60" s="436" t="s">
        <v>137</v>
      </c>
      <c r="B60" s="436" t="s">
        <v>458</v>
      </c>
      <c r="C60" s="8" t="s">
        <v>459</v>
      </c>
      <c r="D60" s="436" t="s">
        <v>458</v>
      </c>
      <c r="E60" s="436" t="s">
        <v>2305</v>
      </c>
      <c r="F60" s="441">
        <v>0</v>
      </c>
      <c r="G60" s="442">
        <v>1</v>
      </c>
      <c r="H60" s="442">
        <v>0.01</v>
      </c>
      <c r="I60" s="438" t="s">
        <v>34</v>
      </c>
      <c r="J60" s="2"/>
      <c r="K60" s="438"/>
      <c r="L60" s="418" t="s">
        <v>2797</v>
      </c>
      <c r="M60" s="443"/>
      <c r="N60" s="438"/>
    </row>
    <row r="61" spans="1:14" ht="29" x14ac:dyDescent="0.35">
      <c r="A61" s="436" t="s">
        <v>137</v>
      </c>
      <c r="B61" s="436" t="s">
        <v>192</v>
      </c>
      <c r="C61" s="8" t="s">
        <v>454</v>
      </c>
      <c r="D61" s="436" t="s">
        <v>192</v>
      </c>
      <c r="E61" s="436" t="s">
        <v>2304</v>
      </c>
      <c r="F61" s="441">
        <v>0</v>
      </c>
      <c r="G61" s="442">
        <v>1</v>
      </c>
      <c r="H61" s="442">
        <v>0.01</v>
      </c>
      <c r="I61" s="438" t="s">
        <v>34</v>
      </c>
      <c r="J61" s="2" t="s">
        <v>2339</v>
      </c>
      <c r="K61" s="438" t="s">
        <v>243</v>
      </c>
      <c r="L61" s="418" t="s">
        <v>244</v>
      </c>
      <c r="M61" s="443" t="s">
        <v>158</v>
      </c>
      <c r="N61" s="438"/>
    </row>
    <row r="62" spans="1:14" ht="58" x14ac:dyDescent="0.35">
      <c r="A62" s="436" t="s">
        <v>137</v>
      </c>
      <c r="B62" s="436" t="s">
        <v>2870</v>
      </c>
      <c r="C62" s="8" t="s">
        <v>2871</v>
      </c>
      <c r="D62" s="436" t="s">
        <v>2870</v>
      </c>
      <c r="E62" s="436" t="s">
        <v>2872</v>
      </c>
      <c r="F62" s="441">
        <v>0</v>
      </c>
      <c r="G62" s="442">
        <v>1</v>
      </c>
      <c r="H62" s="442">
        <v>0.01</v>
      </c>
      <c r="I62" s="438" t="s">
        <v>34</v>
      </c>
      <c r="J62" s="2" t="s">
        <v>3880</v>
      </c>
      <c r="K62" s="438" t="s">
        <v>245</v>
      </c>
      <c r="L62" s="418" t="s">
        <v>246</v>
      </c>
      <c r="M62" s="443" t="s">
        <v>158</v>
      </c>
      <c r="N62" s="438"/>
    </row>
    <row r="63" spans="1:14" ht="43.5" x14ac:dyDescent="0.35">
      <c r="A63" s="436" t="s">
        <v>137</v>
      </c>
      <c r="B63" s="436" t="s">
        <v>140</v>
      </c>
      <c r="C63" s="8" t="s">
        <v>455</v>
      </c>
      <c r="D63" s="436" t="s">
        <v>140</v>
      </c>
      <c r="E63" s="436" t="s">
        <v>2303</v>
      </c>
      <c r="F63" s="441">
        <v>0</v>
      </c>
      <c r="G63" s="442">
        <v>1</v>
      </c>
      <c r="H63" s="442">
        <v>0.01</v>
      </c>
      <c r="I63" s="438" t="s">
        <v>34</v>
      </c>
      <c r="J63" s="2" t="s">
        <v>3881</v>
      </c>
      <c r="K63" s="438" t="s">
        <v>247</v>
      </c>
      <c r="L63" s="418" t="s">
        <v>248</v>
      </c>
      <c r="M63" s="443" t="s">
        <v>158</v>
      </c>
      <c r="N63" s="438"/>
    </row>
    <row r="64" spans="1:14" ht="43.5" x14ac:dyDescent="0.35">
      <c r="A64" s="436" t="s">
        <v>137</v>
      </c>
      <c r="B64" s="436" t="s">
        <v>138</v>
      </c>
      <c r="C64" s="8" t="s">
        <v>2903</v>
      </c>
      <c r="D64" s="436" t="s">
        <v>138</v>
      </c>
      <c r="E64" s="436" t="s">
        <v>2302</v>
      </c>
      <c r="F64" s="441">
        <v>0</v>
      </c>
      <c r="G64" s="442">
        <v>1</v>
      </c>
      <c r="H64" s="442">
        <v>0.01</v>
      </c>
      <c r="I64" s="438" t="s">
        <v>34</v>
      </c>
      <c r="J64" s="185" t="s">
        <v>3882</v>
      </c>
      <c r="K64" s="438" t="s">
        <v>249</v>
      </c>
      <c r="L64" s="418" t="s">
        <v>250</v>
      </c>
      <c r="M64" s="443" t="s">
        <v>158</v>
      </c>
      <c r="N64" s="438"/>
    </row>
    <row r="65" spans="1:14" x14ac:dyDescent="0.35">
      <c r="A65" s="436" t="s">
        <v>137</v>
      </c>
      <c r="B65" s="436" t="s">
        <v>456</v>
      </c>
      <c r="C65" s="8" t="s">
        <v>457</v>
      </c>
      <c r="D65" s="436" t="s">
        <v>456</v>
      </c>
      <c r="E65" s="436" t="s">
        <v>2301</v>
      </c>
      <c r="F65" s="441">
        <v>0</v>
      </c>
      <c r="G65" s="442">
        <v>1</v>
      </c>
      <c r="H65" s="442">
        <v>0.01</v>
      </c>
      <c r="I65" s="438" t="s">
        <v>34</v>
      </c>
      <c r="J65" s="2"/>
      <c r="K65" s="438"/>
      <c r="L65" s="418" t="s">
        <v>2798</v>
      </c>
      <c r="M65" s="443"/>
      <c r="N65" s="438"/>
    </row>
    <row r="66" spans="1:14" ht="101.5" x14ac:dyDescent="0.35">
      <c r="A66" s="436" t="s">
        <v>137</v>
      </c>
      <c r="B66" s="436" t="s">
        <v>2493</v>
      </c>
      <c r="C66" s="8" t="s">
        <v>2494</v>
      </c>
      <c r="D66" s="436" t="s">
        <v>2493</v>
      </c>
      <c r="E66" s="436" t="s">
        <v>2495</v>
      </c>
      <c r="F66" s="441">
        <v>0</v>
      </c>
      <c r="G66" s="442">
        <v>1</v>
      </c>
      <c r="H66" s="442">
        <v>0.01</v>
      </c>
      <c r="I66" s="438" t="s">
        <v>2496</v>
      </c>
      <c r="J66" s="2" t="s">
        <v>3883</v>
      </c>
      <c r="K66" s="438"/>
      <c r="L66" s="418" t="s">
        <v>2793</v>
      </c>
      <c r="M66" s="433" t="s">
        <v>2497</v>
      </c>
      <c r="N66" s="438"/>
    </row>
    <row r="67" spans="1:14" ht="43.5" x14ac:dyDescent="0.35">
      <c r="A67" s="434" t="s">
        <v>2536</v>
      </c>
      <c r="B67" s="434" t="s">
        <v>2540</v>
      </c>
      <c r="C67" s="8" t="s">
        <v>304</v>
      </c>
      <c r="D67" s="434" t="s">
        <v>2539</v>
      </c>
      <c r="E67" s="436" t="s">
        <v>2300</v>
      </c>
      <c r="F67" s="444">
        <v>0</v>
      </c>
      <c r="G67" s="444">
        <v>1</v>
      </c>
      <c r="H67" s="444">
        <v>0.01</v>
      </c>
      <c r="I67" s="418" t="s">
        <v>58</v>
      </c>
      <c r="J67" s="2" t="s">
        <v>3884</v>
      </c>
      <c r="K67" s="418" t="s">
        <v>255</v>
      </c>
      <c r="L67" s="418" t="s">
        <v>256</v>
      </c>
      <c r="M67" s="443" t="s">
        <v>158</v>
      </c>
      <c r="N67" s="418"/>
    </row>
    <row r="68" spans="1:14" ht="58" x14ac:dyDescent="0.35">
      <c r="A68" s="434" t="s">
        <v>2536</v>
      </c>
      <c r="B68" s="434" t="s">
        <v>2834</v>
      </c>
      <c r="C68" s="8" t="s">
        <v>2833</v>
      </c>
      <c r="D68" s="434" t="s">
        <v>371</v>
      </c>
      <c r="E68" s="436" t="s">
        <v>2831</v>
      </c>
      <c r="F68" s="444">
        <v>0</v>
      </c>
      <c r="G68" s="444">
        <v>1</v>
      </c>
      <c r="H68" s="444">
        <v>0.01</v>
      </c>
      <c r="I68" s="438" t="s">
        <v>2832</v>
      </c>
      <c r="J68" s="2" t="s">
        <v>3885</v>
      </c>
      <c r="K68" s="418" t="s">
        <v>364</v>
      </c>
      <c r="L68" s="418" t="s">
        <v>2794</v>
      </c>
      <c r="M68" s="443" t="s">
        <v>158</v>
      </c>
      <c r="N68" s="418"/>
    </row>
    <row r="69" spans="1:14" ht="58" x14ac:dyDescent="0.35">
      <c r="A69" s="434" t="s">
        <v>2536</v>
      </c>
      <c r="B69" s="434" t="s">
        <v>2537</v>
      </c>
      <c r="C69" s="8" t="s">
        <v>2538</v>
      </c>
      <c r="D69" s="434" t="s">
        <v>2541</v>
      </c>
      <c r="E69" s="436" t="s">
        <v>2542</v>
      </c>
      <c r="F69" s="444">
        <v>0</v>
      </c>
      <c r="G69" s="444">
        <v>1</v>
      </c>
      <c r="H69" s="444">
        <v>0.01</v>
      </c>
      <c r="I69" s="438" t="s">
        <v>2543</v>
      </c>
      <c r="J69" s="2" t="s">
        <v>2544</v>
      </c>
      <c r="K69" s="418"/>
      <c r="L69" s="418" t="s">
        <v>2795</v>
      </c>
      <c r="M69" s="443"/>
      <c r="N69" s="418"/>
    </row>
    <row r="70" spans="1:14" ht="101.5" x14ac:dyDescent="0.35">
      <c r="A70" s="436" t="s">
        <v>10</v>
      </c>
      <c r="B70" s="436" t="s">
        <v>3266</v>
      </c>
      <c r="C70" s="8" t="s">
        <v>2463</v>
      </c>
      <c r="D70" s="436" t="s">
        <v>3266</v>
      </c>
      <c r="E70" s="436" t="s">
        <v>2299</v>
      </c>
      <c r="F70" s="447">
        <v>0</v>
      </c>
      <c r="G70" s="447">
        <v>300</v>
      </c>
      <c r="H70" s="447">
        <v>5</v>
      </c>
      <c r="I70" s="452" t="str">
        <f>UnitControlCenter!$B$44</f>
        <v>$/metric ton CO2e</v>
      </c>
      <c r="J70" s="2" t="s">
        <v>3886</v>
      </c>
      <c r="K70" s="438" t="s">
        <v>253</v>
      </c>
      <c r="L70" s="418" t="s">
        <v>254</v>
      </c>
      <c r="M70" s="445" t="s">
        <v>2437</v>
      </c>
      <c r="N70" s="418" t="s">
        <v>419</v>
      </c>
    </row>
    <row r="71" spans="1:14" ht="58" x14ac:dyDescent="0.35">
      <c r="A71" s="436" t="s">
        <v>10</v>
      </c>
      <c r="B71" s="436" t="s">
        <v>26</v>
      </c>
      <c r="C71" s="8" t="s">
        <v>144</v>
      </c>
      <c r="D71" s="436" t="s">
        <v>26</v>
      </c>
      <c r="E71" s="436" t="s">
        <v>2298</v>
      </c>
      <c r="F71" s="444">
        <v>0</v>
      </c>
      <c r="G71" s="444">
        <v>1</v>
      </c>
      <c r="H71" s="444">
        <v>0.01</v>
      </c>
      <c r="I71" s="438" t="s">
        <v>146</v>
      </c>
      <c r="J71" s="2" t="s">
        <v>3346</v>
      </c>
      <c r="K71" s="418" t="s">
        <v>257</v>
      </c>
      <c r="L71" s="418" t="s">
        <v>258</v>
      </c>
      <c r="M71" s="443" t="s">
        <v>158</v>
      </c>
    </row>
    <row r="72" spans="1:14" x14ac:dyDescent="0.35">
      <c r="A72" s="434" t="s">
        <v>10</v>
      </c>
      <c r="B72" s="434" t="s">
        <v>2498</v>
      </c>
      <c r="C72" s="8" t="s">
        <v>2500</v>
      </c>
      <c r="D72" s="434" t="s">
        <v>2501</v>
      </c>
      <c r="E72" s="434" t="s">
        <v>2503</v>
      </c>
      <c r="F72" s="447">
        <v>0</v>
      </c>
      <c r="G72" s="447">
        <v>1</v>
      </c>
      <c r="H72" s="447">
        <v>1</v>
      </c>
      <c r="I72" s="438" t="s">
        <v>30</v>
      </c>
      <c r="J72" s="2"/>
    </row>
    <row r="73" spans="1:14" ht="29" x14ac:dyDescent="0.35">
      <c r="A73" s="434" t="s">
        <v>10</v>
      </c>
      <c r="B73" s="434" t="s">
        <v>3868</v>
      </c>
      <c r="C73" s="8" t="s">
        <v>2499</v>
      </c>
      <c r="D73" s="434" t="s">
        <v>2650</v>
      </c>
      <c r="E73" s="434" t="s">
        <v>2502</v>
      </c>
      <c r="F73" s="447">
        <v>0</v>
      </c>
      <c r="G73" s="447">
        <v>1</v>
      </c>
      <c r="H73" s="447">
        <v>1</v>
      </c>
      <c r="I73" s="438" t="s">
        <v>30</v>
      </c>
      <c r="J73" s="2" t="s">
        <v>3097</v>
      </c>
      <c r="K73" s="438" t="s">
        <v>253</v>
      </c>
      <c r="L73" s="418" t="s">
        <v>254</v>
      </c>
    </row>
    <row r="74" spans="1:14" x14ac:dyDescent="0.35">
      <c r="A74" s="434" t="s">
        <v>10</v>
      </c>
      <c r="B74" s="434" t="s">
        <v>2808</v>
      </c>
      <c r="C74" s="8" t="s">
        <v>2807</v>
      </c>
      <c r="D74" s="434" t="s">
        <v>2808</v>
      </c>
      <c r="E74" s="436" t="s">
        <v>2809</v>
      </c>
      <c r="F74" s="447">
        <v>0</v>
      </c>
      <c r="G74" s="447">
        <v>1</v>
      </c>
      <c r="H74" s="447">
        <v>1</v>
      </c>
      <c r="I74" s="438" t="s">
        <v>30</v>
      </c>
      <c r="J74" s="2"/>
    </row>
    <row r="75" spans="1:14" ht="29" x14ac:dyDescent="0.35">
      <c r="A75" s="434" t="s">
        <v>10</v>
      </c>
      <c r="B75" s="434" t="s">
        <v>2856</v>
      </c>
      <c r="C75" s="8" t="s">
        <v>2856</v>
      </c>
      <c r="D75" s="434" t="s">
        <v>2856</v>
      </c>
      <c r="E75" s="434" t="s">
        <v>2857</v>
      </c>
      <c r="F75" s="444">
        <v>0</v>
      </c>
      <c r="G75" s="444">
        <v>1</v>
      </c>
      <c r="H75" s="444">
        <v>0.01</v>
      </c>
      <c r="I75" s="438" t="s">
        <v>2858</v>
      </c>
      <c r="J75" s="581" t="s">
        <v>3347</v>
      </c>
      <c r="K75" s="418" t="s">
        <v>3017</v>
      </c>
    </row>
    <row r="76" spans="1:14" ht="43.5" x14ac:dyDescent="0.35">
      <c r="A76" s="436" t="s">
        <v>10</v>
      </c>
      <c r="B76" s="436" t="s">
        <v>3431</v>
      </c>
      <c r="C76" s="8" t="s">
        <v>3430</v>
      </c>
      <c r="D76" s="436" t="s">
        <v>3431</v>
      </c>
      <c r="E76" s="436" t="s">
        <v>2297</v>
      </c>
      <c r="F76" s="441">
        <v>-0.5</v>
      </c>
      <c r="G76" s="441">
        <v>0.5</v>
      </c>
      <c r="H76" s="444">
        <v>0.01</v>
      </c>
      <c r="I76" s="438" t="s">
        <v>147</v>
      </c>
      <c r="J76" s="2" t="s">
        <v>3432</v>
      </c>
      <c r="K76" s="418" t="s">
        <v>259</v>
      </c>
      <c r="L76" s="418" t="s">
        <v>260</v>
      </c>
      <c r="M76" s="445" t="s">
        <v>159</v>
      </c>
    </row>
    <row r="77" spans="1:14" ht="87" x14ac:dyDescent="0.35">
      <c r="A77" s="436" t="s">
        <v>2751</v>
      </c>
      <c r="B77" s="452" t="s">
        <v>335</v>
      </c>
      <c r="C77" s="456" t="s">
        <v>305</v>
      </c>
      <c r="D77" s="436" t="s">
        <v>372</v>
      </c>
      <c r="E77" s="436" t="s">
        <v>2296</v>
      </c>
      <c r="F77" s="442">
        <v>0</v>
      </c>
      <c r="G77" s="442">
        <v>0.4</v>
      </c>
      <c r="H77" s="441">
        <v>0.01</v>
      </c>
      <c r="I77" s="438" t="s">
        <v>32</v>
      </c>
      <c r="J77" s="2" t="s">
        <v>3348</v>
      </c>
      <c r="K77" s="438" t="s">
        <v>261</v>
      </c>
      <c r="L77" s="418" t="s">
        <v>262</v>
      </c>
      <c r="M77" s="443"/>
    </row>
    <row r="78" spans="1:14" ht="87" x14ac:dyDescent="0.35">
      <c r="A78" s="457" t="str">
        <f>A$77</f>
        <v>Research and Development</v>
      </c>
      <c r="B78" s="457" t="str">
        <f t="shared" ref="B78:B81" si="0">B$77</f>
        <v>Capital Cost Reduction</v>
      </c>
      <c r="C78" s="436" t="s">
        <v>306</v>
      </c>
      <c r="D78" s="457" t="str">
        <f t="shared" ref="D78:L81" si="1">D$77</f>
        <v>R&amp;D Capital Cost Reductions</v>
      </c>
      <c r="E78" s="8" t="s">
        <v>3361</v>
      </c>
      <c r="F78" s="458">
        <f t="shared" si="1"/>
        <v>0</v>
      </c>
      <c r="G78" s="458">
        <f t="shared" si="1"/>
        <v>0.4</v>
      </c>
      <c r="H78" s="458">
        <f t="shared" si="1"/>
        <v>0.01</v>
      </c>
      <c r="I78" s="457"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7" t="str">
        <f t="shared" si="1"/>
        <v>architectural-design.html#rnd</v>
      </c>
      <c r="L78" s="457" t="str">
        <f t="shared" si="1"/>
        <v>research-and-development.html</v>
      </c>
      <c r="M78" s="443"/>
    </row>
    <row r="79" spans="1:14" ht="87" x14ac:dyDescent="0.35">
      <c r="A79" s="457" t="str">
        <f t="shared" ref="A79:A81" si="2">A$77</f>
        <v>Research and Development</v>
      </c>
      <c r="B79" s="457" t="str">
        <f t="shared" si="0"/>
        <v>Capital Cost Reduction</v>
      </c>
      <c r="C79" s="436" t="s">
        <v>307</v>
      </c>
      <c r="D79" s="457" t="str">
        <f t="shared" si="1"/>
        <v>R&amp;D Capital Cost Reductions</v>
      </c>
      <c r="E79" s="8" t="s">
        <v>3362</v>
      </c>
      <c r="F79" s="458">
        <f t="shared" si="1"/>
        <v>0</v>
      </c>
      <c r="G79" s="458">
        <f t="shared" si="1"/>
        <v>0.4</v>
      </c>
      <c r="H79" s="458">
        <f t="shared" si="1"/>
        <v>0.01</v>
      </c>
      <c r="I79" s="457"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7" t="str">
        <f t="shared" si="1"/>
        <v>architectural-design.html#rnd</v>
      </c>
      <c r="L79" s="457" t="str">
        <f t="shared" si="1"/>
        <v>research-and-development.html</v>
      </c>
      <c r="M79" s="443"/>
    </row>
    <row r="80" spans="1:14" ht="87" x14ac:dyDescent="0.35">
      <c r="A80" s="457" t="str">
        <f t="shared" si="2"/>
        <v>Research and Development</v>
      </c>
      <c r="B80" s="457" t="str">
        <f t="shared" si="0"/>
        <v>Capital Cost Reduction</v>
      </c>
      <c r="C80" s="436" t="s">
        <v>308</v>
      </c>
      <c r="D80" s="457" t="str">
        <f t="shared" si="1"/>
        <v>R&amp;D Capital Cost Reductions</v>
      </c>
      <c r="E80" s="8" t="s">
        <v>3363</v>
      </c>
      <c r="F80" s="458">
        <f t="shared" si="1"/>
        <v>0</v>
      </c>
      <c r="G80" s="458">
        <f t="shared" si="1"/>
        <v>0.4</v>
      </c>
      <c r="H80" s="458">
        <f t="shared" si="1"/>
        <v>0.01</v>
      </c>
      <c r="I80" s="457"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7" t="str">
        <f t="shared" si="1"/>
        <v>architectural-design.html#rnd</v>
      </c>
      <c r="L80" s="457" t="str">
        <f t="shared" si="1"/>
        <v>research-and-development.html</v>
      </c>
      <c r="M80" s="443"/>
    </row>
    <row r="81" spans="1:13" ht="87" x14ac:dyDescent="0.35">
      <c r="A81" s="457" t="str">
        <f t="shared" si="2"/>
        <v>Research and Development</v>
      </c>
      <c r="B81" s="457" t="str">
        <f t="shared" si="0"/>
        <v>Capital Cost Reduction</v>
      </c>
      <c r="C81" s="434" t="s">
        <v>309</v>
      </c>
      <c r="D81" s="457" t="str">
        <f t="shared" si="1"/>
        <v>R&amp;D Capital Cost Reductions</v>
      </c>
      <c r="E81" s="8" t="s">
        <v>3364</v>
      </c>
      <c r="F81" s="458">
        <f t="shared" si="1"/>
        <v>0</v>
      </c>
      <c r="G81" s="458">
        <f t="shared" si="1"/>
        <v>0.4</v>
      </c>
      <c r="H81" s="458">
        <f t="shared" si="1"/>
        <v>0.01</v>
      </c>
      <c r="I81" s="457"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7" t="str">
        <f t="shared" si="1"/>
        <v>architectural-design.html#rnd</v>
      </c>
      <c r="L81" s="457" t="str">
        <f t="shared" si="1"/>
        <v>research-and-development.html</v>
      </c>
      <c r="M81" s="443"/>
    </row>
    <row r="82" spans="1:13" ht="116" x14ac:dyDescent="0.35">
      <c r="A82" s="434" t="s">
        <v>2751</v>
      </c>
      <c r="B82" s="434" t="s">
        <v>2901</v>
      </c>
      <c r="C82" s="8" t="s">
        <v>2902</v>
      </c>
      <c r="D82" s="434" t="s">
        <v>2901</v>
      </c>
      <c r="E82" s="437" t="s">
        <v>2904</v>
      </c>
      <c r="F82" s="442">
        <v>0</v>
      </c>
      <c r="G82" s="442">
        <v>1</v>
      </c>
      <c r="H82" s="441">
        <v>0.01</v>
      </c>
      <c r="I82" s="438" t="s">
        <v>34</v>
      </c>
      <c r="J82" s="2" t="s">
        <v>2906</v>
      </c>
      <c r="K82" s="418" t="s">
        <v>2908</v>
      </c>
      <c r="L82" s="418" t="s">
        <v>2907</v>
      </c>
      <c r="M82" s="445" t="s">
        <v>2905</v>
      </c>
    </row>
    <row r="83" spans="1:13" ht="87" x14ac:dyDescent="0.35">
      <c r="A83" s="436" t="s">
        <v>2751</v>
      </c>
      <c r="B83" s="452" t="s">
        <v>349</v>
      </c>
      <c r="C83" s="8" t="s">
        <v>310</v>
      </c>
      <c r="D83" s="436" t="s">
        <v>373</v>
      </c>
      <c r="E83" s="436" t="s">
        <v>2295</v>
      </c>
      <c r="F83" s="442">
        <v>0</v>
      </c>
      <c r="G83" s="442">
        <v>0.4</v>
      </c>
      <c r="H83" s="441">
        <v>0.01</v>
      </c>
      <c r="I83" s="438" t="s">
        <v>33</v>
      </c>
      <c r="J83" s="2" t="s">
        <v>3352</v>
      </c>
      <c r="K83" s="438" t="s">
        <v>261</v>
      </c>
      <c r="L83" s="418" t="s">
        <v>262</v>
      </c>
    </row>
    <row r="84" spans="1:13" ht="87" x14ac:dyDescent="0.35">
      <c r="A84" s="459" t="str">
        <f>A$83</f>
        <v>Research and Development</v>
      </c>
      <c r="B84" s="459" t="str">
        <f>B$83</f>
        <v>Fuel Use Reduction</v>
      </c>
      <c r="C84" s="8" t="s">
        <v>311</v>
      </c>
      <c r="D84" s="459" t="str">
        <f t="shared" ref="D84:L87" si="3">D$83</f>
        <v>R&amp;D Fuel Use Reductions</v>
      </c>
      <c r="E84" s="8" t="s">
        <v>3365</v>
      </c>
      <c r="F84" s="339">
        <f t="shared" si="3"/>
        <v>0</v>
      </c>
      <c r="G84" s="339">
        <f t="shared" si="3"/>
        <v>0.4</v>
      </c>
      <c r="H84" s="339">
        <f t="shared" si="3"/>
        <v>0.01</v>
      </c>
      <c r="I84" s="459"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59" t="str">
        <f t="shared" si="3"/>
        <v>architectural-design.html#rnd</v>
      </c>
      <c r="L84" s="459" t="str">
        <f t="shared" si="3"/>
        <v>research-and-development.html</v>
      </c>
    </row>
    <row r="85" spans="1:13" ht="87" x14ac:dyDescent="0.35">
      <c r="A85" s="459" t="str">
        <f t="shared" ref="A85:B87" si="4">A$83</f>
        <v>Research and Development</v>
      </c>
      <c r="B85" s="459" t="str">
        <f t="shared" si="4"/>
        <v>Fuel Use Reduction</v>
      </c>
      <c r="C85" s="8" t="s">
        <v>312</v>
      </c>
      <c r="D85" s="459" t="str">
        <f t="shared" si="3"/>
        <v>R&amp;D Fuel Use Reductions</v>
      </c>
      <c r="E85" s="8" t="s">
        <v>3366</v>
      </c>
      <c r="F85" s="339">
        <f t="shared" si="3"/>
        <v>0</v>
      </c>
      <c r="G85" s="339">
        <f t="shared" si="3"/>
        <v>0.4</v>
      </c>
      <c r="H85" s="339">
        <f t="shared" si="3"/>
        <v>0.01</v>
      </c>
      <c r="I85" s="459"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59" t="str">
        <f t="shared" si="3"/>
        <v>architectural-design.html#rnd</v>
      </c>
      <c r="L85" s="459" t="str">
        <f t="shared" si="3"/>
        <v>research-and-development.html</v>
      </c>
    </row>
    <row r="86" spans="1:13" ht="87" x14ac:dyDescent="0.35">
      <c r="A86" s="459" t="str">
        <f t="shared" si="4"/>
        <v>Research and Development</v>
      </c>
      <c r="B86" s="459" t="str">
        <f t="shared" si="4"/>
        <v>Fuel Use Reduction</v>
      </c>
      <c r="C86" s="8" t="s">
        <v>313</v>
      </c>
      <c r="D86" s="459" t="str">
        <f t="shared" si="3"/>
        <v>R&amp;D Fuel Use Reductions</v>
      </c>
      <c r="E86" s="8" t="s">
        <v>3367</v>
      </c>
      <c r="F86" s="339">
        <f t="shared" si="3"/>
        <v>0</v>
      </c>
      <c r="G86" s="339">
        <f t="shared" si="3"/>
        <v>0.4</v>
      </c>
      <c r="H86" s="339">
        <f t="shared" si="3"/>
        <v>0.01</v>
      </c>
      <c r="I86" s="459"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59" t="str">
        <f t="shared" si="3"/>
        <v>architectural-design.html#rnd</v>
      </c>
      <c r="L86" s="459" t="str">
        <f t="shared" si="3"/>
        <v>research-and-development.html</v>
      </c>
    </row>
    <row r="87" spans="1:13" ht="87" x14ac:dyDescent="0.35">
      <c r="A87" s="459" t="str">
        <f t="shared" si="4"/>
        <v>Research and Development</v>
      </c>
      <c r="B87" s="459" t="str">
        <f t="shared" si="4"/>
        <v>Fuel Use Reduction</v>
      </c>
      <c r="C87" s="8" t="s">
        <v>314</v>
      </c>
      <c r="D87" s="459" t="str">
        <f t="shared" si="3"/>
        <v>R&amp;D Fuel Use Reductions</v>
      </c>
      <c r="E87" s="8" t="s">
        <v>3368</v>
      </c>
      <c r="F87" s="339">
        <f t="shared" si="3"/>
        <v>0</v>
      </c>
      <c r="G87" s="339">
        <f t="shared" si="3"/>
        <v>0.4</v>
      </c>
      <c r="H87" s="339">
        <f t="shared" si="3"/>
        <v>0.01</v>
      </c>
      <c r="I87" s="459"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59" t="str">
        <f t="shared" si="3"/>
        <v>architectural-design.html#rnd</v>
      </c>
      <c r="L87" s="459" t="str">
        <f t="shared" si="3"/>
        <v>research-and-development.html</v>
      </c>
    </row>
    <row r="88" spans="1:13" ht="159.5" x14ac:dyDescent="0.35">
      <c r="A88" s="8" t="s">
        <v>3054</v>
      </c>
      <c r="B88" s="8" t="s">
        <v>3055</v>
      </c>
      <c r="C88" s="8" t="s">
        <v>3062</v>
      </c>
      <c r="D88" s="452"/>
      <c r="E88" s="436" t="s">
        <v>3100</v>
      </c>
      <c r="F88" s="460">
        <v>0</v>
      </c>
      <c r="G88" s="8">
        <v>10</v>
      </c>
      <c r="H88" s="8">
        <v>1</v>
      </c>
      <c r="I88" s="8" t="s">
        <v>3030</v>
      </c>
      <c r="J88" s="2" t="s">
        <v>3353</v>
      </c>
      <c r="K88" s="8" t="s">
        <v>3031</v>
      </c>
    </row>
    <row r="89" spans="1:13" ht="159.5" x14ac:dyDescent="0.35">
      <c r="A89" s="8" t="s">
        <v>3054</v>
      </c>
      <c r="B89" s="8" t="s">
        <v>3056</v>
      </c>
      <c r="C89" s="8" t="s">
        <v>3063</v>
      </c>
      <c r="D89" s="452"/>
      <c r="E89" s="436" t="s">
        <v>3101</v>
      </c>
      <c r="F89" s="460">
        <v>0</v>
      </c>
      <c r="G89" s="8">
        <v>10</v>
      </c>
      <c r="H89" s="8">
        <v>1</v>
      </c>
      <c r="I89" s="8"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59" t="str">
        <f t="shared" ref="K89:K96" si="5">K$88</f>
        <v>io-model.html</v>
      </c>
      <c r="L89" s="24"/>
    </row>
    <row r="90" spans="1:13" ht="159.5" x14ac:dyDescent="0.35">
      <c r="A90" s="8" t="s">
        <v>3054</v>
      </c>
      <c r="B90" s="8" t="s">
        <v>483</v>
      </c>
      <c r="C90" s="8" t="s">
        <v>3064</v>
      </c>
      <c r="D90" s="452"/>
      <c r="E90" s="436" t="s">
        <v>3102</v>
      </c>
      <c r="F90" s="460">
        <v>0</v>
      </c>
      <c r="G90" s="8">
        <v>10</v>
      </c>
      <c r="H90" s="8">
        <v>1</v>
      </c>
      <c r="I90" s="8"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59" t="str">
        <f t="shared" si="5"/>
        <v>io-model.html</v>
      </c>
    </row>
    <row r="91" spans="1:13" ht="159.5" x14ac:dyDescent="0.35">
      <c r="A91" s="8" t="s">
        <v>3054</v>
      </c>
      <c r="B91" s="8" t="s">
        <v>3057</v>
      </c>
      <c r="C91" s="8" t="s">
        <v>3065</v>
      </c>
      <c r="D91" s="452"/>
      <c r="E91" s="436" t="s">
        <v>3103</v>
      </c>
      <c r="F91" s="460">
        <v>0</v>
      </c>
      <c r="G91" s="8">
        <v>10</v>
      </c>
      <c r="H91" s="8">
        <v>1</v>
      </c>
      <c r="I91" s="8"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59" t="str">
        <f t="shared" si="5"/>
        <v>io-model.html</v>
      </c>
    </row>
    <row r="92" spans="1:13" ht="159.5" x14ac:dyDescent="0.35">
      <c r="A92" s="8" t="s">
        <v>3054</v>
      </c>
      <c r="B92" s="8" t="s">
        <v>3058</v>
      </c>
      <c r="C92" s="8" t="s">
        <v>3066</v>
      </c>
      <c r="D92" s="452"/>
      <c r="E92" s="436" t="s">
        <v>3104</v>
      </c>
      <c r="F92" s="460">
        <v>0</v>
      </c>
      <c r="G92" s="8">
        <v>10</v>
      </c>
      <c r="H92" s="8">
        <v>1</v>
      </c>
      <c r="I92" s="8"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59" t="str">
        <f t="shared" si="5"/>
        <v>io-model.html</v>
      </c>
    </row>
    <row r="93" spans="1:13" ht="159.5" x14ac:dyDescent="0.35">
      <c r="A93" s="8" t="s">
        <v>3054</v>
      </c>
      <c r="B93" s="8" t="s">
        <v>278</v>
      </c>
      <c r="C93" s="8" t="s">
        <v>3067</v>
      </c>
      <c r="D93" s="452"/>
      <c r="E93" s="436" t="s">
        <v>3105</v>
      </c>
      <c r="F93" s="460">
        <v>0</v>
      </c>
      <c r="G93" s="8">
        <v>10</v>
      </c>
      <c r="H93" s="8">
        <v>1</v>
      </c>
      <c r="I93" s="8"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59" t="str">
        <f t="shared" si="5"/>
        <v>io-model.html</v>
      </c>
    </row>
    <row r="94" spans="1:13" ht="159.5" x14ac:dyDescent="0.35">
      <c r="A94" s="8" t="s">
        <v>3054</v>
      </c>
      <c r="B94" s="8" t="s">
        <v>3059</v>
      </c>
      <c r="C94" s="8" t="s">
        <v>3068</v>
      </c>
      <c r="D94" s="452"/>
      <c r="E94" s="436" t="s">
        <v>3106</v>
      </c>
      <c r="F94" s="460">
        <v>0</v>
      </c>
      <c r="G94" s="8">
        <v>10</v>
      </c>
      <c r="H94" s="8">
        <v>1</v>
      </c>
      <c r="I94" s="8"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59" t="str">
        <f t="shared" si="5"/>
        <v>io-model.html</v>
      </c>
    </row>
    <row r="95" spans="1:13" ht="159.5" x14ac:dyDescent="0.35">
      <c r="A95" s="8" t="s">
        <v>3054</v>
      </c>
      <c r="B95" s="8" t="s">
        <v>3060</v>
      </c>
      <c r="C95" s="8" t="s">
        <v>3069</v>
      </c>
      <c r="D95" s="452"/>
      <c r="E95" s="436" t="s">
        <v>3107</v>
      </c>
      <c r="F95" s="460">
        <v>0</v>
      </c>
      <c r="G95" s="8">
        <v>10</v>
      </c>
      <c r="H95" s="8">
        <v>1</v>
      </c>
      <c r="I95" s="8"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59" t="str">
        <f t="shared" si="5"/>
        <v>io-model.html</v>
      </c>
    </row>
    <row r="96" spans="1:13" ht="159.5" x14ac:dyDescent="0.35">
      <c r="A96" s="8" t="s">
        <v>3054</v>
      </c>
      <c r="B96" s="8" t="s">
        <v>3061</v>
      </c>
      <c r="C96" s="8" t="s">
        <v>3070</v>
      </c>
      <c r="D96" s="452"/>
      <c r="E96" s="436" t="s">
        <v>3108</v>
      </c>
      <c r="F96" s="460">
        <v>0</v>
      </c>
      <c r="G96" s="8">
        <v>10</v>
      </c>
      <c r="H96" s="8">
        <v>1</v>
      </c>
      <c r="I96" s="8"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59" t="str">
        <f t="shared" si="5"/>
        <v>io-model.html</v>
      </c>
    </row>
    <row r="97" spans="1:13" ht="58" x14ac:dyDescent="0.35">
      <c r="A97" s="8" t="s">
        <v>2924</v>
      </c>
      <c r="B97" s="8" t="s">
        <v>2925</v>
      </c>
      <c r="C97" s="8" t="s">
        <v>2929</v>
      </c>
      <c r="D97" s="452"/>
      <c r="E97" s="8" t="s">
        <v>2926</v>
      </c>
      <c r="F97" s="16">
        <v>-0.08</v>
      </c>
      <c r="G97" s="16">
        <v>0.02</v>
      </c>
      <c r="H97" s="461">
        <v>1E-3</v>
      </c>
      <c r="I97" s="8" t="s">
        <v>2932</v>
      </c>
      <c r="J97" s="2" t="s">
        <v>3138</v>
      </c>
      <c r="L97" s="421"/>
      <c r="M97" s="462" t="s">
        <v>2927</v>
      </c>
    </row>
    <row r="98" spans="1:13" ht="130.5" x14ac:dyDescent="0.35">
      <c r="A98" s="8" t="s">
        <v>2924</v>
      </c>
      <c r="B98" s="8" t="s">
        <v>3445</v>
      </c>
      <c r="C98" s="8" t="s">
        <v>3443</v>
      </c>
      <c r="D98" s="452"/>
      <c r="E98" s="452"/>
      <c r="F98" s="460">
        <v>0</v>
      </c>
      <c r="G98" s="8">
        <v>1</v>
      </c>
      <c r="H98" s="8">
        <v>1</v>
      </c>
      <c r="I98" s="438"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64"/>
    <col min="2" max="2" width="12.1796875" style="181" customWidth="1"/>
    <col min="3" max="3" width="16.54296875" style="181" customWidth="1"/>
    <col min="4" max="4" width="47.26953125" style="181" bestFit="1" customWidth="1"/>
    <col min="5" max="5" width="16.7265625" style="181" hidden="1" customWidth="1"/>
    <col min="6" max="6" width="23.81640625" style="181" hidden="1" customWidth="1"/>
    <col min="7" max="9" width="0" style="181" hidden="1" customWidth="1"/>
    <col min="10" max="10" width="21.453125" style="181" bestFit="1" customWidth="1"/>
    <col min="11" max="11" width="97.26953125" style="181" customWidth="1"/>
    <col min="12" max="19" width="9.1796875" style="181" customWidth="1"/>
    <col min="20" max="20" width="92.26953125" style="181" customWidth="1"/>
    <col min="21" max="16384" width="9.1796875" style="181"/>
  </cols>
  <sheetData>
    <row r="1" spans="1:11" x14ac:dyDescent="0.35">
      <c r="A1" s="463" t="s">
        <v>3580</v>
      </c>
      <c r="B1" s="262"/>
      <c r="C1" s="262"/>
      <c r="D1" s="262"/>
      <c r="E1" s="262"/>
      <c r="F1" s="262"/>
      <c r="G1" s="262"/>
      <c r="H1" s="262"/>
      <c r="I1" s="262"/>
      <c r="J1" s="262"/>
      <c r="K1" s="262"/>
    </row>
    <row r="3" spans="1:11" x14ac:dyDescent="0.35">
      <c r="B3" s="465" t="s">
        <v>3</v>
      </c>
      <c r="C3" s="465" t="s">
        <v>0</v>
      </c>
      <c r="D3" s="465" t="s">
        <v>1</v>
      </c>
      <c r="E3" s="466" t="s">
        <v>365</v>
      </c>
      <c r="F3" s="465" t="s">
        <v>2294</v>
      </c>
      <c r="G3" s="467" t="s">
        <v>70</v>
      </c>
      <c r="H3" s="467" t="s">
        <v>71</v>
      </c>
      <c r="I3" s="467" t="s">
        <v>82</v>
      </c>
      <c r="J3" s="465" t="s">
        <v>29</v>
      </c>
      <c r="K3" s="468" t="s">
        <v>2</v>
      </c>
    </row>
    <row r="4" spans="1:11" ht="28.5" customHeight="1" x14ac:dyDescent="0.35">
      <c r="A4" s="464">
        <v>1</v>
      </c>
      <c r="B4" s="469" t="s">
        <v>4</v>
      </c>
      <c r="C4" s="469" t="s">
        <v>3142</v>
      </c>
      <c r="D4" s="181" t="s">
        <v>489</v>
      </c>
      <c r="E4" s="469" t="s">
        <v>3143</v>
      </c>
      <c r="F4" s="181" t="s">
        <v>2337</v>
      </c>
      <c r="G4" s="470">
        <v>0</v>
      </c>
      <c r="H4" s="470">
        <v>1</v>
      </c>
      <c r="I4" s="470">
        <v>0.01</v>
      </c>
      <c r="J4" s="469" t="s">
        <v>490</v>
      </c>
      <c r="K4" s="47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4">
        <v>2</v>
      </c>
      <c r="B5" s="469" t="s">
        <v>4</v>
      </c>
      <c r="C5" s="469" t="s">
        <v>488</v>
      </c>
      <c r="D5" s="181" t="s">
        <v>484</v>
      </c>
      <c r="E5" s="469" t="s">
        <v>483</v>
      </c>
      <c r="F5" s="181" t="s">
        <v>2336</v>
      </c>
      <c r="G5" s="470">
        <v>0</v>
      </c>
      <c r="H5" s="470">
        <v>0.5</v>
      </c>
      <c r="I5" s="470">
        <v>0.01</v>
      </c>
      <c r="J5" s="469" t="s">
        <v>485</v>
      </c>
      <c r="K5" s="468"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64">
        <v>3</v>
      </c>
      <c r="B6" s="181" t="s">
        <v>72</v>
      </c>
      <c r="C6" s="181" t="s">
        <v>15</v>
      </c>
      <c r="D6" s="181" t="s">
        <v>2546</v>
      </c>
      <c r="E6" s="181" t="s">
        <v>15</v>
      </c>
      <c r="F6" s="181" t="s">
        <v>2545</v>
      </c>
      <c r="G6" s="470">
        <v>0</v>
      </c>
      <c r="H6" s="470">
        <v>1</v>
      </c>
      <c r="I6" s="470">
        <v>0.01</v>
      </c>
      <c r="J6" s="469" t="s">
        <v>115</v>
      </c>
      <c r="K6" s="468"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64">
        <v>4</v>
      </c>
      <c r="B7" s="181" t="s">
        <v>72</v>
      </c>
      <c r="C7" s="181" t="s">
        <v>101</v>
      </c>
      <c r="D7" s="181" t="s">
        <v>316</v>
      </c>
      <c r="E7" s="181" t="s">
        <v>101</v>
      </c>
      <c r="F7" s="181" t="s">
        <v>2332</v>
      </c>
      <c r="G7" s="470">
        <v>0</v>
      </c>
      <c r="H7" s="470">
        <v>0.75</v>
      </c>
      <c r="I7" s="470">
        <v>0.01</v>
      </c>
      <c r="J7" s="469" t="s">
        <v>31</v>
      </c>
      <c r="K7" s="468"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4">
        <v>5</v>
      </c>
      <c r="B8" s="469" t="s">
        <v>8</v>
      </c>
      <c r="C8" s="469" t="s">
        <v>350</v>
      </c>
      <c r="D8" s="181" t="s">
        <v>351</v>
      </c>
      <c r="E8" s="469" t="s">
        <v>350</v>
      </c>
      <c r="F8" s="181" t="s">
        <v>2325</v>
      </c>
      <c r="G8" s="470">
        <v>0</v>
      </c>
      <c r="H8" s="470">
        <v>1</v>
      </c>
      <c r="I8" s="470">
        <v>1</v>
      </c>
      <c r="J8" s="469" t="s">
        <v>30</v>
      </c>
      <c r="K8" s="468"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64">
        <v>6</v>
      </c>
      <c r="B9" s="181" t="s">
        <v>8</v>
      </c>
      <c r="C9" s="472" t="s">
        <v>3268</v>
      </c>
      <c r="D9" s="181" t="s">
        <v>2835</v>
      </c>
      <c r="E9" s="472" t="s">
        <v>3268</v>
      </c>
      <c r="F9" s="181" t="s">
        <v>2314</v>
      </c>
      <c r="G9" s="470">
        <v>0</v>
      </c>
      <c r="H9" s="470">
        <v>1</v>
      </c>
      <c r="I9" s="470">
        <v>0.01</v>
      </c>
      <c r="J9" s="469" t="s">
        <v>35</v>
      </c>
      <c r="K9" s="468"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4">
        <v>7</v>
      </c>
      <c r="B10" s="469" t="s">
        <v>8</v>
      </c>
      <c r="C10" s="469" t="s">
        <v>283</v>
      </c>
      <c r="D10" s="181" t="s">
        <v>286</v>
      </c>
      <c r="E10" s="469" t="s">
        <v>368</v>
      </c>
      <c r="F10" s="181" t="s">
        <v>2324</v>
      </c>
      <c r="G10" s="470">
        <v>-0.5</v>
      </c>
      <c r="H10" s="470">
        <v>1</v>
      </c>
      <c r="I10" s="470">
        <v>0.02</v>
      </c>
      <c r="J10" s="469" t="s">
        <v>287</v>
      </c>
      <c r="K10" s="468"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64">
        <v>8</v>
      </c>
      <c r="B11" s="469" t="s">
        <v>8</v>
      </c>
      <c r="C11" s="469" t="s">
        <v>284</v>
      </c>
      <c r="D11" s="181" t="s">
        <v>285</v>
      </c>
      <c r="E11" s="469" t="s">
        <v>368</v>
      </c>
      <c r="F11" s="181" t="s">
        <v>2323</v>
      </c>
      <c r="G11" s="470">
        <v>-0.5</v>
      </c>
      <c r="H11" s="470">
        <v>1</v>
      </c>
      <c r="I11" s="470">
        <v>0.02</v>
      </c>
      <c r="J11" s="469" t="s">
        <v>288</v>
      </c>
      <c r="K11" s="468"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64">
        <v>9</v>
      </c>
      <c r="B12" s="181" t="s">
        <v>8</v>
      </c>
      <c r="C12" s="181" t="s">
        <v>17</v>
      </c>
      <c r="D12" s="181" t="s">
        <v>28</v>
      </c>
      <c r="E12" s="181" t="s">
        <v>17</v>
      </c>
      <c r="F12" s="181" t="s">
        <v>2321</v>
      </c>
      <c r="G12" s="470">
        <v>0</v>
      </c>
      <c r="H12" s="470">
        <v>1</v>
      </c>
      <c r="I12" s="470">
        <v>0.01</v>
      </c>
      <c r="J12" s="469" t="s">
        <v>34</v>
      </c>
      <c r="K12" s="468"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64">
        <v>10</v>
      </c>
      <c r="B13" s="181" t="s">
        <v>8</v>
      </c>
      <c r="C13" s="181" t="s">
        <v>19</v>
      </c>
      <c r="D13" s="181" t="s">
        <v>3093</v>
      </c>
      <c r="E13" s="181" t="s">
        <v>19</v>
      </c>
      <c r="F13" s="181" t="s">
        <v>2319</v>
      </c>
      <c r="G13" s="470">
        <v>0</v>
      </c>
      <c r="H13" s="470">
        <v>1</v>
      </c>
      <c r="I13" s="470">
        <v>0.01</v>
      </c>
      <c r="J13" s="469" t="s">
        <v>34</v>
      </c>
      <c r="K13" s="468"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64">
        <v>11</v>
      </c>
      <c r="B14" s="469" t="s">
        <v>8</v>
      </c>
      <c r="C14" s="181" t="s">
        <v>2886</v>
      </c>
      <c r="D14" s="181" t="s">
        <v>2888</v>
      </c>
      <c r="E14" s="181" t="s">
        <v>2886</v>
      </c>
      <c r="F14" s="181" t="s">
        <v>2889</v>
      </c>
      <c r="G14" s="470">
        <v>0</v>
      </c>
      <c r="H14" s="470">
        <v>0.95</v>
      </c>
      <c r="I14" s="470">
        <v>0.01</v>
      </c>
      <c r="J14" s="469" t="s">
        <v>2890</v>
      </c>
      <c r="K14" s="468"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64">
        <v>12</v>
      </c>
      <c r="B15" s="181" t="s">
        <v>8</v>
      </c>
      <c r="C15" s="181" t="s">
        <v>18</v>
      </c>
      <c r="D15" s="181" t="s">
        <v>133</v>
      </c>
      <c r="E15" s="181" t="s">
        <v>18</v>
      </c>
      <c r="F15" s="181" t="s">
        <v>2887</v>
      </c>
      <c r="G15" s="470">
        <v>0</v>
      </c>
      <c r="H15" s="470">
        <v>60</v>
      </c>
      <c r="I15" s="470">
        <v>1</v>
      </c>
      <c r="J15" s="469" t="s">
        <v>145</v>
      </c>
      <c r="K15" s="468"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4">
        <v>13</v>
      </c>
      <c r="B16" s="181" t="s">
        <v>137</v>
      </c>
      <c r="C16" s="181" t="s">
        <v>139</v>
      </c>
      <c r="D16" s="181" t="s">
        <v>453</v>
      </c>
      <c r="E16" s="181" t="s">
        <v>139</v>
      </c>
      <c r="F16" s="181" t="s">
        <v>2307</v>
      </c>
      <c r="G16" s="470">
        <v>0</v>
      </c>
      <c r="H16" s="470">
        <v>1</v>
      </c>
      <c r="I16" s="470">
        <v>0.01</v>
      </c>
      <c r="J16" s="469" t="s">
        <v>34</v>
      </c>
      <c r="K16" s="468"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73" t="s">
        <v>172</v>
      </c>
      <c r="B19" s="474"/>
      <c r="C19" s="474"/>
      <c r="D19" s="474"/>
      <c r="E19" s="474"/>
      <c r="F19" s="474"/>
      <c r="G19" s="474"/>
      <c r="H19" s="474"/>
      <c r="I19" s="474"/>
      <c r="J19" s="474"/>
      <c r="K19" s="474"/>
      <c r="L19" s="474"/>
      <c r="M19" s="474"/>
      <c r="N19" s="474"/>
      <c r="O19" s="474"/>
      <c r="P19" s="474"/>
      <c r="Q19" s="474"/>
      <c r="R19" s="474"/>
      <c r="S19" s="474"/>
      <c r="T19" s="474"/>
      <c r="U19" s="474"/>
    </row>
    <row r="20" spans="1:21" x14ac:dyDescent="0.35">
      <c r="B20" s="465" t="s">
        <v>3</v>
      </c>
      <c r="C20" s="465" t="s">
        <v>0</v>
      </c>
      <c r="D20" s="465" t="s">
        <v>1</v>
      </c>
      <c r="E20" s="465" t="s">
        <v>36</v>
      </c>
      <c r="F20" s="465" t="s">
        <v>37</v>
      </c>
      <c r="G20" s="465" t="s">
        <v>83</v>
      </c>
      <c r="H20" s="465" t="s">
        <v>84</v>
      </c>
      <c r="I20" s="465" t="s">
        <v>481</v>
      </c>
      <c r="J20" s="465" t="s">
        <v>69</v>
      </c>
      <c r="K20" s="465" t="s">
        <v>3581</v>
      </c>
      <c r="L20" s="465"/>
      <c r="M20" s="465" t="s">
        <v>3582</v>
      </c>
      <c r="N20" s="465" t="s">
        <v>3583</v>
      </c>
      <c r="O20" s="465" t="s">
        <v>3584</v>
      </c>
      <c r="P20" s="465" t="s">
        <v>3585</v>
      </c>
      <c r="Q20" s="465" t="s">
        <v>3586</v>
      </c>
      <c r="R20" s="465"/>
      <c r="S20" s="465" t="s">
        <v>3587</v>
      </c>
      <c r="T20" s="465"/>
      <c r="U20" s="465"/>
    </row>
    <row r="21" spans="1:21" ht="27.75" customHeight="1" x14ac:dyDescent="0.35">
      <c r="A21" s="464">
        <v>1</v>
      </c>
      <c r="B21" s="475" t="s">
        <v>4</v>
      </c>
      <c r="C21" s="475" t="s">
        <v>3588</v>
      </c>
      <c r="D21" s="475" t="str">
        <f>D22</f>
        <v>Additional Minimum Required EV Sales Percentage</v>
      </c>
      <c r="E21" s="475"/>
      <c r="F21" s="475"/>
      <c r="G21" s="475"/>
      <c r="H21" s="475"/>
      <c r="I21" s="475"/>
      <c r="J21" s="475"/>
      <c r="K21" s="475"/>
      <c r="L21" s="476"/>
      <c r="M21" s="477" t="s">
        <v>3589</v>
      </c>
      <c r="N21" s="477"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8" t="s">
        <v>3590</v>
      </c>
      <c r="P21" s="478" t="s">
        <v>44</v>
      </c>
      <c r="Q21" s="475"/>
      <c r="R21" s="478" t="str">
        <f t="shared" ref="R21:R33" si="0">IF(Q21="","","//**"&amp;Q21&amp;": **")</f>
        <v/>
      </c>
      <c r="S21" s="478" t="str">
        <f t="shared" ref="S21:S33" si="1">IF(J21="Yes",R21&amp;K21,"")</f>
        <v/>
      </c>
      <c r="T21" s="479"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8"/>
    </row>
    <row r="22" spans="1:21" x14ac:dyDescent="0.35">
      <c r="B22" s="469" t="s">
        <v>4</v>
      </c>
      <c r="C22" s="469" t="s">
        <v>3142</v>
      </c>
      <c r="D22" s="469" t="s">
        <v>489</v>
      </c>
      <c r="E22" s="472" t="s">
        <v>46</v>
      </c>
      <c r="F22" s="472" t="s">
        <v>38</v>
      </c>
      <c r="G22" s="472" t="s">
        <v>85</v>
      </c>
      <c r="H22" s="472" t="s">
        <v>38</v>
      </c>
      <c r="I22" s="480"/>
      <c r="J22" s="472" t="s">
        <v>44</v>
      </c>
      <c r="K22" s="481"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2"/>
      <c r="M22" s="483" t="s">
        <v>3589</v>
      </c>
      <c r="N22" s="483"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4" t="s">
        <v>3590</v>
      </c>
      <c r="P22" s="484" t="s">
        <v>44</v>
      </c>
      <c r="Q22" s="484" t="str">
        <f t="shared" ref="Q22:Q33" si="2">G22&amp;" "&amp;H22</f>
        <v>Passenger LDVs</v>
      </c>
      <c r="R22" s="484" t="str">
        <f t="shared" si="0"/>
        <v>//**Passenger LDVs: **</v>
      </c>
      <c r="S22" s="485"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6"/>
      <c r="U22" s="485"/>
    </row>
    <row r="23" spans="1:21" x14ac:dyDescent="0.35">
      <c r="B23" s="487" t="s">
        <v>4</v>
      </c>
      <c r="C23" s="487" t="s">
        <v>3142</v>
      </c>
      <c r="D23" s="487" t="s">
        <v>489</v>
      </c>
      <c r="E23" s="469" t="s">
        <v>43</v>
      </c>
      <c r="F23" s="469" t="s">
        <v>38</v>
      </c>
      <c r="G23" s="469" t="s">
        <v>86</v>
      </c>
      <c r="H23" s="469" t="s">
        <v>38</v>
      </c>
      <c r="I23" s="480"/>
      <c r="J23" s="488" t="s">
        <v>44</v>
      </c>
      <c r="K23" s="489" t="s">
        <v>3591</v>
      </c>
      <c r="L23" s="482"/>
      <c r="M23" s="483" t="s">
        <v>3589</v>
      </c>
      <c r="N23" s="483"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4" t="s">
        <v>3590</v>
      </c>
      <c r="P23" s="484" t="s">
        <v>44</v>
      </c>
      <c r="Q23" s="484" t="str">
        <f t="shared" si="2"/>
        <v>Freight LDVs</v>
      </c>
      <c r="R23" s="484" t="str">
        <f t="shared" si="0"/>
        <v>//**Freight LDVs: **</v>
      </c>
      <c r="S23" s="485"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6"/>
      <c r="U23" s="485"/>
    </row>
    <row r="24" spans="1:21" x14ac:dyDescent="0.35">
      <c r="B24" s="487" t="s">
        <v>4</v>
      </c>
      <c r="C24" s="487" t="s">
        <v>3142</v>
      </c>
      <c r="D24" s="487" t="s">
        <v>489</v>
      </c>
      <c r="E24" s="469" t="s">
        <v>46</v>
      </c>
      <c r="F24" s="469" t="s">
        <v>39</v>
      </c>
      <c r="G24" s="469" t="s">
        <v>85</v>
      </c>
      <c r="H24" s="469" t="s">
        <v>39</v>
      </c>
      <c r="I24" s="480"/>
      <c r="J24" s="472" t="s">
        <v>44</v>
      </c>
      <c r="K24" s="489" t="s">
        <v>3592</v>
      </c>
      <c r="L24" s="482"/>
      <c r="M24" s="483" t="s">
        <v>3589</v>
      </c>
      <c r="N24" s="483"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4" t="s">
        <v>3590</v>
      </c>
      <c r="P24" s="484" t="s">
        <v>44</v>
      </c>
      <c r="Q24" s="484" t="str">
        <f t="shared" si="2"/>
        <v>Passenger HDVs</v>
      </c>
      <c r="R24" s="484" t="str">
        <f t="shared" si="0"/>
        <v>//**Passenger HDVs: **</v>
      </c>
      <c r="S24" s="485" t="str">
        <f t="shared" si="1"/>
        <v>//**Passenger HDVs: ** Electric bus manufacturer Proterra believes all new transit bus sales could be electric as early as 2030, but transit buses make up roughly 15% of the US bus fleet.</v>
      </c>
      <c r="T24" s="486"/>
      <c r="U24" s="485"/>
    </row>
    <row r="25" spans="1:21" x14ac:dyDescent="0.35">
      <c r="B25" s="487" t="s">
        <v>4</v>
      </c>
      <c r="C25" s="487" t="s">
        <v>3142</v>
      </c>
      <c r="D25" s="487" t="s">
        <v>489</v>
      </c>
      <c r="E25" s="469" t="s">
        <v>43</v>
      </c>
      <c r="F25" s="469" t="s">
        <v>39</v>
      </c>
      <c r="G25" s="469" t="s">
        <v>86</v>
      </c>
      <c r="H25" s="469" t="s">
        <v>39</v>
      </c>
      <c r="I25" s="480"/>
      <c r="J25" s="472" t="s">
        <v>44</v>
      </c>
      <c r="K25" s="489" t="s">
        <v>3591</v>
      </c>
      <c r="L25" s="482"/>
      <c r="M25" s="483" t="s">
        <v>3589</v>
      </c>
      <c r="N25" s="483"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4" t="s">
        <v>3590</v>
      </c>
      <c r="P25" s="484" t="s">
        <v>44</v>
      </c>
      <c r="Q25" s="484" t="str">
        <f t="shared" si="2"/>
        <v>Freight HDVs</v>
      </c>
      <c r="R25" s="484" t="str">
        <f t="shared" si="0"/>
        <v>//**Freight HDVs: **</v>
      </c>
      <c r="S25" s="485"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6"/>
      <c r="U25" s="485"/>
    </row>
    <row r="26" spans="1:21" x14ac:dyDescent="0.35">
      <c r="B26" s="487" t="s">
        <v>4</v>
      </c>
      <c r="C26" s="487" t="s">
        <v>3142</v>
      </c>
      <c r="D26" s="487" t="s">
        <v>489</v>
      </c>
      <c r="E26" s="469" t="s">
        <v>46</v>
      </c>
      <c r="F26" s="469" t="s">
        <v>40</v>
      </c>
      <c r="G26" s="469" t="s">
        <v>85</v>
      </c>
      <c r="H26" s="469" t="s">
        <v>3593</v>
      </c>
      <c r="I26" s="480"/>
      <c r="J26" s="472" t="s">
        <v>44</v>
      </c>
      <c r="K26" s="489" t="s">
        <v>3594</v>
      </c>
      <c r="L26" s="482"/>
      <c r="M26" s="483" t="s">
        <v>3589</v>
      </c>
      <c r="N26" s="483"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4" t="s">
        <v>3590</v>
      </c>
      <c r="P26" s="484" t="s">
        <v>44</v>
      </c>
      <c r="Q26" s="484" t="str">
        <f t="shared" si="2"/>
        <v>Passenger Aircraft</v>
      </c>
      <c r="R26" s="484" t="str">
        <f t="shared" si="0"/>
        <v>//**Passenger Aircraft: **</v>
      </c>
      <c r="S26" s="485"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6"/>
      <c r="U26" s="485"/>
    </row>
    <row r="27" spans="1:21" x14ac:dyDescent="0.35">
      <c r="B27" s="487" t="s">
        <v>4</v>
      </c>
      <c r="C27" s="487" t="s">
        <v>3142</v>
      </c>
      <c r="D27" s="487" t="s">
        <v>489</v>
      </c>
      <c r="E27" s="469" t="s">
        <v>43</v>
      </c>
      <c r="F27" s="469" t="s">
        <v>40</v>
      </c>
      <c r="G27" s="469" t="s">
        <v>86</v>
      </c>
      <c r="H27" s="469" t="s">
        <v>3593</v>
      </c>
      <c r="I27" s="480"/>
      <c r="J27" s="472" t="s">
        <v>44</v>
      </c>
      <c r="K27" s="489" t="s">
        <v>3594</v>
      </c>
      <c r="L27" s="482"/>
      <c r="M27" s="483" t="s">
        <v>3589</v>
      </c>
      <c r="N27" s="483"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4" t="s">
        <v>3590</v>
      </c>
      <c r="P27" s="484" t="s">
        <v>44</v>
      </c>
      <c r="Q27" s="484" t="str">
        <f t="shared" si="2"/>
        <v>Freight Aircraft</v>
      </c>
      <c r="R27" s="484" t="str">
        <f t="shared" si="0"/>
        <v>//**Freight Aircraft: **</v>
      </c>
      <c r="S27" s="485"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6"/>
      <c r="U27" s="485"/>
    </row>
    <row r="28" spans="1:21" x14ac:dyDescent="0.35">
      <c r="B28" s="487" t="s">
        <v>4</v>
      </c>
      <c r="C28" s="487" t="s">
        <v>3142</v>
      </c>
      <c r="D28" s="487" t="s">
        <v>489</v>
      </c>
      <c r="E28" s="469" t="s">
        <v>46</v>
      </c>
      <c r="F28" s="469" t="s">
        <v>41</v>
      </c>
      <c r="G28" s="469" t="s">
        <v>85</v>
      </c>
      <c r="H28" s="469" t="s">
        <v>87</v>
      </c>
      <c r="I28" s="480"/>
      <c r="J28" s="472" t="s">
        <v>44</v>
      </c>
      <c r="K28" s="481"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2"/>
      <c r="M28" s="483" t="s">
        <v>3589</v>
      </c>
      <c r="N28" s="483"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4" t="s">
        <v>3590</v>
      </c>
      <c r="P28" s="484" t="s">
        <v>44</v>
      </c>
      <c r="Q28" s="484" t="str">
        <f t="shared" si="2"/>
        <v>Passenger Rail</v>
      </c>
      <c r="R28" s="484" t="str">
        <f t="shared" si="0"/>
        <v>//**Passenger Rail: **</v>
      </c>
      <c r="S28" s="485"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6"/>
      <c r="U28" s="485"/>
    </row>
    <row r="29" spans="1:21" x14ac:dyDescent="0.35">
      <c r="B29" s="487" t="s">
        <v>4</v>
      </c>
      <c r="C29" s="487" t="s">
        <v>3142</v>
      </c>
      <c r="D29" s="487" t="s">
        <v>489</v>
      </c>
      <c r="E29" s="469" t="s">
        <v>43</v>
      </c>
      <c r="F29" s="469" t="s">
        <v>41</v>
      </c>
      <c r="G29" s="469" t="s">
        <v>86</v>
      </c>
      <c r="H29" s="469" t="s">
        <v>87</v>
      </c>
      <c r="I29" s="480"/>
      <c r="J29" s="472" t="s">
        <v>44</v>
      </c>
      <c r="K29" s="481"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2"/>
      <c r="M29" s="483" t="s">
        <v>3589</v>
      </c>
      <c r="N29" s="483"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4" t="s">
        <v>3590</v>
      </c>
      <c r="P29" s="484" t="s">
        <v>44</v>
      </c>
      <c r="Q29" s="484" t="str">
        <f t="shared" si="2"/>
        <v>Freight Rail</v>
      </c>
      <c r="R29" s="484" t="str">
        <f t="shared" si="0"/>
        <v>//**Freight Rail: **</v>
      </c>
      <c r="S29" s="485"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6"/>
      <c r="U29" s="485"/>
    </row>
    <row r="30" spans="1:21" x14ac:dyDescent="0.35">
      <c r="B30" s="487" t="s">
        <v>4</v>
      </c>
      <c r="C30" s="487" t="s">
        <v>3142</v>
      </c>
      <c r="D30" s="487" t="s">
        <v>489</v>
      </c>
      <c r="E30" s="469" t="s">
        <v>46</v>
      </c>
      <c r="F30" s="469" t="s">
        <v>42</v>
      </c>
      <c r="G30" s="469" t="s">
        <v>85</v>
      </c>
      <c r="H30" s="469" t="s">
        <v>3595</v>
      </c>
      <c r="I30" s="480"/>
      <c r="J30" s="472" t="s">
        <v>44</v>
      </c>
      <c r="K30" s="489" t="s">
        <v>3596</v>
      </c>
      <c r="L30" s="482"/>
      <c r="M30" s="483" t="s">
        <v>3589</v>
      </c>
      <c r="N30" s="483"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4" t="s">
        <v>3590</v>
      </c>
      <c r="P30" s="484" t="s">
        <v>44</v>
      </c>
      <c r="Q30" s="484" t="str">
        <f t="shared" si="2"/>
        <v>Passenger Ships</v>
      </c>
      <c r="R30" s="484" t="str">
        <f t="shared" si="0"/>
        <v>//**Passenger Ships: **</v>
      </c>
      <c r="S30" s="485"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6"/>
      <c r="U30" s="485"/>
    </row>
    <row r="31" spans="1:21" x14ac:dyDescent="0.35">
      <c r="B31" s="487" t="s">
        <v>4</v>
      </c>
      <c r="C31" s="487" t="s">
        <v>3142</v>
      </c>
      <c r="D31" s="487" t="s">
        <v>489</v>
      </c>
      <c r="E31" s="469" t="s">
        <v>43</v>
      </c>
      <c r="F31" s="469" t="s">
        <v>42</v>
      </c>
      <c r="G31" s="469" t="s">
        <v>86</v>
      </c>
      <c r="H31" s="469" t="s">
        <v>3595</v>
      </c>
      <c r="I31" s="480"/>
      <c r="J31" s="472" t="s">
        <v>44</v>
      </c>
      <c r="K31" s="489" t="s">
        <v>3597</v>
      </c>
      <c r="L31" s="482"/>
      <c r="M31" s="483" t="s">
        <v>3589</v>
      </c>
      <c r="N31" s="483"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4" t="s">
        <v>3590</v>
      </c>
      <c r="P31" s="484" t="s">
        <v>44</v>
      </c>
      <c r="Q31" s="484" t="str">
        <f t="shared" si="2"/>
        <v>Freight Ships</v>
      </c>
      <c r="R31" s="484" t="str">
        <f t="shared" si="0"/>
        <v>//**Freight Ships: **</v>
      </c>
      <c r="S31" s="485"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6"/>
      <c r="U31" s="485"/>
    </row>
    <row r="32" spans="1:21" x14ac:dyDescent="0.35">
      <c r="B32" s="487" t="s">
        <v>4</v>
      </c>
      <c r="C32" s="487" t="s">
        <v>3142</v>
      </c>
      <c r="D32" s="487" t="s">
        <v>489</v>
      </c>
      <c r="E32" s="469" t="s">
        <v>46</v>
      </c>
      <c r="F32" s="469" t="s">
        <v>114</v>
      </c>
      <c r="G32" s="469" t="s">
        <v>85</v>
      </c>
      <c r="H32" s="469" t="s">
        <v>148</v>
      </c>
      <c r="I32" s="480"/>
      <c r="J32" s="472" t="s">
        <v>44</v>
      </c>
      <c r="K32" s="489" t="s">
        <v>3598</v>
      </c>
      <c r="L32" s="482"/>
      <c r="M32" s="483" t="s">
        <v>3589</v>
      </c>
      <c r="N32" s="483"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4" t="s">
        <v>3590</v>
      </c>
      <c r="P32" s="484" t="s">
        <v>44</v>
      </c>
      <c r="Q32" s="484" t="str">
        <f t="shared" si="2"/>
        <v>Passenger Motorbikes</v>
      </c>
      <c r="R32" s="484" t="str">
        <f t="shared" si="0"/>
        <v>//**Passenger Motorbikes: **</v>
      </c>
      <c r="S32" s="485"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6"/>
      <c r="U32" s="485"/>
    </row>
    <row r="33" spans="1:21" x14ac:dyDescent="0.35">
      <c r="B33" s="487" t="s">
        <v>4</v>
      </c>
      <c r="C33" s="487" t="s">
        <v>3142</v>
      </c>
      <c r="D33" s="487" t="s">
        <v>489</v>
      </c>
      <c r="E33" s="469" t="s">
        <v>43</v>
      </c>
      <c r="F33" s="469" t="s">
        <v>114</v>
      </c>
      <c r="G33" s="469" t="s">
        <v>86</v>
      </c>
      <c r="H33" s="469" t="s">
        <v>148</v>
      </c>
      <c r="I33" s="480"/>
      <c r="J33" s="488" t="s">
        <v>45</v>
      </c>
      <c r="K33" s="489"/>
      <c r="L33" s="482"/>
      <c r="M33" s="483" t="s">
        <v>3589</v>
      </c>
      <c r="N33" s="483"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4" t="s">
        <v>3590</v>
      </c>
      <c r="P33" s="484" t="s">
        <v>44</v>
      </c>
      <c r="Q33" s="484" t="str">
        <f t="shared" si="2"/>
        <v>Freight Motorbikes</v>
      </c>
      <c r="R33" s="484" t="str">
        <f t="shared" si="0"/>
        <v>//**Freight Motorbikes: **</v>
      </c>
      <c r="S33" s="485" t="str">
        <f t="shared" si="1"/>
        <v/>
      </c>
      <c r="T33" s="486"/>
      <c r="U33" s="485"/>
    </row>
    <row r="35" spans="1:21" x14ac:dyDescent="0.35">
      <c r="A35" s="464">
        <v>2</v>
      </c>
      <c r="B35" s="475" t="s">
        <v>4</v>
      </c>
      <c r="C35" s="478" t="s">
        <v>488</v>
      </c>
      <c r="D35" s="478" t="str">
        <f>D36</f>
        <v>Additional EV Subsidy Percentage</v>
      </c>
      <c r="E35" s="478"/>
      <c r="F35" s="478"/>
      <c r="G35" s="478"/>
      <c r="H35" s="478"/>
      <c r="I35" s="478"/>
      <c r="J35" s="478"/>
      <c r="K35" s="478"/>
      <c r="L35" s="482"/>
      <c r="M35" s="477" t="s">
        <v>3589</v>
      </c>
      <c r="N35" s="477"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8" t="s">
        <v>3590</v>
      </c>
      <c r="P35" s="478" t="s">
        <v>44</v>
      </c>
      <c r="Q35" s="478"/>
      <c r="R35" s="478" t="str">
        <f t="shared" ref="R35:R47" si="3">IF(Q35="","","//**"&amp;Q35&amp;": **")</f>
        <v/>
      </c>
      <c r="S35" s="478" t="str">
        <f t="shared" ref="S35:S47" si="4">IF(J35="Yes",R35&amp;K35,"")</f>
        <v/>
      </c>
      <c r="T35" s="479"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69" t="s">
        <v>4</v>
      </c>
      <c r="C36" s="469" t="s">
        <v>488</v>
      </c>
      <c r="D36" s="469" t="s">
        <v>484</v>
      </c>
      <c r="E36" s="472" t="s">
        <v>46</v>
      </c>
      <c r="F36" s="472" t="s">
        <v>38</v>
      </c>
      <c r="G36" s="472" t="s">
        <v>85</v>
      </c>
      <c r="H36" s="472" t="s">
        <v>38</v>
      </c>
      <c r="I36" s="480">
        <v>189</v>
      </c>
      <c r="J36" s="472" t="s">
        <v>44</v>
      </c>
      <c r="K36" s="490"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2"/>
      <c r="M36" s="483" t="s">
        <v>3589</v>
      </c>
      <c r="N36" s="477"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4" t="s">
        <v>3590</v>
      </c>
      <c r="P36" s="484" t="s">
        <v>44</v>
      </c>
      <c r="Q36" s="484" t="str">
        <f t="shared" ref="Q36:Q47" si="5">G36&amp;" "&amp;H36</f>
        <v>Passenger LDVs</v>
      </c>
      <c r="R36" s="484" t="str">
        <f t="shared" si="3"/>
        <v>//**Passenger LDVs: **</v>
      </c>
      <c r="S36" s="485"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1"/>
    </row>
    <row r="37" spans="1:21" x14ac:dyDescent="0.35">
      <c r="B37" s="487" t="s">
        <v>4</v>
      </c>
      <c r="C37" s="487" t="s">
        <v>488</v>
      </c>
      <c r="D37" s="487" t="s">
        <v>484</v>
      </c>
      <c r="E37" s="469" t="s">
        <v>43</v>
      </c>
      <c r="F37" s="469" t="s">
        <v>38</v>
      </c>
      <c r="G37" s="469" t="s">
        <v>86</v>
      </c>
      <c r="H37" s="469" t="s">
        <v>38</v>
      </c>
      <c r="I37" s="196">
        <v>592</v>
      </c>
      <c r="J37" s="488" t="s">
        <v>45</v>
      </c>
      <c r="K37" s="492"/>
      <c r="L37" s="482"/>
      <c r="M37" s="483" t="s">
        <v>3589</v>
      </c>
      <c r="N37" s="477"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4" t="s">
        <v>3590</v>
      </c>
      <c r="P37" s="484" t="s">
        <v>44</v>
      </c>
      <c r="Q37" s="484" t="str">
        <f t="shared" si="5"/>
        <v>Freight LDVs</v>
      </c>
      <c r="R37" s="484" t="str">
        <f t="shared" si="3"/>
        <v>//**Freight LDVs: **</v>
      </c>
      <c r="S37" s="485" t="str">
        <f t="shared" si="4"/>
        <v/>
      </c>
      <c r="T37" s="491"/>
    </row>
    <row r="38" spans="1:21" x14ac:dyDescent="0.35">
      <c r="B38" s="487" t="s">
        <v>4</v>
      </c>
      <c r="C38" s="487" t="s">
        <v>488</v>
      </c>
      <c r="D38" s="487" t="s">
        <v>484</v>
      </c>
      <c r="E38" s="469" t="s">
        <v>46</v>
      </c>
      <c r="F38" s="469" t="s">
        <v>39</v>
      </c>
      <c r="G38" s="469" t="s">
        <v>85</v>
      </c>
      <c r="H38" s="469" t="s">
        <v>39</v>
      </c>
      <c r="I38" s="196">
        <v>593</v>
      </c>
      <c r="J38" s="488" t="s">
        <v>45</v>
      </c>
      <c r="K38" s="492"/>
      <c r="L38" s="482"/>
      <c r="M38" s="483" t="s">
        <v>3589</v>
      </c>
      <c r="N38" s="477"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4" t="s">
        <v>3590</v>
      </c>
      <c r="P38" s="484" t="s">
        <v>44</v>
      </c>
      <c r="Q38" s="484" t="str">
        <f t="shared" si="5"/>
        <v>Passenger HDVs</v>
      </c>
      <c r="R38" s="484" t="str">
        <f t="shared" si="3"/>
        <v>//**Passenger HDVs: **</v>
      </c>
      <c r="S38" s="485" t="str">
        <f t="shared" si="4"/>
        <v/>
      </c>
      <c r="T38" s="491"/>
    </row>
    <row r="39" spans="1:21" x14ac:dyDescent="0.35">
      <c r="B39" s="487" t="s">
        <v>4</v>
      </c>
      <c r="C39" s="487" t="s">
        <v>488</v>
      </c>
      <c r="D39" s="487" t="s">
        <v>484</v>
      </c>
      <c r="E39" s="469" t="s">
        <v>43</v>
      </c>
      <c r="F39" s="469" t="s">
        <v>39</v>
      </c>
      <c r="G39" s="469" t="s">
        <v>86</v>
      </c>
      <c r="H39" s="469" t="s">
        <v>39</v>
      </c>
      <c r="I39" s="196">
        <v>594</v>
      </c>
      <c r="J39" s="488" t="s">
        <v>45</v>
      </c>
      <c r="K39" s="492"/>
      <c r="L39" s="482"/>
      <c r="M39" s="483" t="s">
        <v>3589</v>
      </c>
      <c r="N39" s="477"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4" t="s">
        <v>3590</v>
      </c>
      <c r="P39" s="484" t="s">
        <v>44</v>
      </c>
      <c r="Q39" s="484" t="str">
        <f t="shared" si="5"/>
        <v>Freight HDVs</v>
      </c>
      <c r="R39" s="484" t="str">
        <f t="shared" si="3"/>
        <v>//**Freight HDVs: **</v>
      </c>
      <c r="S39" s="485" t="str">
        <f t="shared" si="4"/>
        <v/>
      </c>
      <c r="T39" s="491"/>
    </row>
    <row r="40" spans="1:21" x14ac:dyDescent="0.35">
      <c r="B40" s="487" t="s">
        <v>4</v>
      </c>
      <c r="C40" s="487" t="s">
        <v>488</v>
      </c>
      <c r="D40" s="487" t="s">
        <v>484</v>
      </c>
      <c r="E40" s="469" t="s">
        <v>46</v>
      </c>
      <c r="F40" s="469" t="s">
        <v>40</v>
      </c>
      <c r="G40" s="469" t="s">
        <v>85</v>
      </c>
      <c r="H40" s="469" t="s">
        <v>3593</v>
      </c>
      <c r="I40" s="196">
        <v>595</v>
      </c>
      <c r="J40" s="488" t="s">
        <v>45</v>
      </c>
      <c r="K40" s="492"/>
      <c r="L40" s="482"/>
      <c r="M40" s="483" t="s">
        <v>3589</v>
      </c>
      <c r="N40" s="477"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4" t="s">
        <v>3590</v>
      </c>
      <c r="P40" s="484" t="s">
        <v>44</v>
      </c>
      <c r="Q40" s="484" t="str">
        <f t="shared" si="5"/>
        <v>Passenger Aircraft</v>
      </c>
      <c r="R40" s="484" t="str">
        <f t="shared" si="3"/>
        <v>//**Passenger Aircraft: **</v>
      </c>
      <c r="S40" s="485" t="str">
        <f t="shared" si="4"/>
        <v/>
      </c>
      <c r="T40" s="491"/>
    </row>
    <row r="41" spans="1:21" x14ac:dyDescent="0.35">
      <c r="B41" s="487" t="s">
        <v>4</v>
      </c>
      <c r="C41" s="487" t="s">
        <v>488</v>
      </c>
      <c r="D41" s="487" t="s">
        <v>484</v>
      </c>
      <c r="E41" s="469" t="s">
        <v>43</v>
      </c>
      <c r="F41" s="469" t="s">
        <v>40</v>
      </c>
      <c r="G41" s="469" t="s">
        <v>86</v>
      </c>
      <c r="H41" s="469" t="s">
        <v>3593</v>
      </c>
      <c r="I41" s="196">
        <v>596</v>
      </c>
      <c r="J41" s="488" t="s">
        <v>45</v>
      </c>
      <c r="K41" s="492"/>
      <c r="L41" s="482"/>
      <c r="M41" s="483" t="s">
        <v>3589</v>
      </c>
      <c r="N41" s="477"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4" t="s">
        <v>3590</v>
      </c>
      <c r="P41" s="484" t="s">
        <v>44</v>
      </c>
      <c r="Q41" s="484" t="str">
        <f t="shared" si="5"/>
        <v>Freight Aircraft</v>
      </c>
      <c r="R41" s="484" t="str">
        <f t="shared" si="3"/>
        <v>//**Freight Aircraft: **</v>
      </c>
      <c r="S41" s="485" t="str">
        <f t="shared" si="4"/>
        <v/>
      </c>
      <c r="T41" s="491"/>
    </row>
    <row r="42" spans="1:21" x14ac:dyDescent="0.35">
      <c r="B42" s="487" t="s">
        <v>4</v>
      </c>
      <c r="C42" s="487" t="s">
        <v>488</v>
      </c>
      <c r="D42" s="487" t="s">
        <v>484</v>
      </c>
      <c r="E42" s="469" t="s">
        <v>46</v>
      </c>
      <c r="F42" s="469" t="s">
        <v>41</v>
      </c>
      <c r="G42" s="469" t="s">
        <v>85</v>
      </c>
      <c r="H42" s="469" t="s">
        <v>87</v>
      </c>
      <c r="I42" s="196">
        <v>597</v>
      </c>
      <c r="J42" s="488" t="s">
        <v>45</v>
      </c>
      <c r="K42" s="492"/>
      <c r="L42" s="482"/>
      <c r="M42" s="483" t="s">
        <v>3589</v>
      </c>
      <c r="N42" s="477"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4" t="s">
        <v>3590</v>
      </c>
      <c r="P42" s="484" t="s">
        <v>44</v>
      </c>
      <c r="Q42" s="484" t="str">
        <f t="shared" si="5"/>
        <v>Passenger Rail</v>
      </c>
      <c r="R42" s="484" t="str">
        <f t="shared" si="3"/>
        <v>//**Passenger Rail: **</v>
      </c>
      <c r="S42" s="485" t="str">
        <f t="shared" si="4"/>
        <v/>
      </c>
      <c r="T42" s="491"/>
    </row>
    <row r="43" spans="1:21" x14ac:dyDescent="0.35">
      <c r="B43" s="487" t="s">
        <v>4</v>
      </c>
      <c r="C43" s="487" t="s">
        <v>488</v>
      </c>
      <c r="D43" s="487" t="s">
        <v>484</v>
      </c>
      <c r="E43" s="469" t="s">
        <v>43</v>
      </c>
      <c r="F43" s="469" t="s">
        <v>41</v>
      </c>
      <c r="G43" s="469" t="s">
        <v>86</v>
      </c>
      <c r="H43" s="469" t="s">
        <v>87</v>
      </c>
      <c r="I43" s="196">
        <v>598</v>
      </c>
      <c r="J43" s="488" t="s">
        <v>45</v>
      </c>
      <c r="K43" s="492"/>
      <c r="L43" s="482"/>
      <c r="M43" s="483" t="s">
        <v>3589</v>
      </c>
      <c r="N43" s="477"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4" t="s">
        <v>3590</v>
      </c>
      <c r="P43" s="484" t="s">
        <v>44</v>
      </c>
      <c r="Q43" s="484" t="str">
        <f t="shared" si="5"/>
        <v>Freight Rail</v>
      </c>
      <c r="R43" s="484" t="str">
        <f t="shared" si="3"/>
        <v>//**Freight Rail: **</v>
      </c>
      <c r="S43" s="485" t="str">
        <f t="shared" si="4"/>
        <v/>
      </c>
      <c r="T43" s="491"/>
    </row>
    <row r="44" spans="1:21" x14ac:dyDescent="0.35">
      <c r="B44" s="487" t="s">
        <v>4</v>
      </c>
      <c r="C44" s="487" t="s">
        <v>488</v>
      </c>
      <c r="D44" s="487" t="s">
        <v>484</v>
      </c>
      <c r="E44" s="469" t="s">
        <v>46</v>
      </c>
      <c r="F44" s="469" t="s">
        <v>42</v>
      </c>
      <c r="G44" s="469" t="s">
        <v>85</v>
      </c>
      <c r="H44" s="469" t="s">
        <v>3595</v>
      </c>
      <c r="I44" s="196">
        <v>599</v>
      </c>
      <c r="J44" s="488" t="s">
        <v>45</v>
      </c>
      <c r="K44" s="492"/>
      <c r="L44" s="482"/>
      <c r="M44" s="483" t="s">
        <v>3589</v>
      </c>
      <c r="N44" s="477"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4" t="s">
        <v>3590</v>
      </c>
      <c r="P44" s="484" t="s">
        <v>44</v>
      </c>
      <c r="Q44" s="484" t="str">
        <f t="shared" si="5"/>
        <v>Passenger Ships</v>
      </c>
      <c r="R44" s="484" t="str">
        <f t="shared" si="3"/>
        <v>//**Passenger Ships: **</v>
      </c>
      <c r="S44" s="485" t="str">
        <f t="shared" si="4"/>
        <v/>
      </c>
      <c r="T44" s="491"/>
    </row>
    <row r="45" spans="1:21" x14ac:dyDescent="0.35">
      <c r="B45" s="487" t="s">
        <v>4</v>
      </c>
      <c r="C45" s="487" t="s">
        <v>488</v>
      </c>
      <c r="D45" s="487" t="s">
        <v>484</v>
      </c>
      <c r="E45" s="469" t="s">
        <v>43</v>
      </c>
      <c r="F45" s="469" t="s">
        <v>42</v>
      </c>
      <c r="G45" s="469" t="s">
        <v>86</v>
      </c>
      <c r="H45" s="469" t="s">
        <v>3595</v>
      </c>
      <c r="I45" s="196">
        <v>600</v>
      </c>
      <c r="J45" s="488" t="s">
        <v>45</v>
      </c>
      <c r="K45" s="492"/>
      <c r="L45" s="482"/>
      <c r="M45" s="483" t="s">
        <v>3589</v>
      </c>
      <c r="N45" s="477"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4" t="s">
        <v>3590</v>
      </c>
      <c r="P45" s="484" t="s">
        <v>44</v>
      </c>
      <c r="Q45" s="484" t="str">
        <f t="shared" si="5"/>
        <v>Freight Ships</v>
      </c>
      <c r="R45" s="484" t="str">
        <f t="shared" si="3"/>
        <v>//**Freight Ships: **</v>
      </c>
      <c r="S45" s="485" t="str">
        <f t="shared" si="4"/>
        <v/>
      </c>
      <c r="T45" s="491"/>
    </row>
    <row r="46" spans="1:21" x14ac:dyDescent="0.35">
      <c r="B46" s="487" t="s">
        <v>4</v>
      </c>
      <c r="C46" s="487" t="s">
        <v>488</v>
      </c>
      <c r="D46" s="487" t="s">
        <v>484</v>
      </c>
      <c r="E46" s="469" t="s">
        <v>46</v>
      </c>
      <c r="F46" s="469" t="s">
        <v>114</v>
      </c>
      <c r="G46" s="469" t="s">
        <v>85</v>
      </c>
      <c r="H46" s="469" t="s">
        <v>148</v>
      </c>
      <c r="I46" s="196">
        <v>601</v>
      </c>
      <c r="J46" s="488" t="s">
        <v>45</v>
      </c>
      <c r="K46" s="492"/>
      <c r="L46" s="482"/>
      <c r="M46" s="483" t="s">
        <v>3589</v>
      </c>
      <c r="N46" s="477"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4" t="s">
        <v>3590</v>
      </c>
      <c r="P46" s="484" t="s">
        <v>44</v>
      </c>
      <c r="Q46" s="484" t="str">
        <f t="shared" si="5"/>
        <v>Passenger Motorbikes</v>
      </c>
      <c r="R46" s="484" t="str">
        <f t="shared" si="3"/>
        <v>//**Passenger Motorbikes: **</v>
      </c>
      <c r="S46" s="485" t="str">
        <f t="shared" si="4"/>
        <v/>
      </c>
      <c r="T46" s="491"/>
    </row>
    <row r="47" spans="1:21" x14ac:dyDescent="0.35">
      <c r="B47" s="487" t="s">
        <v>4</v>
      </c>
      <c r="C47" s="487" t="s">
        <v>488</v>
      </c>
      <c r="D47" s="487" t="s">
        <v>484</v>
      </c>
      <c r="E47" s="469" t="s">
        <v>43</v>
      </c>
      <c r="F47" s="469" t="s">
        <v>114</v>
      </c>
      <c r="G47" s="469" t="s">
        <v>86</v>
      </c>
      <c r="H47" s="469" t="s">
        <v>148</v>
      </c>
      <c r="I47" s="196">
        <v>602</v>
      </c>
      <c r="J47" s="488" t="s">
        <v>45</v>
      </c>
      <c r="K47" s="492"/>
      <c r="L47" s="482"/>
      <c r="M47" s="483" t="s">
        <v>3589</v>
      </c>
      <c r="N47" s="477"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4" t="s">
        <v>3590</v>
      </c>
      <c r="P47" s="484" t="s">
        <v>44</v>
      </c>
      <c r="Q47" s="484" t="str">
        <f t="shared" si="5"/>
        <v>Freight Motorbikes</v>
      </c>
      <c r="R47" s="484" t="str">
        <f t="shared" si="3"/>
        <v>//**Freight Motorbikes: **</v>
      </c>
      <c r="S47" s="485" t="str">
        <f t="shared" si="4"/>
        <v/>
      </c>
      <c r="T47" s="491"/>
    </row>
    <row r="49" spans="1:20" x14ac:dyDescent="0.35">
      <c r="A49" s="464">
        <v>3</v>
      </c>
      <c r="B49" s="478" t="s">
        <v>72</v>
      </c>
      <c r="C49" s="478" t="s">
        <v>15</v>
      </c>
      <c r="D49" s="478" t="str">
        <f>D50</f>
        <v>Fraction of New Bldg Components Shifted to Other Fuels</v>
      </c>
      <c r="E49" s="478"/>
      <c r="F49" s="478"/>
      <c r="G49" s="478"/>
      <c r="H49" s="478"/>
      <c r="I49" s="478"/>
      <c r="J49" s="478"/>
      <c r="K49" s="478"/>
      <c r="L49" s="482"/>
      <c r="M49" s="477" t="s">
        <v>3589</v>
      </c>
      <c r="N49" s="477"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8" t="s">
        <v>3590</v>
      </c>
      <c r="P49" s="478" t="s">
        <v>44</v>
      </c>
      <c r="Q49" s="478"/>
      <c r="R49" s="478" t="str">
        <f t="shared" ref="R49:R64" si="6">IF(Q49="","","//**"&amp;Q49&amp;": **")</f>
        <v/>
      </c>
      <c r="S49" s="478" t="str">
        <f t="shared" ref="S49:S64" si="7">IF(J49="Yes",R49&amp;K49,"")</f>
        <v/>
      </c>
      <c r="T49" s="479"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81" t="s">
        <v>72</v>
      </c>
      <c r="C50" s="181" t="s">
        <v>15</v>
      </c>
      <c r="D50" s="181" t="s">
        <v>2546</v>
      </c>
      <c r="E50" s="472" t="s">
        <v>116</v>
      </c>
      <c r="F50" s="472" t="s">
        <v>292</v>
      </c>
      <c r="G50" s="472" t="s">
        <v>296</v>
      </c>
      <c r="H50" s="472" t="s">
        <v>122</v>
      </c>
      <c r="I50" s="196">
        <v>435</v>
      </c>
      <c r="J50" s="472" t="s">
        <v>44</v>
      </c>
      <c r="K50" s="493"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2"/>
      <c r="M50" s="483" t="s">
        <v>3589</v>
      </c>
      <c r="N50" s="477"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4" t="s">
        <v>3590</v>
      </c>
      <c r="P50" s="484" t="s">
        <v>44</v>
      </c>
      <c r="Q50" s="484" t="str">
        <f t="shared" ref="Q50:Q64" si="8">G50&amp;" "&amp;H50</f>
        <v>Urban Residential Heating</v>
      </c>
      <c r="R50" s="484" t="str">
        <f t="shared" si="6"/>
        <v>//**Urban Residential Heating: **</v>
      </c>
      <c r="S50" s="485" t="str">
        <f t="shared" si="7"/>
        <v>//**Urban Residential Heating: **In the BAU case, in California, the share of electricity among fuels used for heating in urban, residential buildings will rise from 5.4% to 12.2% through 2050.</v>
      </c>
      <c r="T50" s="491"/>
    </row>
    <row r="51" spans="1:20" x14ac:dyDescent="0.35">
      <c r="B51" s="487" t="s">
        <v>72</v>
      </c>
      <c r="C51" s="487" t="s">
        <v>15</v>
      </c>
      <c r="D51" s="487" t="s">
        <v>2546</v>
      </c>
      <c r="E51" s="472" t="s">
        <v>117</v>
      </c>
      <c r="F51" s="472" t="s">
        <v>292</v>
      </c>
      <c r="G51" s="472" t="s">
        <v>296</v>
      </c>
      <c r="H51" s="472" t="s">
        <v>123</v>
      </c>
      <c r="I51" s="196">
        <v>436</v>
      </c>
      <c r="J51" s="472" t="s">
        <v>45</v>
      </c>
      <c r="K51" s="489"/>
      <c r="L51" s="482"/>
      <c r="M51" s="483" t="s">
        <v>3589</v>
      </c>
      <c r="N51" s="477"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4" t="s">
        <v>3590</v>
      </c>
      <c r="P51" s="484" t="s">
        <v>44</v>
      </c>
      <c r="Q51" s="484" t="str">
        <f t="shared" si="8"/>
        <v>Urban Residential Cooling and Ventilation</v>
      </c>
      <c r="R51" s="484" t="str">
        <f t="shared" si="6"/>
        <v>//**Urban Residential Cooling and Ventilation: **</v>
      </c>
      <c r="S51" s="485" t="str">
        <f t="shared" si="7"/>
        <v/>
      </c>
      <c r="T51" s="491"/>
    </row>
    <row r="52" spans="1:20" x14ac:dyDescent="0.35">
      <c r="B52" s="487" t="s">
        <v>72</v>
      </c>
      <c r="C52" s="487" t="s">
        <v>15</v>
      </c>
      <c r="D52" s="487" t="s">
        <v>2546</v>
      </c>
      <c r="E52" s="472" t="s">
        <v>119</v>
      </c>
      <c r="F52" s="472" t="s">
        <v>292</v>
      </c>
      <c r="G52" s="472" t="s">
        <v>296</v>
      </c>
      <c r="H52" s="472" t="s">
        <v>125</v>
      </c>
      <c r="I52" s="196">
        <v>437</v>
      </c>
      <c r="J52" s="472" t="s">
        <v>45</v>
      </c>
      <c r="K52" s="489"/>
      <c r="L52" s="482"/>
      <c r="M52" s="483" t="s">
        <v>3589</v>
      </c>
      <c r="N52" s="477"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4" t="s">
        <v>3590</v>
      </c>
      <c r="P52" s="484" t="s">
        <v>44</v>
      </c>
      <c r="Q52" s="484" t="str">
        <f t="shared" si="8"/>
        <v>Urban Residential Lighting</v>
      </c>
      <c r="R52" s="484" t="str">
        <f t="shared" si="6"/>
        <v>//**Urban Residential Lighting: **</v>
      </c>
      <c r="S52" s="485" t="str">
        <f t="shared" si="7"/>
        <v/>
      </c>
      <c r="T52" s="491"/>
    </row>
    <row r="53" spans="1:20" x14ac:dyDescent="0.35">
      <c r="B53" s="487" t="s">
        <v>72</v>
      </c>
      <c r="C53" s="487" t="s">
        <v>15</v>
      </c>
      <c r="D53" s="487" t="s">
        <v>2546</v>
      </c>
      <c r="E53" s="472" t="s">
        <v>120</v>
      </c>
      <c r="F53" s="472" t="s">
        <v>292</v>
      </c>
      <c r="G53" s="472" t="s">
        <v>296</v>
      </c>
      <c r="H53" s="472" t="s">
        <v>126</v>
      </c>
      <c r="I53" s="196">
        <v>438</v>
      </c>
      <c r="J53" s="472" t="s">
        <v>44</v>
      </c>
      <c r="K53" s="494"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2"/>
      <c r="M53" s="483" t="s">
        <v>3589</v>
      </c>
      <c r="N53" s="477"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4" t="s">
        <v>3590</v>
      </c>
      <c r="P53" s="484" t="s">
        <v>44</v>
      </c>
      <c r="Q53" s="484" t="str">
        <f t="shared" si="8"/>
        <v>Urban Residential Appliances</v>
      </c>
      <c r="R53" s="484" t="str">
        <f t="shared" si="6"/>
        <v>//**Urban Residential Appliances: **</v>
      </c>
      <c r="S53" s="485" t="str">
        <f t="shared" si="7"/>
        <v>//**Urban Residential Appliances: **In the BAU case, in California, the share of electricity among fuels used by appliances in urban, residential buildings will rise from 47.4% to 55.9% through 2050.</v>
      </c>
      <c r="T53" s="491"/>
    </row>
    <row r="54" spans="1:20" x14ac:dyDescent="0.35">
      <c r="B54" s="487" t="s">
        <v>72</v>
      </c>
      <c r="C54" s="487" t="s">
        <v>15</v>
      </c>
      <c r="D54" s="487" t="s">
        <v>2546</v>
      </c>
      <c r="E54" s="472" t="s">
        <v>121</v>
      </c>
      <c r="F54" s="472" t="s">
        <v>292</v>
      </c>
      <c r="G54" s="472" t="s">
        <v>296</v>
      </c>
      <c r="H54" s="472" t="s">
        <v>127</v>
      </c>
      <c r="I54" s="196">
        <v>439</v>
      </c>
      <c r="J54" s="472" t="s">
        <v>44</v>
      </c>
      <c r="K54" s="489" t="s">
        <v>3599</v>
      </c>
      <c r="L54" s="482"/>
      <c r="M54" s="483" t="s">
        <v>3589</v>
      </c>
      <c r="N54" s="477"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4" t="s">
        <v>3590</v>
      </c>
      <c r="P54" s="484" t="s">
        <v>44</v>
      </c>
      <c r="Q54" s="484" t="str">
        <f t="shared" si="8"/>
        <v>Urban Residential Other Components</v>
      </c>
      <c r="R54" s="484" t="str">
        <f t="shared" si="6"/>
        <v>//**Urban Residential Other Components: **</v>
      </c>
      <c r="S54" s="485" t="str">
        <f t="shared" si="7"/>
        <v>//**Urban Residential Other Components: ** In the BAU case, the share of electricity among fuels used by other components in urban, residential buildings is 100%.</v>
      </c>
      <c r="T54" s="491"/>
    </row>
    <row r="55" spans="1:20" x14ac:dyDescent="0.35">
      <c r="B55" s="487" t="s">
        <v>72</v>
      </c>
      <c r="C55" s="487" t="s">
        <v>15</v>
      </c>
      <c r="D55" s="487" t="s">
        <v>2546</v>
      </c>
      <c r="E55" s="472" t="s">
        <v>116</v>
      </c>
      <c r="F55" s="472" t="s">
        <v>293</v>
      </c>
      <c r="G55" s="472" t="s">
        <v>295</v>
      </c>
      <c r="H55" s="472" t="s">
        <v>122</v>
      </c>
      <c r="I55" s="196">
        <v>440</v>
      </c>
      <c r="J55" s="472" t="s">
        <v>44</v>
      </c>
      <c r="K55" s="494"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2"/>
      <c r="M55" s="483" t="s">
        <v>3589</v>
      </c>
      <c r="N55" s="477"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4" t="s">
        <v>3590</v>
      </c>
      <c r="P55" s="484" t="s">
        <v>44</v>
      </c>
      <c r="Q55" s="484" t="str">
        <f t="shared" si="8"/>
        <v>Rural Residential Heating</v>
      </c>
      <c r="R55" s="484" t="str">
        <f t="shared" si="6"/>
        <v>//**Rural Residential Heating: **</v>
      </c>
      <c r="S55" s="485" t="str">
        <f t="shared" si="7"/>
        <v>//**Rural Residential Heating: **In the BAU case, in California, the share of electricity among fuels used for heating in rural, residential buildings will rise from 5.4% to 12.2% through 2050.</v>
      </c>
      <c r="T55" s="491"/>
    </row>
    <row r="56" spans="1:20" x14ac:dyDescent="0.35">
      <c r="B56" s="487" t="s">
        <v>72</v>
      </c>
      <c r="C56" s="487" t="s">
        <v>15</v>
      </c>
      <c r="D56" s="487" t="s">
        <v>2546</v>
      </c>
      <c r="E56" s="472" t="s">
        <v>117</v>
      </c>
      <c r="F56" s="472" t="s">
        <v>293</v>
      </c>
      <c r="G56" s="472" t="s">
        <v>295</v>
      </c>
      <c r="H56" s="472" t="s">
        <v>123</v>
      </c>
      <c r="I56" s="196">
        <v>441</v>
      </c>
      <c r="J56" s="472" t="s">
        <v>45</v>
      </c>
      <c r="K56" s="489"/>
      <c r="L56" s="482"/>
      <c r="M56" s="483" t="s">
        <v>3589</v>
      </c>
      <c r="N56" s="477"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4" t="s">
        <v>3590</v>
      </c>
      <c r="P56" s="484" t="s">
        <v>44</v>
      </c>
      <c r="Q56" s="484" t="str">
        <f t="shared" si="8"/>
        <v>Rural Residential Cooling and Ventilation</v>
      </c>
      <c r="R56" s="484" t="str">
        <f t="shared" si="6"/>
        <v>//**Rural Residential Cooling and Ventilation: **</v>
      </c>
      <c r="S56" s="485" t="str">
        <f t="shared" si="7"/>
        <v/>
      </c>
      <c r="T56" s="491"/>
    </row>
    <row r="57" spans="1:20" x14ac:dyDescent="0.35">
      <c r="B57" s="487" t="s">
        <v>72</v>
      </c>
      <c r="C57" s="487" t="s">
        <v>15</v>
      </c>
      <c r="D57" s="487" t="s">
        <v>2546</v>
      </c>
      <c r="E57" s="472" t="s">
        <v>119</v>
      </c>
      <c r="F57" s="472" t="s">
        <v>293</v>
      </c>
      <c r="G57" s="472" t="s">
        <v>295</v>
      </c>
      <c r="H57" s="472" t="s">
        <v>125</v>
      </c>
      <c r="I57" s="196">
        <v>442</v>
      </c>
      <c r="J57" s="472" t="s">
        <v>45</v>
      </c>
      <c r="K57" s="489"/>
      <c r="L57" s="482"/>
      <c r="M57" s="483" t="s">
        <v>3589</v>
      </c>
      <c r="N57" s="477"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4" t="s">
        <v>3590</v>
      </c>
      <c r="P57" s="484" t="s">
        <v>44</v>
      </c>
      <c r="Q57" s="484" t="str">
        <f t="shared" si="8"/>
        <v>Rural Residential Lighting</v>
      </c>
      <c r="R57" s="484" t="str">
        <f t="shared" si="6"/>
        <v>//**Rural Residential Lighting: **</v>
      </c>
      <c r="S57" s="485" t="str">
        <f t="shared" si="7"/>
        <v/>
      </c>
      <c r="T57" s="491"/>
    </row>
    <row r="58" spans="1:20" x14ac:dyDescent="0.35">
      <c r="B58" s="487" t="s">
        <v>72</v>
      </c>
      <c r="C58" s="487" t="s">
        <v>15</v>
      </c>
      <c r="D58" s="487" t="s">
        <v>2546</v>
      </c>
      <c r="E58" s="472" t="s">
        <v>120</v>
      </c>
      <c r="F58" s="472" t="s">
        <v>293</v>
      </c>
      <c r="G58" s="472" t="s">
        <v>295</v>
      </c>
      <c r="H58" s="472" t="s">
        <v>126</v>
      </c>
      <c r="I58" s="196">
        <v>443</v>
      </c>
      <c r="J58" s="472" t="s">
        <v>44</v>
      </c>
      <c r="K58" s="494"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2"/>
      <c r="M58" s="483" t="s">
        <v>3589</v>
      </c>
      <c r="N58" s="477"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4" t="s">
        <v>3590</v>
      </c>
      <c r="P58" s="484" t="s">
        <v>44</v>
      </c>
      <c r="Q58" s="484" t="str">
        <f t="shared" si="8"/>
        <v>Rural Residential Appliances</v>
      </c>
      <c r="R58" s="484" t="str">
        <f t="shared" si="6"/>
        <v>//**Rural Residential Appliances: **</v>
      </c>
      <c r="S58" s="485" t="str">
        <f t="shared" si="7"/>
        <v>//**Rural Residential Appliances: **In the BAU case, in , the share of electricity among fuels used by appliances in rural, residential buildings will rise from 47.4% to 55.9% through 2050.</v>
      </c>
      <c r="T58" s="491"/>
    </row>
    <row r="59" spans="1:20" x14ac:dyDescent="0.35">
      <c r="B59" s="487" t="s">
        <v>72</v>
      </c>
      <c r="C59" s="487" t="s">
        <v>15</v>
      </c>
      <c r="D59" s="487" t="s">
        <v>2546</v>
      </c>
      <c r="E59" s="472" t="s">
        <v>121</v>
      </c>
      <c r="F59" s="472" t="s">
        <v>293</v>
      </c>
      <c r="G59" s="472" t="s">
        <v>295</v>
      </c>
      <c r="H59" s="472" t="s">
        <v>127</v>
      </c>
      <c r="I59" s="196">
        <v>444</v>
      </c>
      <c r="J59" s="472" t="s">
        <v>44</v>
      </c>
      <c r="K59" s="489" t="s">
        <v>3600</v>
      </c>
      <c r="L59" s="482"/>
      <c r="M59" s="483" t="s">
        <v>3589</v>
      </c>
      <c r="N59" s="477"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4" t="s">
        <v>3590</v>
      </c>
      <c r="P59" s="484" t="s">
        <v>44</v>
      </c>
      <c r="Q59" s="484" t="str">
        <f t="shared" si="8"/>
        <v>Rural Residential Other Components</v>
      </c>
      <c r="R59" s="484" t="str">
        <f t="shared" si="6"/>
        <v>//**Rural Residential Other Components: **</v>
      </c>
      <c r="S59" s="485" t="str">
        <f t="shared" si="7"/>
        <v>//**Rural Residential Other Components: **In the United States, the share of electricity among fuels used by other components in urban, residential buildings is 100%.</v>
      </c>
      <c r="T59" s="491"/>
    </row>
    <row r="60" spans="1:20" x14ac:dyDescent="0.35">
      <c r="B60" s="487" t="s">
        <v>72</v>
      </c>
      <c r="C60" s="487" t="s">
        <v>15</v>
      </c>
      <c r="D60" s="487" t="s">
        <v>2546</v>
      </c>
      <c r="E60" s="472" t="s">
        <v>116</v>
      </c>
      <c r="F60" s="472" t="s">
        <v>294</v>
      </c>
      <c r="G60" s="472" t="s">
        <v>171</v>
      </c>
      <c r="H60" s="472" t="s">
        <v>122</v>
      </c>
      <c r="I60" s="196">
        <v>445</v>
      </c>
      <c r="J60" s="472" t="s">
        <v>44</v>
      </c>
      <c r="K60" s="494"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2"/>
      <c r="M60" s="483" t="s">
        <v>3589</v>
      </c>
      <c r="N60" s="477"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4" t="s">
        <v>3590</v>
      </c>
      <c r="P60" s="484" t="s">
        <v>44</v>
      </c>
      <c r="Q60" s="484" t="str">
        <f t="shared" si="8"/>
        <v>Commercial Heating</v>
      </c>
      <c r="R60" s="484" t="str">
        <f t="shared" si="6"/>
        <v>//**Commercial Heating: **</v>
      </c>
      <c r="S60" s="485" t="str">
        <f t="shared" si="7"/>
        <v>//**Commercial Heating: **In the BAU case, in California, the share of electricity among fuels used for heating in commercial buildings will fall from 2.6% to 2% through 2050.</v>
      </c>
      <c r="T60" s="491"/>
    </row>
    <row r="61" spans="1:20" x14ac:dyDescent="0.35">
      <c r="B61" s="487" t="s">
        <v>72</v>
      </c>
      <c r="C61" s="487" t="s">
        <v>15</v>
      </c>
      <c r="D61" s="487" t="s">
        <v>2546</v>
      </c>
      <c r="E61" s="472" t="s">
        <v>117</v>
      </c>
      <c r="F61" s="472" t="s">
        <v>294</v>
      </c>
      <c r="G61" s="472" t="s">
        <v>171</v>
      </c>
      <c r="H61" s="472" t="s">
        <v>123</v>
      </c>
      <c r="I61" s="196">
        <v>446</v>
      </c>
      <c r="J61" s="472" t="s">
        <v>45</v>
      </c>
      <c r="K61" s="489"/>
      <c r="L61" s="482"/>
      <c r="M61" s="483" t="s">
        <v>3589</v>
      </c>
      <c r="N61" s="477"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4" t="s">
        <v>3590</v>
      </c>
      <c r="P61" s="484" t="s">
        <v>44</v>
      </c>
      <c r="Q61" s="484" t="str">
        <f t="shared" si="8"/>
        <v>Commercial Cooling and Ventilation</v>
      </c>
      <c r="R61" s="484" t="str">
        <f t="shared" si="6"/>
        <v>//**Commercial Cooling and Ventilation: **</v>
      </c>
      <c r="S61" s="485" t="str">
        <f t="shared" si="7"/>
        <v/>
      </c>
      <c r="T61" s="491"/>
    </row>
    <row r="62" spans="1:20" x14ac:dyDescent="0.35">
      <c r="B62" s="487" t="s">
        <v>72</v>
      </c>
      <c r="C62" s="487" t="s">
        <v>15</v>
      </c>
      <c r="D62" s="487" t="s">
        <v>2546</v>
      </c>
      <c r="E62" s="472" t="s">
        <v>119</v>
      </c>
      <c r="F62" s="472" t="s">
        <v>294</v>
      </c>
      <c r="G62" s="472" t="s">
        <v>171</v>
      </c>
      <c r="H62" s="472" t="s">
        <v>125</v>
      </c>
      <c r="I62" s="196">
        <v>447</v>
      </c>
      <c r="J62" s="472" t="s">
        <v>45</v>
      </c>
      <c r="K62" s="489"/>
      <c r="L62" s="482"/>
      <c r="M62" s="483" t="s">
        <v>3589</v>
      </c>
      <c r="N62" s="477"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4" t="s">
        <v>3590</v>
      </c>
      <c r="P62" s="484" t="s">
        <v>44</v>
      </c>
      <c r="Q62" s="484" t="str">
        <f t="shared" si="8"/>
        <v>Commercial Lighting</v>
      </c>
      <c r="R62" s="484" t="str">
        <f t="shared" si="6"/>
        <v>//**Commercial Lighting: **</v>
      </c>
      <c r="S62" s="485" t="str">
        <f t="shared" si="7"/>
        <v/>
      </c>
      <c r="T62" s="491"/>
    </row>
    <row r="63" spans="1:20" x14ac:dyDescent="0.35">
      <c r="B63" s="487" t="s">
        <v>72</v>
      </c>
      <c r="C63" s="487" t="s">
        <v>15</v>
      </c>
      <c r="D63" s="487" t="s">
        <v>2546</v>
      </c>
      <c r="E63" s="472" t="s">
        <v>120</v>
      </c>
      <c r="F63" s="472" t="s">
        <v>294</v>
      </c>
      <c r="G63" s="472" t="s">
        <v>171</v>
      </c>
      <c r="H63" s="472" t="s">
        <v>126</v>
      </c>
      <c r="I63" s="196">
        <v>448</v>
      </c>
      <c r="J63" s="472" t="s">
        <v>44</v>
      </c>
      <c r="K63" s="494"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2"/>
      <c r="M63" s="483" t="s">
        <v>3589</v>
      </c>
      <c r="N63" s="477"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4" t="s">
        <v>3590</v>
      </c>
      <c r="P63" s="484" t="s">
        <v>44</v>
      </c>
      <c r="Q63" s="484" t="str">
        <f t="shared" si="8"/>
        <v>Commercial Appliances</v>
      </c>
      <c r="R63" s="484" t="str">
        <f t="shared" si="6"/>
        <v>//**Commercial Appliances: **</v>
      </c>
      <c r="S63" s="485" t="str">
        <f t="shared" si="7"/>
        <v>//**Commercial Appliances: **In the BAU case, in California, the share of electricity among fuels used by appliances in commercial buildings will fall from 33.2% to 18.9% through 2050.</v>
      </c>
      <c r="T63" s="491"/>
    </row>
    <row r="64" spans="1:20" x14ac:dyDescent="0.35">
      <c r="B64" s="487" t="s">
        <v>72</v>
      </c>
      <c r="C64" s="487" t="s">
        <v>15</v>
      </c>
      <c r="D64" s="487" t="s">
        <v>2546</v>
      </c>
      <c r="E64" s="472" t="s">
        <v>121</v>
      </c>
      <c r="F64" s="472" t="s">
        <v>294</v>
      </c>
      <c r="G64" s="472" t="s">
        <v>171</v>
      </c>
      <c r="H64" s="472" t="s">
        <v>127</v>
      </c>
      <c r="I64" s="196">
        <v>449</v>
      </c>
      <c r="J64" s="472" t="s">
        <v>44</v>
      </c>
      <c r="K64" s="494"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2"/>
      <c r="M64" s="483" t="s">
        <v>3589</v>
      </c>
      <c r="N64" s="477"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4" t="s">
        <v>3590</v>
      </c>
      <c r="P64" s="484" t="s">
        <v>44</v>
      </c>
      <c r="Q64" s="484" t="str">
        <f t="shared" si="8"/>
        <v>Commercial Other Components</v>
      </c>
      <c r="R64" s="484" t="str">
        <f t="shared" si="6"/>
        <v>//**Commercial Other Components: **</v>
      </c>
      <c r="S64" s="485" t="str">
        <f t="shared" si="7"/>
        <v>//**Commercial Other Components: **In the BAU case, in the California, the share of electricity among fuels used by other components in commercial buildings will rise from 64.8% to 82.8% through 2050.</v>
      </c>
      <c r="T64" s="491"/>
    </row>
    <row r="66" spans="1:20" ht="145.5" customHeight="1" x14ac:dyDescent="0.35">
      <c r="A66" s="464">
        <v>4</v>
      </c>
      <c r="B66" s="478" t="s">
        <v>72</v>
      </c>
      <c r="C66" s="478" t="s">
        <v>101</v>
      </c>
      <c r="D66" s="478" t="str">
        <f>D67</f>
        <v>Reduction in E Use Allowed by Component Eff Std</v>
      </c>
      <c r="E66" s="478"/>
      <c r="F66" s="478"/>
      <c r="G66" s="478"/>
      <c r="H66" s="478"/>
      <c r="I66" s="478"/>
      <c r="J66" s="478"/>
      <c r="K66" s="478"/>
      <c r="L66" s="482"/>
      <c r="M66" s="477" t="s">
        <v>3589</v>
      </c>
      <c r="N66" s="477"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8" t="s">
        <v>3590</v>
      </c>
      <c r="P66" s="478" t="s">
        <v>44</v>
      </c>
      <c r="Q66" s="478"/>
      <c r="R66" s="478" t="str">
        <f t="shared" ref="R66:R84" si="9">IF(Q66="","","//**"&amp;Q66&amp;": **")</f>
        <v/>
      </c>
      <c r="S66" s="478" t="str">
        <f t="shared" ref="S66:S84" si="10">IF(J66="Yes",R66&amp;K66,"")</f>
        <v/>
      </c>
      <c r="T66" s="47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316</v>
      </c>
      <c r="E67" s="472" t="s">
        <v>116</v>
      </c>
      <c r="F67" s="472" t="s">
        <v>292</v>
      </c>
      <c r="G67" s="472" t="s">
        <v>296</v>
      </c>
      <c r="H67" s="472" t="s">
        <v>122</v>
      </c>
      <c r="I67" s="196">
        <v>13</v>
      </c>
      <c r="J67" s="472" t="s">
        <v>44</v>
      </c>
      <c r="K6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2"/>
      <c r="M67" s="483" t="s">
        <v>3589</v>
      </c>
      <c r="N67" s="477"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4" t="s">
        <v>3590</v>
      </c>
      <c r="P67" s="484" t="s">
        <v>44</v>
      </c>
      <c r="Q67" s="484" t="str">
        <f t="shared" ref="Q67:Q79" si="11">G67&amp;" "&amp;H67</f>
        <v>Urban Residential Heating</v>
      </c>
      <c r="R67" s="484" t="str">
        <f t="shared" si="9"/>
        <v>//**Urban Residential Heating: **</v>
      </c>
      <c r="S67" s="485"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1"/>
    </row>
    <row r="68" spans="1:20" x14ac:dyDescent="0.35">
      <c r="B68" s="487" t="s">
        <v>72</v>
      </c>
      <c r="C68" s="487" t="s">
        <v>101</v>
      </c>
      <c r="D68" s="487" t="s">
        <v>316</v>
      </c>
      <c r="E68" s="472" t="s">
        <v>117</v>
      </c>
      <c r="F68" s="472" t="s">
        <v>292</v>
      </c>
      <c r="G68" s="472" t="s">
        <v>296</v>
      </c>
      <c r="H68" s="472" t="s">
        <v>123</v>
      </c>
      <c r="I68" s="196">
        <v>14</v>
      </c>
      <c r="J68" s="472" t="s">
        <v>44</v>
      </c>
      <c r="K6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2"/>
      <c r="M68" s="483" t="s">
        <v>3589</v>
      </c>
      <c r="N68" s="477"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4" t="s">
        <v>3590</v>
      </c>
      <c r="P68" s="484" t="s">
        <v>44</v>
      </c>
      <c r="Q68" s="484" t="str">
        <f t="shared" si="11"/>
        <v>Urban Residential Cooling and Ventilation</v>
      </c>
      <c r="R68" s="484" t="str">
        <f t="shared" si="9"/>
        <v>//**Urban Residential Cooling and Ventilation: **</v>
      </c>
      <c r="S68" s="485"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1"/>
    </row>
    <row r="69" spans="1:20" x14ac:dyDescent="0.35">
      <c r="B69" s="487" t="s">
        <v>72</v>
      </c>
      <c r="C69" s="487" t="s">
        <v>101</v>
      </c>
      <c r="D69" s="487" t="s">
        <v>316</v>
      </c>
      <c r="E69" s="472" t="s">
        <v>118</v>
      </c>
      <c r="F69" s="472" t="s">
        <v>292</v>
      </c>
      <c r="G69" s="472" t="s">
        <v>296</v>
      </c>
      <c r="H69" s="472" t="s">
        <v>124</v>
      </c>
      <c r="I69" s="196">
        <v>15</v>
      </c>
      <c r="J69" s="472" t="s">
        <v>44</v>
      </c>
      <c r="K6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2"/>
      <c r="M69" s="483" t="s">
        <v>3589</v>
      </c>
      <c r="N69" s="477"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4" t="s">
        <v>3590</v>
      </c>
      <c r="P69" s="484" t="s">
        <v>44</v>
      </c>
      <c r="Q69" s="484" t="str">
        <f t="shared" si="11"/>
        <v>Urban Residential Envelope</v>
      </c>
      <c r="R69" s="484" t="str">
        <f t="shared" si="9"/>
        <v>//**Urban Residential Envelope: **</v>
      </c>
      <c r="S69" s="485"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1"/>
    </row>
    <row r="70" spans="1:20" x14ac:dyDescent="0.35">
      <c r="B70" s="487" t="s">
        <v>72</v>
      </c>
      <c r="C70" s="487" t="s">
        <v>101</v>
      </c>
      <c r="D70" s="487" t="s">
        <v>316</v>
      </c>
      <c r="E70" s="472" t="s">
        <v>119</v>
      </c>
      <c r="F70" s="472" t="s">
        <v>292</v>
      </c>
      <c r="G70" s="472" t="s">
        <v>296</v>
      </c>
      <c r="H70" s="472" t="s">
        <v>125</v>
      </c>
      <c r="I70" s="196">
        <v>16</v>
      </c>
      <c r="J70" s="472" t="s">
        <v>44</v>
      </c>
      <c r="K7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2"/>
      <c r="M70" s="483" t="s">
        <v>3589</v>
      </c>
      <c r="N70" s="477"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4" t="s">
        <v>3590</v>
      </c>
      <c r="P70" s="484" t="s">
        <v>44</v>
      </c>
      <c r="Q70" s="484" t="str">
        <f t="shared" si="11"/>
        <v>Urban Residential Lighting</v>
      </c>
      <c r="R70" s="484" t="str">
        <f t="shared" si="9"/>
        <v>//**Urban Residential Lighting: **</v>
      </c>
      <c r="S70" s="485"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1"/>
    </row>
    <row r="71" spans="1:20" x14ac:dyDescent="0.35">
      <c r="B71" s="487" t="s">
        <v>72</v>
      </c>
      <c r="C71" s="487" t="s">
        <v>101</v>
      </c>
      <c r="D71" s="487" t="s">
        <v>316</v>
      </c>
      <c r="E71" s="472" t="s">
        <v>120</v>
      </c>
      <c r="F71" s="472" t="s">
        <v>292</v>
      </c>
      <c r="G71" s="472" t="s">
        <v>296</v>
      </c>
      <c r="H71" s="472" t="s">
        <v>126</v>
      </c>
      <c r="I71" s="196">
        <v>17</v>
      </c>
      <c r="J71" s="472" t="s">
        <v>44</v>
      </c>
      <c r="K7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2"/>
      <c r="M71" s="483" t="s">
        <v>3589</v>
      </c>
      <c r="N71" s="477"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4" t="s">
        <v>3590</v>
      </c>
      <c r="P71" s="484" t="s">
        <v>44</v>
      </c>
      <c r="Q71" s="484" t="str">
        <f t="shared" si="11"/>
        <v>Urban Residential Appliances</v>
      </c>
      <c r="R71" s="484" t="str">
        <f t="shared" si="9"/>
        <v>//**Urban Residential Appliances: **</v>
      </c>
      <c r="S71" s="485"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1"/>
    </row>
    <row r="72" spans="1:20" x14ac:dyDescent="0.35">
      <c r="B72" s="487" t="s">
        <v>72</v>
      </c>
      <c r="C72" s="487" t="s">
        <v>101</v>
      </c>
      <c r="D72" s="487" t="s">
        <v>316</v>
      </c>
      <c r="E72" s="472" t="s">
        <v>121</v>
      </c>
      <c r="F72" s="472" t="s">
        <v>292</v>
      </c>
      <c r="G72" s="472" t="s">
        <v>296</v>
      </c>
      <c r="H72" s="472" t="s">
        <v>127</v>
      </c>
      <c r="I72" s="196">
        <v>18</v>
      </c>
      <c r="J72" s="472" t="s">
        <v>44</v>
      </c>
      <c r="K7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2"/>
      <c r="M72" s="483" t="s">
        <v>3589</v>
      </c>
      <c r="N72" s="477"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4" t="s">
        <v>3590</v>
      </c>
      <c r="P72" s="484" t="s">
        <v>44</v>
      </c>
      <c r="Q72" s="484" t="str">
        <f t="shared" si="11"/>
        <v>Urban Residential Other Components</v>
      </c>
      <c r="R72" s="484" t="str">
        <f t="shared" si="9"/>
        <v>//**Urban Residential Other Components: **</v>
      </c>
      <c r="S72" s="485"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1"/>
    </row>
    <row r="73" spans="1:20" x14ac:dyDescent="0.35">
      <c r="B73" s="487" t="s">
        <v>72</v>
      </c>
      <c r="C73" s="487" t="s">
        <v>101</v>
      </c>
      <c r="D73" s="487" t="s">
        <v>316</v>
      </c>
      <c r="E73" s="472" t="s">
        <v>116</v>
      </c>
      <c r="F73" s="472" t="s">
        <v>293</v>
      </c>
      <c r="G73" s="472" t="s">
        <v>295</v>
      </c>
      <c r="H73" s="472" t="s">
        <v>122</v>
      </c>
      <c r="I73" s="196">
        <v>150</v>
      </c>
      <c r="J73" s="472" t="s">
        <v>44</v>
      </c>
      <c r="K7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2"/>
      <c r="M73" s="483" t="s">
        <v>3589</v>
      </c>
      <c r="N73" s="477"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4" t="s">
        <v>3590</v>
      </c>
      <c r="P73" s="484" t="s">
        <v>44</v>
      </c>
      <c r="Q73" s="484" t="str">
        <f t="shared" si="11"/>
        <v>Rural Residential Heating</v>
      </c>
      <c r="R73" s="484" t="str">
        <f t="shared" si="9"/>
        <v>//**Rural Residential Heating: **</v>
      </c>
      <c r="S73" s="485"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1"/>
    </row>
    <row r="74" spans="1:20" x14ac:dyDescent="0.35">
      <c r="B74" s="487" t="s">
        <v>72</v>
      </c>
      <c r="C74" s="487" t="s">
        <v>101</v>
      </c>
      <c r="D74" s="487" t="s">
        <v>316</v>
      </c>
      <c r="E74" s="472" t="s">
        <v>117</v>
      </c>
      <c r="F74" s="472" t="s">
        <v>293</v>
      </c>
      <c r="G74" s="472" t="s">
        <v>295</v>
      </c>
      <c r="H74" s="472" t="s">
        <v>123</v>
      </c>
      <c r="I74" s="196">
        <v>151</v>
      </c>
      <c r="J74" s="472" t="s">
        <v>44</v>
      </c>
      <c r="K7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2"/>
      <c r="M74" s="483" t="s">
        <v>3589</v>
      </c>
      <c r="N74" s="477"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4" t="s">
        <v>3590</v>
      </c>
      <c r="P74" s="484" t="s">
        <v>44</v>
      </c>
      <c r="Q74" s="484" t="str">
        <f t="shared" si="11"/>
        <v>Rural Residential Cooling and Ventilation</v>
      </c>
      <c r="R74" s="484" t="str">
        <f t="shared" si="9"/>
        <v>//**Rural Residential Cooling and Ventilation: **</v>
      </c>
      <c r="S74" s="485"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1"/>
    </row>
    <row r="75" spans="1:20" x14ac:dyDescent="0.35">
      <c r="B75" s="487" t="s">
        <v>72</v>
      </c>
      <c r="C75" s="487" t="s">
        <v>101</v>
      </c>
      <c r="D75" s="487" t="s">
        <v>316</v>
      </c>
      <c r="E75" s="472" t="s">
        <v>118</v>
      </c>
      <c r="F75" s="472" t="s">
        <v>293</v>
      </c>
      <c r="G75" s="472" t="s">
        <v>295</v>
      </c>
      <c r="H75" s="472" t="s">
        <v>124</v>
      </c>
      <c r="I75" s="196">
        <v>152</v>
      </c>
      <c r="J75" s="472" t="s">
        <v>44</v>
      </c>
      <c r="K75"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2"/>
      <c r="M75" s="483" t="s">
        <v>3589</v>
      </c>
      <c r="N75" s="477"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4" t="s">
        <v>3590</v>
      </c>
      <c r="P75" s="484" t="s">
        <v>44</v>
      </c>
      <c r="Q75" s="484" t="str">
        <f t="shared" si="11"/>
        <v>Rural Residential Envelope</v>
      </c>
      <c r="R75" s="484" t="str">
        <f t="shared" si="9"/>
        <v>//**Rural Residential Envelope: **</v>
      </c>
      <c r="S75" s="485"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1"/>
    </row>
    <row r="76" spans="1:20" x14ac:dyDescent="0.35">
      <c r="B76" s="487" t="s">
        <v>72</v>
      </c>
      <c r="C76" s="487" t="s">
        <v>101</v>
      </c>
      <c r="D76" s="487" t="s">
        <v>316</v>
      </c>
      <c r="E76" s="472" t="s">
        <v>119</v>
      </c>
      <c r="F76" s="472" t="s">
        <v>293</v>
      </c>
      <c r="G76" s="472" t="s">
        <v>295</v>
      </c>
      <c r="H76" s="472" t="s">
        <v>125</v>
      </c>
      <c r="I76" s="196">
        <v>153</v>
      </c>
      <c r="J76" s="472" t="s">
        <v>44</v>
      </c>
      <c r="K76"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2"/>
      <c r="M76" s="483" t="s">
        <v>3589</v>
      </c>
      <c r="N76" s="477"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4" t="s">
        <v>3590</v>
      </c>
      <c r="P76" s="484" t="s">
        <v>44</v>
      </c>
      <c r="Q76" s="484" t="str">
        <f t="shared" si="11"/>
        <v>Rural Residential Lighting</v>
      </c>
      <c r="R76" s="484" t="str">
        <f t="shared" si="9"/>
        <v>//**Rural Residential Lighting: **</v>
      </c>
      <c r="S76" s="485"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1"/>
    </row>
    <row r="77" spans="1:20" x14ac:dyDescent="0.35">
      <c r="B77" s="487" t="s">
        <v>72</v>
      </c>
      <c r="C77" s="487" t="s">
        <v>101</v>
      </c>
      <c r="D77" s="487" t="s">
        <v>316</v>
      </c>
      <c r="E77" s="472" t="s">
        <v>120</v>
      </c>
      <c r="F77" s="472" t="s">
        <v>293</v>
      </c>
      <c r="G77" s="472" t="s">
        <v>295</v>
      </c>
      <c r="H77" s="472" t="s">
        <v>126</v>
      </c>
      <c r="I77" s="196">
        <v>154</v>
      </c>
      <c r="J77" s="472" t="s">
        <v>44</v>
      </c>
      <c r="K7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2"/>
      <c r="M77" s="483" t="s">
        <v>3589</v>
      </c>
      <c r="N77" s="477"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4" t="s">
        <v>3590</v>
      </c>
      <c r="P77" s="484" t="s">
        <v>44</v>
      </c>
      <c r="Q77" s="484" t="str">
        <f t="shared" si="11"/>
        <v>Rural Residential Appliances</v>
      </c>
      <c r="R77" s="484" t="str">
        <f t="shared" si="9"/>
        <v>//**Rural Residential Appliances: **</v>
      </c>
      <c r="S77" s="485"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1"/>
    </row>
    <row r="78" spans="1:20" x14ac:dyDescent="0.35">
      <c r="B78" s="487" t="s">
        <v>72</v>
      </c>
      <c r="C78" s="487" t="s">
        <v>101</v>
      </c>
      <c r="D78" s="487" t="s">
        <v>316</v>
      </c>
      <c r="E78" s="472" t="s">
        <v>121</v>
      </c>
      <c r="F78" s="472" t="s">
        <v>293</v>
      </c>
      <c r="G78" s="472" t="s">
        <v>295</v>
      </c>
      <c r="H78" s="472" t="s">
        <v>127</v>
      </c>
      <c r="I78" s="196">
        <v>155</v>
      </c>
      <c r="J78" s="472" t="s">
        <v>44</v>
      </c>
      <c r="K7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2"/>
      <c r="M78" s="483" t="s">
        <v>3589</v>
      </c>
      <c r="N78" s="477"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4" t="s">
        <v>3590</v>
      </c>
      <c r="P78" s="484" t="s">
        <v>44</v>
      </c>
      <c r="Q78" s="484" t="str">
        <f t="shared" si="11"/>
        <v>Rural Residential Other Components</v>
      </c>
      <c r="R78" s="484" t="str">
        <f t="shared" si="9"/>
        <v>//**Rural Residential Other Components: **</v>
      </c>
      <c r="S78" s="485"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1"/>
    </row>
    <row r="79" spans="1:20" x14ac:dyDescent="0.35">
      <c r="B79" s="487" t="s">
        <v>72</v>
      </c>
      <c r="C79" s="487" t="s">
        <v>101</v>
      </c>
      <c r="D79" s="487" t="s">
        <v>316</v>
      </c>
      <c r="E79" s="472" t="s">
        <v>116</v>
      </c>
      <c r="F79" s="472" t="s">
        <v>294</v>
      </c>
      <c r="G79" s="472" t="s">
        <v>171</v>
      </c>
      <c r="H79" s="472" t="s">
        <v>122</v>
      </c>
      <c r="I79" s="196">
        <v>156</v>
      </c>
      <c r="J79" s="472" t="s">
        <v>44</v>
      </c>
      <c r="K7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2"/>
      <c r="M79" s="483" t="s">
        <v>3589</v>
      </c>
      <c r="N79" s="477"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4" t="s">
        <v>3590</v>
      </c>
      <c r="P79" s="484" t="s">
        <v>44</v>
      </c>
      <c r="Q79" s="484" t="str">
        <f t="shared" si="11"/>
        <v>Commercial Heating</v>
      </c>
      <c r="R79" s="484" t="str">
        <f t="shared" si="9"/>
        <v>//**Commercial Heating: **</v>
      </c>
      <c r="S79" s="485"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1"/>
    </row>
    <row r="80" spans="1:20" x14ac:dyDescent="0.35">
      <c r="B80" s="487" t="s">
        <v>72</v>
      </c>
      <c r="C80" s="487" t="s">
        <v>101</v>
      </c>
      <c r="D80" s="487" t="s">
        <v>316</v>
      </c>
      <c r="E80" s="472" t="s">
        <v>117</v>
      </c>
      <c r="F80" s="472" t="s">
        <v>294</v>
      </c>
      <c r="G80" s="472" t="s">
        <v>171</v>
      </c>
      <c r="H80" s="472" t="s">
        <v>123</v>
      </c>
      <c r="I80" s="196">
        <v>157</v>
      </c>
      <c r="J80" s="472" t="s">
        <v>44</v>
      </c>
      <c r="K8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2"/>
      <c r="M80" s="483" t="s">
        <v>3589</v>
      </c>
      <c r="N80" s="477"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4" t="s">
        <v>3590</v>
      </c>
      <c r="P80" s="484" t="s">
        <v>44</v>
      </c>
      <c r="Q80" s="484" t="str">
        <f>G80&amp;" "&amp;H80</f>
        <v>Commercial Cooling and Ventilation</v>
      </c>
      <c r="R80" s="484" t="str">
        <f t="shared" si="9"/>
        <v>//**Commercial Cooling and Ventilation: **</v>
      </c>
      <c r="S80" s="485"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1"/>
    </row>
    <row r="81" spans="1:20" x14ac:dyDescent="0.35">
      <c r="B81" s="487" t="s">
        <v>72</v>
      </c>
      <c r="C81" s="487" t="s">
        <v>101</v>
      </c>
      <c r="D81" s="487" t="s">
        <v>316</v>
      </c>
      <c r="E81" s="472" t="s">
        <v>118</v>
      </c>
      <c r="F81" s="472" t="s">
        <v>294</v>
      </c>
      <c r="G81" s="472" t="s">
        <v>171</v>
      </c>
      <c r="H81" s="472" t="s">
        <v>124</v>
      </c>
      <c r="I81" s="196">
        <v>158</v>
      </c>
      <c r="J81" s="472" t="s">
        <v>44</v>
      </c>
      <c r="K8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2"/>
      <c r="M81" s="483" t="s">
        <v>3589</v>
      </c>
      <c r="N81" s="477"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4" t="s">
        <v>3590</v>
      </c>
      <c r="P81" s="484" t="s">
        <v>44</v>
      </c>
      <c r="Q81" s="484" t="str">
        <f>G81&amp;" "&amp;H81</f>
        <v>Commercial Envelope</v>
      </c>
      <c r="R81" s="484" t="str">
        <f t="shared" si="9"/>
        <v>//**Commercial Envelope: **</v>
      </c>
      <c r="S81" s="485"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1"/>
    </row>
    <row r="82" spans="1:20" x14ac:dyDescent="0.35">
      <c r="B82" s="487" t="s">
        <v>72</v>
      </c>
      <c r="C82" s="487" t="s">
        <v>101</v>
      </c>
      <c r="D82" s="487" t="s">
        <v>316</v>
      </c>
      <c r="E82" s="472" t="s">
        <v>119</v>
      </c>
      <c r="F82" s="472" t="s">
        <v>294</v>
      </c>
      <c r="G82" s="472" t="s">
        <v>171</v>
      </c>
      <c r="H82" s="472" t="s">
        <v>125</v>
      </c>
      <c r="I82" s="196">
        <v>159</v>
      </c>
      <c r="J82" s="472" t="s">
        <v>44</v>
      </c>
      <c r="K8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2"/>
      <c r="M82" s="483" t="s">
        <v>3589</v>
      </c>
      <c r="N82" s="477"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4" t="s">
        <v>3590</v>
      </c>
      <c r="P82" s="484" t="s">
        <v>44</v>
      </c>
      <c r="Q82" s="484" t="str">
        <f>G82&amp;" "&amp;H82</f>
        <v>Commercial Lighting</v>
      </c>
      <c r="R82" s="484" t="str">
        <f t="shared" si="9"/>
        <v>//**Commercial Lighting: **</v>
      </c>
      <c r="S82" s="485"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1"/>
    </row>
    <row r="83" spans="1:20" x14ac:dyDescent="0.35">
      <c r="B83" s="487" t="s">
        <v>72</v>
      </c>
      <c r="C83" s="487" t="s">
        <v>101</v>
      </c>
      <c r="D83" s="487" t="s">
        <v>316</v>
      </c>
      <c r="E83" s="472" t="s">
        <v>120</v>
      </c>
      <c r="F83" s="472" t="s">
        <v>294</v>
      </c>
      <c r="G83" s="472" t="s">
        <v>171</v>
      </c>
      <c r="H83" s="472" t="s">
        <v>126</v>
      </c>
      <c r="I83" s="196">
        <v>160</v>
      </c>
      <c r="J83" s="472" t="s">
        <v>44</v>
      </c>
      <c r="K8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2"/>
      <c r="M83" s="483" t="s">
        <v>3589</v>
      </c>
      <c r="N83" s="477"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4" t="s">
        <v>3590</v>
      </c>
      <c r="P83" s="484" t="s">
        <v>44</v>
      </c>
      <c r="Q83" s="484" t="str">
        <f>G83&amp;" "&amp;H83</f>
        <v>Commercial Appliances</v>
      </c>
      <c r="R83" s="484" t="str">
        <f t="shared" si="9"/>
        <v>//**Commercial Appliances: **</v>
      </c>
      <c r="S83" s="485"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1"/>
    </row>
    <row r="84" spans="1:20" x14ac:dyDescent="0.35">
      <c r="B84" s="487" t="s">
        <v>72</v>
      </c>
      <c r="C84" s="487" t="s">
        <v>101</v>
      </c>
      <c r="D84" s="487" t="s">
        <v>316</v>
      </c>
      <c r="E84" s="472" t="s">
        <v>121</v>
      </c>
      <c r="F84" s="472" t="s">
        <v>294</v>
      </c>
      <c r="G84" s="472" t="s">
        <v>171</v>
      </c>
      <c r="H84" s="472" t="s">
        <v>127</v>
      </c>
      <c r="I84" s="196">
        <v>161</v>
      </c>
      <c r="J84" s="472" t="s">
        <v>44</v>
      </c>
      <c r="K8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2"/>
      <c r="M84" s="483" t="s">
        <v>3589</v>
      </c>
      <c r="N84" s="477"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4" t="s">
        <v>3590</v>
      </c>
      <c r="P84" s="484" t="s">
        <v>44</v>
      </c>
      <c r="Q84" s="484" t="str">
        <f>G84&amp;" "&amp;H84</f>
        <v>Commercial Other Components</v>
      </c>
      <c r="R84" s="484" t="str">
        <f t="shared" si="9"/>
        <v>//**Commercial Other Components: **</v>
      </c>
      <c r="S84" s="485"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1"/>
    </row>
    <row r="86" spans="1:20" x14ac:dyDescent="0.35">
      <c r="A86" s="464">
        <v>5</v>
      </c>
      <c r="B86" s="475" t="s">
        <v>8</v>
      </c>
      <c r="C86" s="475" t="s">
        <v>350</v>
      </c>
      <c r="D86" s="475" t="str">
        <f>D87</f>
        <v>Boolean Ban New Power Plants</v>
      </c>
      <c r="E86" s="475"/>
      <c r="F86" s="475"/>
      <c r="G86" s="475"/>
      <c r="H86" s="475"/>
      <c r="I86" s="475"/>
      <c r="J86" s="475"/>
      <c r="K86" s="475"/>
      <c r="L86" s="476"/>
      <c r="M86" s="495" t="s">
        <v>3589</v>
      </c>
      <c r="N86" s="477" t="str">
        <f>INDEX('Standard Descriptions'!$E:$E,MATCH(D86,'Standard Descriptions'!$C:$C,0))</f>
        <v xml:space="preserve"> This policy prevents new capacity of the selected type(s) from being built or deployed.//</v>
      </c>
      <c r="O86" s="475" t="s">
        <v>3590</v>
      </c>
      <c r="P86" s="475" t="s">
        <v>44</v>
      </c>
      <c r="Q86" s="475"/>
      <c r="R86" s="475" t="str">
        <f t="shared" ref="R86:R102" si="12">IF(Q86="","","//**"&amp;Q86&amp;": **")</f>
        <v/>
      </c>
      <c r="S86" s="475" t="str">
        <f t="shared" ref="S86:S102" si="13">IF(J86="Yes",R86&amp;K86,"")</f>
        <v/>
      </c>
      <c r="T86" s="47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69" t="s">
        <v>8</v>
      </c>
      <c r="C87" s="469" t="s">
        <v>350</v>
      </c>
      <c r="D87" s="469" t="s">
        <v>351</v>
      </c>
      <c r="E87" s="472" t="s">
        <v>472</v>
      </c>
      <c r="F87" s="472"/>
      <c r="G87" s="472" t="s">
        <v>471</v>
      </c>
      <c r="H87" s="488"/>
      <c r="I87" s="480">
        <v>167</v>
      </c>
      <c r="J87" s="488" t="s">
        <v>44</v>
      </c>
      <c r="K87" s="496" t="str">
        <f>_xlfn.CONCAT("No new coal is planned in ", 'Repeating Values'!$C$1,".")</f>
        <v>No new coal is planned in California.</v>
      </c>
      <c r="L87" s="482"/>
      <c r="M87" s="483" t="s">
        <v>3589</v>
      </c>
      <c r="N87" s="477" t="str">
        <f>INDEX('Standard Descriptions'!$E:$E,MATCH(D87,'Standard Descriptions'!$C:$C,0))</f>
        <v xml:space="preserve"> This policy prevents new capacity of the selected type(s) from being built or deployed.//</v>
      </c>
      <c r="O87" s="484" t="s">
        <v>3590</v>
      </c>
      <c r="P87" s="484" t="s">
        <v>44</v>
      </c>
      <c r="Q87" s="484" t="str">
        <f t="shared" ref="Q87:Q102" si="14">G87&amp;" "&amp;H87</f>
        <v xml:space="preserve">Hard Coal </v>
      </c>
      <c r="R87" s="484" t="str">
        <f t="shared" si="12"/>
        <v>//**Hard Coal : **</v>
      </c>
      <c r="S87" s="485" t="str">
        <f t="shared" si="13"/>
        <v>//**Hard Coal : **No new coal is planned in California.</v>
      </c>
      <c r="T87" s="491"/>
    </row>
    <row r="88" spans="1:20" x14ac:dyDescent="0.35">
      <c r="B88" s="487" t="s">
        <v>8</v>
      </c>
      <c r="C88" s="487" t="s">
        <v>350</v>
      </c>
      <c r="D88" s="487" t="s">
        <v>351</v>
      </c>
      <c r="E88" s="488" t="s">
        <v>326</v>
      </c>
      <c r="F88" s="472"/>
      <c r="G88" s="488" t="s">
        <v>327</v>
      </c>
      <c r="H88" s="472"/>
      <c r="I88" s="196">
        <v>168</v>
      </c>
      <c r="J88" s="472" t="s">
        <v>44</v>
      </c>
      <c r="K88" s="489"/>
      <c r="L88" s="482"/>
      <c r="M88" s="483" t="s">
        <v>3589</v>
      </c>
      <c r="N88" s="477" t="str">
        <f>INDEX('Standard Descriptions'!$E:$E,MATCH(D88,'Standard Descriptions'!$C:$C,0))</f>
        <v xml:space="preserve"> This policy prevents new capacity of the selected type(s) from being built or deployed.//</v>
      </c>
      <c r="O88" s="484" t="s">
        <v>3590</v>
      </c>
      <c r="P88" s="484" t="s">
        <v>44</v>
      </c>
      <c r="Q88" s="484" t="str">
        <f t="shared" si="14"/>
        <v xml:space="preserve">Natural Gas Nonpeaker </v>
      </c>
      <c r="R88" s="484" t="str">
        <f t="shared" si="12"/>
        <v>//**Natural Gas Nonpeaker : **</v>
      </c>
      <c r="S88" s="485" t="str">
        <f t="shared" si="13"/>
        <v>//**Natural Gas Nonpeaker : **</v>
      </c>
      <c r="T88" s="491"/>
    </row>
    <row r="89" spans="1:20" x14ac:dyDescent="0.35">
      <c r="B89" s="487" t="s">
        <v>8</v>
      </c>
      <c r="C89" s="487" t="s">
        <v>350</v>
      </c>
      <c r="D89" s="487" t="s">
        <v>351</v>
      </c>
      <c r="E89" s="488" t="s">
        <v>77</v>
      </c>
      <c r="F89" s="472"/>
      <c r="G89" s="488" t="s">
        <v>89</v>
      </c>
      <c r="H89" s="472"/>
      <c r="I89" s="480">
        <v>169</v>
      </c>
      <c r="J89" s="472" t="s">
        <v>44</v>
      </c>
      <c r="K89" s="489"/>
      <c r="L89" s="482"/>
      <c r="M89" s="483" t="s">
        <v>3589</v>
      </c>
      <c r="N89" s="477" t="str">
        <f>INDEX('Standard Descriptions'!$E:$E,MATCH(D89,'Standard Descriptions'!$C:$C,0))</f>
        <v xml:space="preserve"> This policy prevents new capacity of the selected type(s) from being built or deployed.//</v>
      </c>
      <c r="O89" s="484" t="s">
        <v>3590</v>
      </c>
      <c r="P89" s="484" t="s">
        <v>44</v>
      </c>
      <c r="Q89" s="484" t="str">
        <f t="shared" si="14"/>
        <v xml:space="preserve">Nuclear </v>
      </c>
      <c r="R89" s="484" t="str">
        <f t="shared" si="12"/>
        <v>//**Nuclear : **</v>
      </c>
      <c r="S89" s="485" t="str">
        <f t="shared" si="13"/>
        <v>//**Nuclear : **</v>
      </c>
      <c r="T89" s="491"/>
    </row>
    <row r="90" spans="1:20" x14ac:dyDescent="0.35">
      <c r="B90" s="487" t="s">
        <v>8</v>
      </c>
      <c r="C90" s="487" t="s">
        <v>350</v>
      </c>
      <c r="D90" s="487" t="s">
        <v>351</v>
      </c>
      <c r="E90" s="488" t="s">
        <v>78</v>
      </c>
      <c r="F90" s="472"/>
      <c r="G90" s="488" t="s">
        <v>90</v>
      </c>
      <c r="H90" s="472"/>
      <c r="I90" s="196">
        <v>170</v>
      </c>
      <c r="J90" s="472" t="s">
        <v>44</v>
      </c>
      <c r="K90" s="489"/>
      <c r="L90" s="482"/>
      <c r="M90" s="483" t="s">
        <v>3589</v>
      </c>
      <c r="N90" s="477" t="str">
        <f>INDEX('Standard Descriptions'!$E:$E,MATCH(D90,'Standard Descriptions'!$C:$C,0))</f>
        <v xml:space="preserve"> This policy prevents new capacity of the selected type(s) from being built or deployed.//</v>
      </c>
      <c r="O90" s="484" t="s">
        <v>3590</v>
      </c>
      <c r="P90" s="484" t="s">
        <v>44</v>
      </c>
      <c r="Q90" s="484" t="str">
        <f t="shared" si="14"/>
        <v xml:space="preserve">Hydro </v>
      </c>
      <c r="R90" s="484" t="str">
        <f t="shared" si="12"/>
        <v>//**Hydro : **</v>
      </c>
      <c r="S90" s="485" t="str">
        <f t="shared" si="13"/>
        <v>//**Hydro : **</v>
      </c>
      <c r="T90" s="491"/>
    </row>
    <row r="91" spans="1:20" x14ac:dyDescent="0.35">
      <c r="B91" s="487" t="s">
        <v>8</v>
      </c>
      <c r="C91" s="487" t="s">
        <v>350</v>
      </c>
      <c r="D91" s="487" t="s">
        <v>351</v>
      </c>
      <c r="E91" s="488" t="s">
        <v>473</v>
      </c>
      <c r="F91" s="472"/>
      <c r="G91" s="488" t="s">
        <v>476</v>
      </c>
      <c r="H91" s="472"/>
      <c r="I91" s="196">
        <v>608</v>
      </c>
      <c r="J91" s="472" t="s">
        <v>45</v>
      </c>
      <c r="K91" s="489"/>
      <c r="L91" s="482"/>
      <c r="M91" s="483" t="s">
        <v>3589</v>
      </c>
      <c r="N91" s="477" t="str">
        <f>INDEX('Standard Descriptions'!$E:$E,MATCH(D91,'Standard Descriptions'!$C:$C,0))</f>
        <v xml:space="preserve"> This policy prevents new capacity of the selected type(s) from being built or deployed.//</v>
      </c>
      <c r="O91" s="484" t="s">
        <v>3590</v>
      </c>
      <c r="P91" s="484" t="s">
        <v>44</v>
      </c>
      <c r="Q91" s="484" t="str">
        <f t="shared" si="14"/>
        <v xml:space="preserve">Onshore Wind </v>
      </c>
      <c r="R91" s="484" t="str">
        <f t="shared" si="12"/>
        <v>//**Onshore Wind : **</v>
      </c>
      <c r="S91" s="485" t="str">
        <f t="shared" si="13"/>
        <v/>
      </c>
      <c r="T91" s="491"/>
    </row>
    <row r="92" spans="1:20" x14ac:dyDescent="0.35">
      <c r="B92" s="487" t="s">
        <v>8</v>
      </c>
      <c r="C92" s="487" t="s">
        <v>350</v>
      </c>
      <c r="D92" s="487" t="s">
        <v>351</v>
      </c>
      <c r="E92" s="488" t="s">
        <v>79</v>
      </c>
      <c r="F92" s="472"/>
      <c r="G92" s="488" t="s">
        <v>91</v>
      </c>
      <c r="H92" s="472"/>
      <c r="I92" s="196">
        <v>609</v>
      </c>
      <c r="J92" s="472" t="s">
        <v>45</v>
      </c>
      <c r="K92" s="489"/>
      <c r="L92" s="482"/>
      <c r="M92" s="483" t="s">
        <v>3589</v>
      </c>
      <c r="N92" s="477" t="str">
        <f>INDEX('Standard Descriptions'!$E:$E,MATCH(D92,'Standard Descriptions'!$C:$C,0))</f>
        <v xml:space="preserve"> This policy prevents new capacity of the selected type(s) from being built or deployed.//</v>
      </c>
      <c r="O92" s="484" t="s">
        <v>3590</v>
      </c>
      <c r="P92" s="484" t="s">
        <v>44</v>
      </c>
      <c r="Q92" s="484" t="str">
        <f t="shared" si="14"/>
        <v xml:space="preserve">Solar PV </v>
      </c>
      <c r="R92" s="484" t="str">
        <f t="shared" si="12"/>
        <v>//**Solar PV : **</v>
      </c>
      <c r="S92" s="485" t="str">
        <f t="shared" si="13"/>
        <v/>
      </c>
      <c r="T92" s="491"/>
    </row>
    <row r="93" spans="1:20" x14ac:dyDescent="0.35">
      <c r="B93" s="487" t="s">
        <v>8</v>
      </c>
      <c r="C93" s="487" t="s">
        <v>350</v>
      </c>
      <c r="D93" s="487" t="s">
        <v>351</v>
      </c>
      <c r="E93" s="488" t="s">
        <v>80</v>
      </c>
      <c r="F93" s="472"/>
      <c r="G93" s="488" t="s">
        <v>92</v>
      </c>
      <c r="H93" s="472"/>
      <c r="I93" s="196">
        <v>610</v>
      </c>
      <c r="J93" s="472" t="s">
        <v>45</v>
      </c>
      <c r="K93" s="489"/>
      <c r="L93" s="482"/>
      <c r="M93" s="483" t="s">
        <v>3589</v>
      </c>
      <c r="N93" s="477" t="str">
        <f>INDEX('Standard Descriptions'!$E:$E,MATCH(D93,'Standard Descriptions'!$C:$C,0))</f>
        <v xml:space="preserve"> This policy prevents new capacity of the selected type(s) from being built or deployed.//</v>
      </c>
      <c r="O93" s="484" t="s">
        <v>3590</v>
      </c>
      <c r="P93" s="484" t="s">
        <v>44</v>
      </c>
      <c r="Q93" s="484" t="str">
        <f t="shared" si="14"/>
        <v xml:space="preserve">Solar Thermal </v>
      </c>
      <c r="R93" s="484" t="str">
        <f t="shared" si="12"/>
        <v>//**Solar Thermal : **</v>
      </c>
      <c r="S93" s="485" t="str">
        <f t="shared" si="13"/>
        <v/>
      </c>
      <c r="T93" s="491"/>
    </row>
    <row r="94" spans="1:20" x14ac:dyDescent="0.35">
      <c r="B94" s="487" t="s">
        <v>8</v>
      </c>
      <c r="C94" s="487" t="s">
        <v>350</v>
      </c>
      <c r="D94" s="487" t="s">
        <v>351</v>
      </c>
      <c r="E94" s="488" t="s">
        <v>81</v>
      </c>
      <c r="F94" s="472"/>
      <c r="G94" s="488" t="s">
        <v>93</v>
      </c>
      <c r="H94" s="472"/>
      <c r="I94" s="196">
        <v>611</v>
      </c>
      <c r="J94" s="472" t="s">
        <v>45</v>
      </c>
      <c r="K94" s="489"/>
      <c r="L94" s="482"/>
      <c r="M94" s="483" t="s">
        <v>3589</v>
      </c>
      <c r="N94" s="477" t="str">
        <f>INDEX('Standard Descriptions'!$E:$E,MATCH(D94,'Standard Descriptions'!$C:$C,0))</f>
        <v xml:space="preserve"> This policy prevents new capacity of the selected type(s) from being built or deployed.//</v>
      </c>
      <c r="O94" s="484" t="s">
        <v>3590</v>
      </c>
      <c r="P94" s="484" t="s">
        <v>44</v>
      </c>
      <c r="Q94" s="484" t="str">
        <f t="shared" si="14"/>
        <v xml:space="preserve">Biomass </v>
      </c>
      <c r="R94" s="484" t="str">
        <f t="shared" si="12"/>
        <v>//**Biomass : **</v>
      </c>
      <c r="S94" s="485" t="str">
        <f t="shared" si="13"/>
        <v/>
      </c>
      <c r="T94" s="491"/>
    </row>
    <row r="95" spans="1:20" x14ac:dyDescent="0.35">
      <c r="B95" s="487" t="s">
        <v>8</v>
      </c>
      <c r="C95" s="487" t="s">
        <v>350</v>
      </c>
      <c r="D95" s="487" t="s">
        <v>351</v>
      </c>
      <c r="E95" s="488" t="s">
        <v>2478</v>
      </c>
      <c r="F95" s="472"/>
      <c r="G95" s="488" t="s">
        <v>461</v>
      </c>
      <c r="H95" s="472"/>
      <c r="I95" s="196">
        <v>612</v>
      </c>
      <c r="J95" s="472" t="s">
        <v>45</v>
      </c>
      <c r="K95" s="489"/>
      <c r="L95" s="482"/>
      <c r="M95" s="483" t="s">
        <v>3589</v>
      </c>
      <c r="N95" s="477" t="str">
        <f>INDEX('Standard Descriptions'!$E:$E,MATCH(D95,'Standard Descriptions'!$C:$C,0))</f>
        <v xml:space="preserve"> This policy prevents new capacity of the selected type(s) from being built or deployed.//</v>
      </c>
      <c r="O95" s="484" t="s">
        <v>3590</v>
      </c>
      <c r="P95" s="484" t="s">
        <v>44</v>
      </c>
      <c r="Q95" s="484" t="str">
        <f t="shared" si="14"/>
        <v xml:space="preserve">Geothermal </v>
      </c>
      <c r="R95" s="484" t="str">
        <f t="shared" si="12"/>
        <v>//**Geothermal : **</v>
      </c>
      <c r="S95" s="485" t="str">
        <f t="shared" si="13"/>
        <v/>
      </c>
      <c r="T95" s="491"/>
    </row>
    <row r="96" spans="1:20" x14ac:dyDescent="0.35">
      <c r="B96" s="487" t="s">
        <v>8</v>
      </c>
      <c r="C96" s="487" t="s">
        <v>350</v>
      </c>
      <c r="D96" s="487" t="s">
        <v>351</v>
      </c>
      <c r="E96" s="488" t="s">
        <v>328</v>
      </c>
      <c r="F96" s="472"/>
      <c r="G96" s="488" t="s">
        <v>330</v>
      </c>
      <c r="H96" s="472"/>
      <c r="I96" s="196">
        <v>613</v>
      </c>
      <c r="J96" s="472" t="s">
        <v>45</v>
      </c>
      <c r="K96" s="489"/>
      <c r="L96" s="482"/>
      <c r="M96" s="483" t="s">
        <v>3589</v>
      </c>
      <c r="N96" s="477" t="str">
        <f>INDEX('Standard Descriptions'!$E:$E,MATCH(D96,'Standard Descriptions'!$C:$C,0))</f>
        <v xml:space="preserve"> This policy prevents new capacity of the selected type(s) from being built or deployed.//</v>
      </c>
      <c r="O96" s="484" t="s">
        <v>3590</v>
      </c>
      <c r="P96" s="484" t="s">
        <v>44</v>
      </c>
      <c r="Q96" s="484" t="str">
        <f t="shared" si="14"/>
        <v xml:space="preserve">Petroleum </v>
      </c>
      <c r="R96" s="484" t="str">
        <f t="shared" si="12"/>
        <v>//**Petroleum : **</v>
      </c>
      <c r="S96" s="485" t="str">
        <f t="shared" si="13"/>
        <v/>
      </c>
      <c r="T96" s="491"/>
    </row>
    <row r="97" spans="1:20" x14ac:dyDescent="0.35">
      <c r="B97" s="487" t="s">
        <v>8</v>
      </c>
      <c r="C97" s="487" t="s">
        <v>350</v>
      </c>
      <c r="D97" s="487" t="s">
        <v>351</v>
      </c>
      <c r="E97" s="488" t="s">
        <v>329</v>
      </c>
      <c r="F97" s="472"/>
      <c r="G97" s="488" t="s">
        <v>331</v>
      </c>
      <c r="H97" s="472"/>
      <c r="I97" s="196">
        <v>614</v>
      </c>
      <c r="J97" s="472" t="s">
        <v>45</v>
      </c>
      <c r="K97" s="489"/>
      <c r="L97" s="482"/>
      <c r="M97" s="483" t="s">
        <v>3589</v>
      </c>
      <c r="N97" s="477" t="str">
        <f>INDEX('Standard Descriptions'!$E:$E,MATCH(D97,'Standard Descriptions'!$C:$C,0))</f>
        <v xml:space="preserve"> This policy prevents new capacity of the selected type(s) from being built or deployed.//</v>
      </c>
      <c r="O97" s="484" t="s">
        <v>3590</v>
      </c>
      <c r="P97" s="484" t="s">
        <v>44</v>
      </c>
      <c r="Q97" s="484" t="str">
        <f t="shared" si="14"/>
        <v xml:space="preserve">Natural Gas Peaker </v>
      </c>
      <c r="R97" s="484" t="str">
        <f t="shared" si="12"/>
        <v>//**Natural Gas Peaker : **</v>
      </c>
      <c r="S97" s="485" t="str">
        <f t="shared" si="13"/>
        <v/>
      </c>
      <c r="T97" s="491"/>
    </row>
    <row r="98" spans="1:20" x14ac:dyDescent="0.35">
      <c r="B98" s="487" t="s">
        <v>8</v>
      </c>
      <c r="C98" s="487" t="s">
        <v>350</v>
      </c>
      <c r="D98" s="487" t="s">
        <v>351</v>
      </c>
      <c r="E98" s="488" t="s">
        <v>469</v>
      </c>
      <c r="F98" s="472"/>
      <c r="G98" s="488" t="s">
        <v>468</v>
      </c>
      <c r="H98" s="472"/>
      <c r="I98" s="196">
        <v>116</v>
      </c>
      <c r="J98" s="472" t="s">
        <v>44</v>
      </c>
      <c r="K98" s="489"/>
      <c r="L98" s="482"/>
      <c r="M98" s="483" t="s">
        <v>3589</v>
      </c>
      <c r="N98" s="477" t="str">
        <f>INDEX('Standard Descriptions'!$E:$E,MATCH(D98,'Standard Descriptions'!$C:$C,0))</f>
        <v xml:space="preserve"> This policy prevents new capacity of the selected type(s) from being built or deployed.//</v>
      </c>
      <c r="O98" s="484" t="s">
        <v>3590</v>
      </c>
      <c r="P98" s="484" t="s">
        <v>44</v>
      </c>
      <c r="Q98" s="484" t="str">
        <f t="shared" si="14"/>
        <v xml:space="preserve">Lignite </v>
      </c>
      <c r="R98" s="484" t="str">
        <f t="shared" si="12"/>
        <v>//**Lignite : **</v>
      </c>
      <c r="S98" s="485" t="str">
        <f t="shared" si="13"/>
        <v>//**Lignite : **</v>
      </c>
      <c r="T98" s="491"/>
    </row>
    <row r="99" spans="1:20" x14ac:dyDescent="0.35">
      <c r="B99" s="487" t="s">
        <v>8</v>
      </c>
      <c r="C99" s="487" t="s">
        <v>350</v>
      </c>
      <c r="D99" s="487" t="s">
        <v>351</v>
      </c>
      <c r="E99" s="488" t="s">
        <v>478</v>
      </c>
      <c r="F99" s="472"/>
      <c r="G99" s="488" t="s">
        <v>479</v>
      </c>
      <c r="H99" s="472"/>
      <c r="I99" s="196">
        <v>615</v>
      </c>
      <c r="J99" s="472" t="s">
        <v>45</v>
      </c>
      <c r="K99" s="489"/>
      <c r="L99" s="482"/>
      <c r="M99" s="483" t="s">
        <v>3589</v>
      </c>
      <c r="N99" s="477" t="str">
        <f>INDEX('Standard Descriptions'!$E:$E,MATCH(D99,'Standard Descriptions'!$C:$C,0))</f>
        <v xml:space="preserve"> This policy prevents new capacity of the selected type(s) from being built or deployed.//</v>
      </c>
      <c r="O99" s="484" t="s">
        <v>3590</v>
      </c>
      <c r="P99" s="484" t="s">
        <v>44</v>
      </c>
      <c r="Q99" s="484" t="str">
        <f t="shared" si="14"/>
        <v xml:space="preserve">Offshore Wind </v>
      </c>
      <c r="R99" s="484" t="str">
        <f t="shared" si="12"/>
        <v>//**Offshore Wind : **</v>
      </c>
      <c r="S99" s="485" t="str">
        <f t="shared" si="13"/>
        <v/>
      </c>
      <c r="T99" s="491"/>
    </row>
    <row r="100" spans="1:20" x14ac:dyDescent="0.35">
      <c r="B100" s="487" t="s">
        <v>8</v>
      </c>
      <c r="C100" s="487" t="s">
        <v>350</v>
      </c>
      <c r="D100" s="487" t="s">
        <v>351</v>
      </c>
      <c r="E100" s="488" t="s">
        <v>2845</v>
      </c>
      <c r="F100" s="472"/>
      <c r="G100" s="488" t="s">
        <v>2528</v>
      </c>
      <c r="H100" s="472"/>
      <c r="I100" s="196">
        <v>616</v>
      </c>
      <c r="J100" s="472" t="s">
        <v>45</v>
      </c>
      <c r="K100" s="489"/>
      <c r="L100" s="482"/>
      <c r="M100" s="483" t="s">
        <v>3589</v>
      </c>
      <c r="N100" s="477" t="str">
        <f>INDEX('Standard Descriptions'!$E:$E,MATCH(D100,'Standard Descriptions'!$C:$C,0))</f>
        <v xml:space="preserve"> This policy prevents new capacity of the selected type(s) from being built or deployed.//</v>
      </c>
      <c r="O100" s="484" t="s">
        <v>3590</v>
      </c>
      <c r="P100" s="484" t="s">
        <v>44</v>
      </c>
      <c r="Q100" s="484" t="str">
        <f t="shared" si="14"/>
        <v xml:space="preserve">Crude Oil </v>
      </c>
      <c r="R100" s="484" t="str">
        <f t="shared" si="12"/>
        <v>//**Crude Oil : **</v>
      </c>
      <c r="S100" s="485" t="str">
        <f t="shared" si="13"/>
        <v/>
      </c>
      <c r="T100" s="491"/>
    </row>
    <row r="101" spans="1:20" x14ac:dyDescent="0.35">
      <c r="B101" s="487" t="s">
        <v>8</v>
      </c>
      <c r="C101" s="487" t="s">
        <v>350</v>
      </c>
      <c r="D101" s="487" t="s">
        <v>351</v>
      </c>
      <c r="E101" s="488" t="s">
        <v>2846</v>
      </c>
      <c r="F101" s="472"/>
      <c r="G101" s="488" t="s">
        <v>2677</v>
      </c>
      <c r="H101" s="472"/>
      <c r="I101" s="196">
        <v>617</v>
      </c>
      <c r="J101" s="472" t="s">
        <v>45</v>
      </c>
      <c r="K101" s="489"/>
      <c r="L101" s="482"/>
      <c r="M101" s="483" t="s">
        <v>3589</v>
      </c>
      <c r="N101" s="477" t="str">
        <f>INDEX('Standard Descriptions'!$E:$E,MATCH(D101,'Standard Descriptions'!$C:$C,0))</f>
        <v xml:space="preserve"> This policy prevents new capacity of the selected type(s) from being built or deployed.//</v>
      </c>
      <c r="O101" s="484" t="s">
        <v>3590</v>
      </c>
      <c r="P101" s="484" t="s">
        <v>44</v>
      </c>
      <c r="Q101" s="484" t="str">
        <f t="shared" si="14"/>
        <v xml:space="preserve">Heavy or Residual Fuel Oil </v>
      </c>
      <c r="R101" s="484" t="str">
        <f t="shared" si="12"/>
        <v>//**Heavy or Residual Fuel Oil : **</v>
      </c>
      <c r="S101" s="485" t="str">
        <f t="shared" si="13"/>
        <v/>
      </c>
      <c r="T101" s="491"/>
    </row>
    <row r="102" spans="1:20" x14ac:dyDescent="0.35">
      <c r="B102" s="487" t="s">
        <v>8</v>
      </c>
      <c r="C102" s="487" t="s">
        <v>350</v>
      </c>
      <c r="D102" s="487" t="s">
        <v>351</v>
      </c>
      <c r="E102" s="488" t="s">
        <v>2847</v>
      </c>
      <c r="F102" s="472"/>
      <c r="G102" s="488" t="s">
        <v>2530</v>
      </c>
      <c r="H102" s="472"/>
      <c r="I102" s="196">
        <v>618</v>
      </c>
      <c r="J102" s="472" t="s">
        <v>45</v>
      </c>
      <c r="K102" s="489"/>
      <c r="L102" s="482"/>
      <c r="M102" s="483" t="s">
        <v>3589</v>
      </c>
      <c r="N102" s="477" t="str">
        <f>INDEX('Standard Descriptions'!$E:$E,MATCH(D102,'Standard Descriptions'!$C:$C,0))</f>
        <v xml:space="preserve"> This policy prevents new capacity of the selected type(s) from being built or deployed.//</v>
      </c>
      <c r="O102" s="484" t="s">
        <v>3590</v>
      </c>
      <c r="P102" s="484" t="s">
        <v>44</v>
      </c>
      <c r="Q102" s="484" t="str">
        <f t="shared" si="14"/>
        <v xml:space="preserve">Municipal Solid Waste </v>
      </c>
      <c r="R102" s="484" t="str">
        <f t="shared" si="12"/>
        <v>//**Municipal Solid Waste : **</v>
      </c>
      <c r="S102" s="485" t="str">
        <f t="shared" si="13"/>
        <v/>
      </c>
      <c r="T102" s="491"/>
    </row>
    <row r="104" spans="1:20" x14ac:dyDescent="0.35">
      <c r="A104" s="464">
        <v>6</v>
      </c>
      <c r="B104" s="497" t="s">
        <v>8</v>
      </c>
      <c r="C104" s="498" t="s">
        <v>3268</v>
      </c>
      <c r="D104" s="497" t="s">
        <v>2835</v>
      </c>
      <c r="E104" s="498"/>
      <c r="F104" s="498"/>
      <c r="G104" s="498"/>
      <c r="H104" s="498"/>
      <c r="I104" s="499">
        <v>508</v>
      </c>
      <c r="J104" s="498" t="s">
        <v>44</v>
      </c>
      <c r="K104" s="497"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6"/>
      <c r="M104" s="477" t="s">
        <v>3589</v>
      </c>
      <c r="N104" s="477"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5" t="s">
        <v>3590</v>
      </c>
      <c r="P104" s="475" t="s">
        <v>45</v>
      </c>
      <c r="Q104" s="475" t="str">
        <f t="shared" ref="Q104" si="15">G104&amp;" "&amp;H104</f>
        <v xml:space="preserve"> </v>
      </c>
      <c r="R104" s="478"/>
      <c r="S104" s="478"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4">
        <v>7</v>
      </c>
      <c r="B106" s="500" t="s">
        <v>8</v>
      </c>
      <c r="C106" s="500" t="s">
        <v>283</v>
      </c>
      <c r="D106" s="500" t="s">
        <v>286</v>
      </c>
      <c r="E106" s="501"/>
      <c r="F106" s="501"/>
      <c r="G106" s="501"/>
      <c r="H106" s="501"/>
      <c r="I106" s="502">
        <v>148</v>
      </c>
      <c r="J106" s="498" t="s">
        <v>44</v>
      </c>
      <c r="K106" s="500" t="str">
        <f>_xlfn.CONCAT("From 2010-2018, electricity exports in ",'Supporting Data'!$A$6," ",IF('Supporting Data'!$N$6 &lt; 0,"declined","increased")," by ",'Supporting Data'!$N$6,"%.")</f>
        <v>From 2010-2018, electricity exports in California increased by 731%.</v>
      </c>
      <c r="L106" s="476"/>
      <c r="M106" s="477" t="s">
        <v>3589</v>
      </c>
      <c r="N106" s="477"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5" t="s">
        <v>3590</v>
      </c>
      <c r="P106" s="475" t="s">
        <v>45</v>
      </c>
      <c r="Q106" s="475" t="str">
        <f t="shared" ref="Q106" si="17">G106&amp;" "&amp;H106</f>
        <v xml:space="preserve"> </v>
      </c>
      <c r="R106" s="478"/>
      <c r="S106" s="478" t="str">
        <f t="shared" ref="S106" si="18">IF(J106="Yes",R106&amp;K106,"")</f>
        <v>From 2010-2018, electricity exports in California increased by 731%.</v>
      </c>
      <c r="T106" s="47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64">
        <v>8</v>
      </c>
      <c r="B108" s="475" t="s">
        <v>8</v>
      </c>
      <c r="C108" s="475" t="s">
        <v>284</v>
      </c>
      <c r="D108" s="475" t="s">
        <v>285</v>
      </c>
      <c r="E108" s="475"/>
      <c r="F108" s="475"/>
      <c r="G108" s="475"/>
      <c r="H108" s="475"/>
      <c r="I108" s="475"/>
      <c r="J108" s="475"/>
      <c r="K108" s="481" t="str">
        <f>_xlfn.CONCAT("From 2010-2018, electricity imports in ",'Supporting Data'!$A$6," ",IF('Supporting Data'!$M$6 &lt; 0,"declined","increased")," by ",'Supporting Data'!$M$6,"%.")</f>
        <v>From 2010-2018, electricity imports in California declined by -2%.</v>
      </c>
      <c r="L108" s="476"/>
      <c r="M108" s="477" t="s">
        <v>3589</v>
      </c>
      <c r="N108" s="477"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8" t="s">
        <v>3590</v>
      </c>
      <c r="P108" s="478" t="s">
        <v>44</v>
      </c>
      <c r="Q108" s="475"/>
      <c r="R108" s="478" t="str">
        <f t="shared" ref="R108" si="19">IF(Q108="","","//**"&amp;Q108&amp;": **")</f>
        <v/>
      </c>
      <c r="S108" s="478" t="str">
        <f>K108</f>
        <v>From 2010-2018, electricity imports in California declined by -2%.</v>
      </c>
      <c r="T108" s="47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64">
        <v>9</v>
      </c>
      <c r="B110" s="497" t="s">
        <v>8</v>
      </c>
      <c r="C110" s="497" t="s">
        <v>17</v>
      </c>
      <c r="D110" s="497" t="s">
        <v>28</v>
      </c>
      <c r="E110" s="498"/>
      <c r="F110" s="498"/>
      <c r="G110" s="498"/>
      <c r="H110" s="498"/>
      <c r="I110" s="499">
        <v>30</v>
      </c>
      <c r="J110" s="498" t="s">
        <v>44</v>
      </c>
      <c r="K110" s="497"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6"/>
      <c r="M110" s="477" t="s">
        <v>3589</v>
      </c>
      <c r="N110" s="477"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5" t="s">
        <v>3590</v>
      </c>
      <c r="P110" s="475" t="s">
        <v>45</v>
      </c>
      <c r="Q110" s="475" t="str">
        <f t="shared" ref="Q110" si="20">G110&amp;" "&amp;H110</f>
        <v xml:space="preserve"> </v>
      </c>
      <c r="R110" s="478"/>
      <c r="S110" s="478" t="str">
        <f t="shared" ref="S110" si="21">IF(J110="Yes",R110&amp;K110,"")</f>
        <v>For California, a 100% setting provides for an additional 8751 MW of demand response capacity in 2050 (on top of a BAU quantity of 2831 MW).</v>
      </c>
      <c r="T110" s="47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64">
        <v>10</v>
      </c>
      <c r="B112" s="497" t="s">
        <v>8</v>
      </c>
      <c r="C112" s="497" t="s">
        <v>19</v>
      </c>
      <c r="D112" s="497" t="s">
        <v>3093</v>
      </c>
      <c r="E112" s="498"/>
      <c r="F112" s="498"/>
      <c r="G112" s="498"/>
      <c r="H112" s="498"/>
      <c r="I112" s="499">
        <v>33</v>
      </c>
      <c r="J112" s="498" t="s">
        <v>44</v>
      </c>
      <c r="K112" s="497"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6"/>
      <c r="M112" s="477" t="s">
        <v>3589</v>
      </c>
      <c r="N112" s="477" t="str">
        <f>INDEX('Standard Descriptions'!$E:$E,MATCH(D112,'Standard Descriptions'!$C:$C,0))</f>
        <v xml:space="preserve"> This policy causes grid-scale electricity storage from chemical batteries to increase above the amount predicted in the BAU Scenario. // </v>
      </c>
      <c r="O112" s="475" t="s">
        <v>3590</v>
      </c>
      <c r="P112" s="475" t="s">
        <v>45</v>
      </c>
      <c r="Q112" s="475" t="str">
        <f t="shared" ref="Q112" si="22">G112&amp;" "&amp;H112</f>
        <v xml:space="preserve"> </v>
      </c>
      <c r="R112" s="478"/>
      <c r="S112" s="478"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64">
        <v>11</v>
      </c>
      <c r="B114" s="475" t="s">
        <v>8</v>
      </c>
      <c r="C114" s="475" t="s">
        <v>2886</v>
      </c>
      <c r="D114" s="475" t="str">
        <f>D115</f>
        <v>Perc Subsidy for Elec Capacity Construction</v>
      </c>
      <c r="E114" s="475"/>
      <c r="F114" s="475"/>
      <c r="G114" s="475"/>
      <c r="H114" s="475"/>
      <c r="I114" s="475"/>
      <c r="J114" s="475"/>
      <c r="K114" s="475"/>
      <c r="L114" s="476"/>
      <c r="M114" s="495" t="s">
        <v>3589</v>
      </c>
      <c r="N114" s="477"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5" t="s">
        <v>3590</v>
      </c>
      <c r="P114" s="475" t="s">
        <v>44</v>
      </c>
      <c r="Q114" s="475"/>
      <c r="R114" s="475"/>
      <c r="S114" s="475" t="str">
        <f t="shared" ref="S114:S127" si="24">IF(J114="Yes",R114&amp;K114,"")</f>
        <v/>
      </c>
      <c r="T114" s="47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69" t="s">
        <v>8</v>
      </c>
      <c r="C115" s="181" t="s">
        <v>2886</v>
      </c>
      <c r="D115" s="469" t="s">
        <v>2888</v>
      </c>
      <c r="E115" s="472" t="s">
        <v>472</v>
      </c>
      <c r="F115" s="472"/>
      <c r="G115" s="488" t="s">
        <v>471</v>
      </c>
      <c r="H115" s="488"/>
      <c r="I115" s="480">
        <v>691</v>
      </c>
      <c r="J115" s="488" t="s">
        <v>45</v>
      </c>
      <c r="K115" s="489"/>
      <c r="L115" s="482"/>
      <c r="M115" s="483" t="s">
        <v>3589</v>
      </c>
      <c r="N115" s="477"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4" t="s">
        <v>3590</v>
      </c>
      <c r="P115" s="484" t="s">
        <v>44</v>
      </c>
      <c r="Q115" s="484" t="str">
        <f t="shared" ref="Q115:Q127" si="25">G115&amp;" "&amp;H115</f>
        <v xml:space="preserve">Hard Coal </v>
      </c>
      <c r="R115" s="484" t="str">
        <f t="shared" ref="R115:R127" si="26">IF(Q115="","","//**"&amp;Q115&amp;": **")</f>
        <v>//**Hard Coal : **</v>
      </c>
      <c r="S115" s="485" t="str">
        <f t="shared" si="24"/>
        <v/>
      </c>
      <c r="T115" s="491"/>
    </row>
    <row r="116" spans="1:20" x14ac:dyDescent="0.35">
      <c r="B116" s="503" t="s">
        <v>8</v>
      </c>
      <c r="C116" s="503" t="s">
        <v>2886</v>
      </c>
      <c r="D116" s="503" t="s">
        <v>2888</v>
      </c>
      <c r="E116" s="488" t="s">
        <v>3601</v>
      </c>
      <c r="F116" s="504"/>
      <c r="G116" s="488" t="s">
        <v>88</v>
      </c>
      <c r="H116" s="488"/>
      <c r="I116" s="480">
        <v>692</v>
      </c>
      <c r="J116" s="488" t="s">
        <v>45</v>
      </c>
      <c r="K116" s="489"/>
      <c r="L116" s="482"/>
      <c r="M116" s="483" t="s">
        <v>3589</v>
      </c>
      <c r="N116" s="477"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4" t="s">
        <v>3590</v>
      </c>
      <c r="P116" s="484" t="s">
        <v>44</v>
      </c>
      <c r="Q116" s="484" t="str">
        <f t="shared" si="25"/>
        <v xml:space="preserve">Natural Gas </v>
      </c>
      <c r="R116" s="484" t="str">
        <f t="shared" si="26"/>
        <v>//**Natural Gas : **</v>
      </c>
      <c r="S116" s="485" t="str">
        <f t="shared" si="24"/>
        <v/>
      </c>
      <c r="T116" s="491"/>
    </row>
    <row r="117" spans="1:20" x14ac:dyDescent="0.35">
      <c r="B117" s="503" t="s">
        <v>8</v>
      </c>
      <c r="C117" s="503" t="s">
        <v>2886</v>
      </c>
      <c r="D117" s="503" t="s">
        <v>2888</v>
      </c>
      <c r="E117" s="488" t="s">
        <v>77</v>
      </c>
      <c r="F117" s="504"/>
      <c r="G117" s="488" t="s">
        <v>89</v>
      </c>
      <c r="H117" s="488"/>
      <c r="I117" s="480">
        <v>517</v>
      </c>
      <c r="J117" s="488" t="s">
        <v>44</v>
      </c>
      <c r="K117" s="489" t="s">
        <v>3602</v>
      </c>
      <c r="L117" s="482"/>
      <c r="M117" s="483" t="s">
        <v>3589</v>
      </c>
      <c r="N117" s="477"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4" t="s">
        <v>3590</v>
      </c>
      <c r="P117" s="484" t="s">
        <v>44</v>
      </c>
      <c r="Q117" s="484" t="str">
        <f t="shared" si="25"/>
        <v xml:space="preserve">Nuclear </v>
      </c>
      <c r="R117" s="484" t="str">
        <f t="shared" si="26"/>
        <v>//**Nuclear : **</v>
      </c>
      <c r="S117" s="485"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1"/>
    </row>
    <row r="118" spans="1:20" x14ac:dyDescent="0.35">
      <c r="B118" s="503" t="s">
        <v>8</v>
      </c>
      <c r="C118" s="503" t="s">
        <v>2886</v>
      </c>
      <c r="D118" s="503" t="s">
        <v>2888</v>
      </c>
      <c r="E118" s="488" t="s">
        <v>78</v>
      </c>
      <c r="F118" s="504"/>
      <c r="G118" s="488" t="s">
        <v>90</v>
      </c>
      <c r="H118" s="488"/>
      <c r="I118" s="480">
        <v>693</v>
      </c>
      <c r="J118" s="488" t="s">
        <v>45</v>
      </c>
      <c r="K118" s="489"/>
      <c r="L118" s="482"/>
      <c r="M118" s="483" t="s">
        <v>3589</v>
      </c>
      <c r="N118" s="477"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4" t="s">
        <v>3590</v>
      </c>
      <c r="P118" s="484" t="s">
        <v>44</v>
      </c>
      <c r="Q118" s="484" t="str">
        <f t="shared" si="25"/>
        <v xml:space="preserve">Hydro </v>
      </c>
      <c r="R118" s="484" t="str">
        <f t="shared" si="26"/>
        <v>//**Hydro : **</v>
      </c>
      <c r="S118" s="485" t="str">
        <f t="shared" si="24"/>
        <v/>
      </c>
      <c r="T118" s="491"/>
    </row>
    <row r="119" spans="1:20" x14ac:dyDescent="0.35">
      <c r="B119" s="503" t="s">
        <v>8</v>
      </c>
      <c r="C119" s="503" t="s">
        <v>2886</v>
      </c>
      <c r="D119" s="503" t="s">
        <v>2888</v>
      </c>
      <c r="E119" s="488" t="s">
        <v>473</v>
      </c>
      <c r="F119" s="504"/>
      <c r="G119" s="488" t="s">
        <v>476</v>
      </c>
      <c r="H119" s="488"/>
      <c r="I119" s="480">
        <v>518</v>
      </c>
      <c r="J119" s="488" t="s">
        <v>44</v>
      </c>
      <c r="K119" s="481"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2"/>
      <c r="M119" s="483" t="s">
        <v>3589</v>
      </c>
      <c r="N119" s="477"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4" t="s">
        <v>3590</v>
      </c>
      <c r="P119" s="484" t="s">
        <v>44</v>
      </c>
      <c r="Q119" s="484" t="str">
        <f t="shared" si="25"/>
        <v xml:space="preserve">Onshore Wind </v>
      </c>
      <c r="R119" s="484" t="str">
        <f t="shared" si="26"/>
        <v>//**Onshore Wind : **</v>
      </c>
      <c r="S119" s="485" t="str">
        <f t="shared" si="24"/>
        <v>//**Onshore Wind : **California does not have a capacity construction subsidy for onshore wind. However, the Investment Tax Credit, a similar program for solar power, covers 30% of system costs through 2019, with declining amounts thereafter.</v>
      </c>
      <c r="T119" s="491"/>
    </row>
    <row r="120" spans="1:20" x14ac:dyDescent="0.35">
      <c r="B120" s="503" t="s">
        <v>8</v>
      </c>
      <c r="C120" s="503" t="s">
        <v>2886</v>
      </c>
      <c r="D120" s="503" t="s">
        <v>2888</v>
      </c>
      <c r="E120" s="488" t="s">
        <v>79</v>
      </c>
      <c r="F120" s="504"/>
      <c r="G120" s="488" t="s">
        <v>91</v>
      </c>
      <c r="H120" s="488"/>
      <c r="I120" s="480">
        <v>519</v>
      </c>
      <c r="J120" s="488" t="s">
        <v>44</v>
      </c>
      <c r="K120" s="481"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2"/>
      <c r="M120" s="483" t="s">
        <v>3589</v>
      </c>
      <c r="N120" s="477"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4" t="s">
        <v>3590</v>
      </c>
      <c r="P120" s="484" t="s">
        <v>44</v>
      </c>
      <c r="Q120" s="484" t="str">
        <f t="shared" si="25"/>
        <v xml:space="preserve">Solar PV </v>
      </c>
      <c r="R120" s="484" t="str">
        <f t="shared" si="26"/>
        <v>//**Solar PV : **</v>
      </c>
      <c r="S120" s="485" t="str">
        <f t="shared" si="24"/>
        <v>//**Solar PV : **California does not have a capacity construction subsidy for solar pv. However, the Investment Tax Credit, a similar program for solar power, covers 30% of system costs through 2019, with declining amounts thereafter.</v>
      </c>
      <c r="T120" s="491"/>
    </row>
    <row r="121" spans="1:20" x14ac:dyDescent="0.35">
      <c r="B121" s="503" t="s">
        <v>8</v>
      </c>
      <c r="C121" s="503" t="s">
        <v>2886</v>
      </c>
      <c r="D121" s="503" t="s">
        <v>2888</v>
      </c>
      <c r="E121" s="488" t="s">
        <v>80</v>
      </c>
      <c r="F121" s="504"/>
      <c r="G121" s="488" t="s">
        <v>92</v>
      </c>
      <c r="H121" s="488"/>
      <c r="I121" s="480">
        <v>520</v>
      </c>
      <c r="J121" s="488" t="s">
        <v>44</v>
      </c>
      <c r="K121" s="469"/>
      <c r="L121" s="482"/>
      <c r="M121" s="483" t="s">
        <v>3589</v>
      </c>
      <c r="N121" s="477"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4" t="s">
        <v>3590</v>
      </c>
      <c r="P121" s="484" t="s">
        <v>44</v>
      </c>
      <c r="Q121" s="484" t="str">
        <f t="shared" si="25"/>
        <v xml:space="preserve">Solar Thermal </v>
      </c>
      <c r="R121" s="484" t="str">
        <f t="shared" si="26"/>
        <v>//**Solar Thermal : **</v>
      </c>
      <c r="S121" s="485" t="str">
        <f>R121</f>
        <v>//**Solar Thermal : **</v>
      </c>
      <c r="T121" s="491"/>
    </row>
    <row r="122" spans="1:20" x14ac:dyDescent="0.35">
      <c r="B122" s="503" t="s">
        <v>8</v>
      </c>
      <c r="C122" s="503" t="s">
        <v>2886</v>
      </c>
      <c r="D122" s="503" t="s">
        <v>2888</v>
      </c>
      <c r="E122" s="488" t="s">
        <v>81</v>
      </c>
      <c r="F122" s="504"/>
      <c r="G122" s="488" t="s">
        <v>93</v>
      </c>
      <c r="H122" s="488"/>
      <c r="I122" s="480">
        <v>521</v>
      </c>
      <c r="J122" s="488" t="s">
        <v>44</v>
      </c>
      <c r="K122" s="489" t="s">
        <v>3603</v>
      </c>
      <c r="L122" s="482"/>
      <c r="M122" s="483" t="s">
        <v>3589</v>
      </c>
      <c r="N122" s="477"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4" t="s">
        <v>3590</v>
      </c>
      <c r="P122" s="484" t="s">
        <v>44</v>
      </c>
      <c r="Q122" s="484" t="str">
        <f t="shared" si="25"/>
        <v xml:space="preserve">Biomass </v>
      </c>
      <c r="R122" s="484" t="str">
        <f t="shared" si="26"/>
        <v>//**Biomass : **</v>
      </c>
      <c r="S122" s="485"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1"/>
    </row>
    <row r="123" spans="1:20" x14ac:dyDescent="0.35">
      <c r="B123" s="503" t="s">
        <v>8</v>
      </c>
      <c r="C123" s="503" t="s">
        <v>2886</v>
      </c>
      <c r="D123" s="503" t="s">
        <v>2888</v>
      </c>
      <c r="E123" s="488" t="s">
        <v>469</v>
      </c>
      <c r="F123" s="504"/>
      <c r="G123" s="488" t="s">
        <v>468</v>
      </c>
      <c r="H123" s="488"/>
      <c r="I123" s="480">
        <v>694</v>
      </c>
      <c r="J123" s="488" t="s">
        <v>45</v>
      </c>
      <c r="K123" s="489"/>
      <c r="L123" s="482"/>
      <c r="M123" s="483" t="s">
        <v>3589</v>
      </c>
      <c r="N123" s="477"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4" t="s">
        <v>3590</v>
      </c>
      <c r="P123" s="484" t="s">
        <v>44</v>
      </c>
      <c r="Q123" s="484" t="str">
        <f t="shared" si="25"/>
        <v xml:space="preserve">Lignite </v>
      </c>
      <c r="R123" s="484" t="str">
        <f t="shared" si="26"/>
        <v>//**Lignite : **</v>
      </c>
      <c r="S123" s="485" t="str">
        <f t="shared" si="24"/>
        <v/>
      </c>
      <c r="T123" s="491"/>
    </row>
    <row r="124" spans="1:20" x14ac:dyDescent="0.35">
      <c r="B124" s="503" t="s">
        <v>8</v>
      </c>
      <c r="C124" s="503" t="s">
        <v>2886</v>
      </c>
      <c r="D124" s="503" t="s">
        <v>2888</v>
      </c>
      <c r="E124" s="488" t="s">
        <v>478</v>
      </c>
      <c r="F124" s="504"/>
      <c r="G124" s="488" t="s">
        <v>479</v>
      </c>
      <c r="H124" s="488"/>
      <c r="I124" s="480">
        <v>522</v>
      </c>
      <c r="J124" s="488" t="s">
        <v>44</v>
      </c>
      <c r="K124" s="481"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2"/>
      <c r="M124" s="483" t="s">
        <v>3589</v>
      </c>
      <c r="N124" s="477"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4" t="s">
        <v>3590</v>
      </c>
      <c r="P124" s="484" t="s">
        <v>44</v>
      </c>
      <c r="Q124" s="484" t="str">
        <f t="shared" si="25"/>
        <v xml:space="preserve">Offshore Wind </v>
      </c>
      <c r="R124" s="484" t="str">
        <f t="shared" si="26"/>
        <v>//**Offshore Wind : **</v>
      </c>
      <c r="S124" s="485" t="str">
        <f t="shared" si="24"/>
        <v>//**Offshore Wind : **California does not have a capacity construction subsidy for petroleum. However, the Investment Tax Credit, a similar program for solar power, covers 30% of system costs through 2019, with declining amounts thereafter.</v>
      </c>
      <c r="T124" s="491"/>
    </row>
    <row r="125" spans="1:20" x14ac:dyDescent="0.35">
      <c r="B125" s="503" t="s">
        <v>8</v>
      </c>
      <c r="C125" s="503" t="s">
        <v>2886</v>
      </c>
      <c r="D125" s="503" t="s">
        <v>2888</v>
      </c>
      <c r="E125" s="488" t="s">
        <v>2845</v>
      </c>
      <c r="F125" s="472"/>
      <c r="G125" s="488" t="s">
        <v>2528</v>
      </c>
      <c r="H125" s="488"/>
      <c r="I125" s="480">
        <v>695</v>
      </c>
      <c r="J125" s="488" t="s">
        <v>45</v>
      </c>
      <c r="K125" s="489"/>
      <c r="L125" s="482"/>
      <c r="M125" s="483" t="s">
        <v>3589</v>
      </c>
      <c r="N125" s="477"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4" t="s">
        <v>3590</v>
      </c>
      <c r="P125" s="484" t="s">
        <v>44</v>
      </c>
      <c r="Q125" s="484" t="str">
        <f t="shared" si="25"/>
        <v xml:space="preserve">Crude Oil </v>
      </c>
      <c r="R125" s="484" t="str">
        <f t="shared" si="26"/>
        <v>//**Crude Oil : **</v>
      </c>
      <c r="S125" s="485" t="str">
        <f t="shared" si="24"/>
        <v/>
      </c>
      <c r="T125" s="491"/>
    </row>
    <row r="126" spans="1:20" x14ac:dyDescent="0.35">
      <c r="B126" s="503" t="s">
        <v>8</v>
      </c>
      <c r="C126" s="503" t="s">
        <v>2886</v>
      </c>
      <c r="D126" s="503" t="s">
        <v>2888</v>
      </c>
      <c r="E126" s="488" t="s">
        <v>2846</v>
      </c>
      <c r="F126" s="472"/>
      <c r="G126" s="488" t="s">
        <v>2677</v>
      </c>
      <c r="H126" s="488"/>
      <c r="I126" s="480">
        <v>696</v>
      </c>
      <c r="J126" s="488" t="s">
        <v>45</v>
      </c>
      <c r="K126" s="489"/>
      <c r="L126" s="482"/>
      <c r="M126" s="483" t="s">
        <v>3589</v>
      </c>
      <c r="N126" s="477"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4" t="s">
        <v>3590</v>
      </c>
      <c r="P126" s="484" t="s">
        <v>44</v>
      </c>
      <c r="Q126" s="484" t="str">
        <f t="shared" si="25"/>
        <v xml:space="preserve">Heavy or Residual Fuel Oil </v>
      </c>
      <c r="R126" s="484" t="str">
        <f t="shared" si="26"/>
        <v>//**Heavy or Residual Fuel Oil : **</v>
      </c>
      <c r="S126" s="485" t="str">
        <f t="shared" si="24"/>
        <v/>
      </c>
      <c r="T126" s="491"/>
    </row>
    <row r="127" spans="1:20" x14ac:dyDescent="0.35">
      <c r="B127" s="503" t="s">
        <v>8</v>
      </c>
      <c r="C127" s="503" t="s">
        <v>2886</v>
      </c>
      <c r="D127" s="503" t="s">
        <v>2888</v>
      </c>
      <c r="E127" s="488" t="s">
        <v>2847</v>
      </c>
      <c r="F127" s="472"/>
      <c r="G127" s="488" t="s">
        <v>2530</v>
      </c>
      <c r="H127" s="488"/>
      <c r="I127" s="480">
        <v>697</v>
      </c>
      <c r="J127" s="488" t="s">
        <v>45</v>
      </c>
      <c r="K127" s="489"/>
      <c r="L127" s="482"/>
      <c r="M127" s="483" t="s">
        <v>3589</v>
      </c>
      <c r="N127" s="477"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4" t="s">
        <v>3590</v>
      </c>
      <c r="P127" s="484" t="s">
        <v>44</v>
      </c>
      <c r="Q127" s="484" t="str">
        <f t="shared" si="25"/>
        <v xml:space="preserve">Municipal Solid Waste </v>
      </c>
      <c r="R127" s="484" t="str">
        <f t="shared" si="26"/>
        <v>//**Municipal Solid Waste : **</v>
      </c>
      <c r="S127" s="485" t="str">
        <f t="shared" si="24"/>
        <v/>
      </c>
      <c r="T127" s="491"/>
    </row>
    <row r="129" spans="1:20" x14ac:dyDescent="0.35">
      <c r="A129" s="464">
        <v>12</v>
      </c>
      <c r="B129" s="478" t="s">
        <v>8</v>
      </c>
      <c r="C129" s="478" t="s">
        <v>18</v>
      </c>
      <c r="D129" s="478" t="str">
        <f>D130</f>
        <v>Subsidy for Elec Production by Fuel</v>
      </c>
      <c r="E129" s="478"/>
      <c r="F129" s="478"/>
      <c r="G129" s="478"/>
      <c r="H129" s="478"/>
      <c r="I129" s="478"/>
      <c r="J129" s="478"/>
      <c r="K129" s="478"/>
      <c r="L129" s="482"/>
      <c r="M129" s="477" t="s">
        <v>3589</v>
      </c>
      <c r="N129" s="477" t="str">
        <f>INDEX('Standard Descriptions'!$E:$E,MATCH(D129,'Standard Descriptions'!$C:$C,0))</f>
        <v xml:space="preserve"> This policy is a subsidy paid by the government to suppliers of electricity per unit of electricity generated from the selected plant type(s). // </v>
      </c>
      <c r="O129" s="478" t="s">
        <v>3590</v>
      </c>
      <c r="P129" s="478" t="s">
        <v>44</v>
      </c>
      <c r="Q129" s="478"/>
      <c r="R129" s="478" t="str">
        <f t="shared" ref="R129:R142" si="27">IF(Q129="","","//**"&amp;Q129&amp;": **")</f>
        <v/>
      </c>
      <c r="S129" s="478" t="str">
        <f t="shared" ref="S129:S142" si="28">IF(J129="Yes",R129&amp;K129,"")</f>
        <v/>
      </c>
      <c r="T129" s="47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2" t="s">
        <v>472</v>
      </c>
      <c r="F130" s="472"/>
      <c r="G130" s="488" t="s">
        <v>471</v>
      </c>
      <c r="H130" s="472"/>
      <c r="I130" s="480">
        <v>698</v>
      </c>
      <c r="J130" s="488" t="s">
        <v>45</v>
      </c>
      <c r="K130" s="489"/>
      <c r="L130" s="482"/>
      <c r="M130" s="483" t="s">
        <v>3589</v>
      </c>
      <c r="N130" s="477" t="str">
        <f>INDEX('Standard Descriptions'!$E:$E,MATCH(D130,'Standard Descriptions'!$C:$C,0))</f>
        <v xml:space="preserve"> This policy is a subsidy paid by the government to suppliers of electricity per unit of electricity generated from the selected plant type(s). // </v>
      </c>
      <c r="O130" s="484" t="s">
        <v>3590</v>
      </c>
      <c r="P130" s="484" t="s">
        <v>44</v>
      </c>
      <c r="Q130" s="484" t="str">
        <f t="shared" ref="Q130:Q142" si="29">G130&amp;" "&amp;H130</f>
        <v xml:space="preserve">Hard Coal </v>
      </c>
      <c r="R130" s="484" t="str">
        <f t="shared" si="27"/>
        <v>//**Hard Coal : **</v>
      </c>
      <c r="S130" s="485" t="str">
        <f t="shared" si="28"/>
        <v/>
      </c>
      <c r="T130" s="491"/>
    </row>
    <row r="131" spans="1:20" x14ac:dyDescent="0.35">
      <c r="B131" s="487" t="s">
        <v>8</v>
      </c>
      <c r="C131" s="487" t="s">
        <v>18</v>
      </c>
      <c r="D131" s="487" t="s">
        <v>133</v>
      </c>
      <c r="E131" s="488" t="s">
        <v>3601</v>
      </c>
      <c r="F131" s="504"/>
      <c r="G131" s="488" t="s">
        <v>88</v>
      </c>
      <c r="H131" s="504"/>
      <c r="I131" s="480">
        <v>699</v>
      </c>
      <c r="J131" s="488" t="s">
        <v>45</v>
      </c>
      <c r="K131" s="489"/>
      <c r="L131" s="482"/>
      <c r="M131" s="483" t="s">
        <v>3589</v>
      </c>
      <c r="N131" s="477" t="str">
        <f>INDEX('Standard Descriptions'!$E:$E,MATCH(D131,'Standard Descriptions'!$C:$C,0))</f>
        <v xml:space="preserve"> This policy is a subsidy paid by the government to suppliers of electricity per unit of electricity generated from the selected plant type(s). // </v>
      </c>
      <c r="O131" s="484" t="s">
        <v>3590</v>
      </c>
      <c r="P131" s="484" t="s">
        <v>44</v>
      </c>
      <c r="Q131" s="484" t="str">
        <f t="shared" si="29"/>
        <v xml:space="preserve">Natural Gas </v>
      </c>
      <c r="R131" s="484" t="str">
        <f t="shared" si="27"/>
        <v>//**Natural Gas : **</v>
      </c>
      <c r="S131" s="485" t="str">
        <f t="shared" si="28"/>
        <v/>
      </c>
      <c r="T131" s="491"/>
    </row>
    <row r="132" spans="1:20" x14ac:dyDescent="0.35">
      <c r="B132" s="487" t="s">
        <v>8</v>
      </c>
      <c r="C132" s="487" t="s">
        <v>18</v>
      </c>
      <c r="D132" s="487" t="s">
        <v>133</v>
      </c>
      <c r="E132" s="488" t="s">
        <v>77</v>
      </c>
      <c r="F132" s="504"/>
      <c r="G132" s="488" t="s">
        <v>89</v>
      </c>
      <c r="H132" s="504"/>
      <c r="I132" s="196">
        <v>37</v>
      </c>
      <c r="J132" s="488" t="s">
        <v>44</v>
      </c>
      <c r="K132"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2"/>
      <c r="M132" s="483" t="s">
        <v>3589</v>
      </c>
      <c r="N132" s="477" t="str">
        <f>INDEX('Standard Descriptions'!$E:$E,MATCH(D132,'Standard Descriptions'!$C:$C,0))</f>
        <v xml:space="preserve"> This policy is a subsidy paid by the government to suppliers of electricity per unit of electricity generated from the selected plant type(s). // </v>
      </c>
      <c r="O132" s="484" t="s">
        <v>3590</v>
      </c>
      <c r="P132" s="484" t="s">
        <v>44</v>
      </c>
      <c r="Q132" s="484" t="str">
        <f t="shared" si="29"/>
        <v xml:space="preserve">Nuclear </v>
      </c>
      <c r="R132" s="484" t="str">
        <f t="shared" si="27"/>
        <v>//**Nuclear : **</v>
      </c>
      <c r="S132" s="485"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1"/>
    </row>
    <row r="133" spans="1:20" x14ac:dyDescent="0.35">
      <c r="B133" s="487" t="s">
        <v>8</v>
      </c>
      <c r="C133" s="487" t="s">
        <v>18</v>
      </c>
      <c r="D133" s="487" t="s">
        <v>133</v>
      </c>
      <c r="E133" s="488" t="s">
        <v>78</v>
      </c>
      <c r="F133" s="504"/>
      <c r="G133" s="488" t="s">
        <v>90</v>
      </c>
      <c r="H133" s="504"/>
      <c r="I133" s="196">
        <v>700</v>
      </c>
      <c r="J133" s="488" t="s">
        <v>45</v>
      </c>
      <c r="K133"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2"/>
      <c r="M133" s="483" t="s">
        <v>3589</v>
      </c>
      <c r="N133" s="477" t="str">
        <f>INDEX('Standard Descriptions'!$E:$E,MATCH(D133,'Standard Descriptions'!$C:$C,0))</f>
        <v xml:space="preserve"> This policy is a subsidy paid by the government to suppliers of electricity per unit of electricity generated from the selected plant type(s). // </v>
      </c>
      <c r="O133" s="484" t="s">
        <v>3590</v>
      </c>
      <c r="P133" s="484" t="s">
        <v>44</v>
      </c>
      <c r="Q133" s="484" t="str">
        <f t="shared" si="29"/>
        <v xml:space="preserve">Hydro </v>
      </c>
      <c r="R133" s="484" t="str">
        <f t="shared" si="27"/>
        <v>//**Hydro : **</v>
      </c>
      <c r="S133" s="485" t="str">
        <f t="shared" si="28"/>
        <v/>
      </c>
      <c r="T133" s="491"/>
    </row>
    <row r="134" spans="1:20" x14ac:dyDescent="0.35">
      <c r="B134" s="487" t="s">
        <v>8</v>
      </c>
      <c r="C134" s="487" t="s">
        <v>18</v>
      </c>
      <c r="D134" s="487" t="s">
        <v>133</v>
      </c>
      <c r="E134" s="488" t="s">
        <v>473</v>
      </c>
      <c r="F134" s="504"/>
      <c r="G134" s="488" t="s">
        <v>476</v>
      </c>
      <c r="H134" s="504"/>
      <c r="I134" s="196">
        <v>39</v>
      </c>
      <c r="J134" s="488" t="s">
        <v>44</v>
      </c>
      <c r="K134"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2"/>
      <c r="M134" s="483" t="s">
        <v>3589</v>
      </c>
      <c r="N134" s="477" t="str">
        <f>INDEX('Standard Descriptions'!$E:$E,MATCH(D134,'Standard Descriptions'!$C:$C,0))</f>
        <v xml:space="preserve"> This policy is a subsidy paid by the government to suppliers of electricity per unit of electricity generated from the selected plant type(s). // </v>
      </c>
      <c r="O134" s="484" t="s">
        <v>3590</v>
      </c>
      <c r="P134" s="484" t="s">
        <v>44</v>
      </c>
      <c r="Q134" s="484" t="str">
        <f t="shared" si="29"/>
        <v xml:space="preserve">Onshore Wind </v>
      </c>
      <c r="R134" s="484" t="str">
        <f t="shared" si="27"/>
        <v>//**Onshore Wind : **</v>
      </c>
      <c r="S134" s="485"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1"/>
    </row>
    <row r="135" spans="1:20" x14ac:dyDescent="0.35">
      <c r="B135" s="487" t="s">
        <v>8</v>
      </c>
      <c r="C135" s="487" t="s">
        <v>18</v>
      </c>
      <c r="D135" s="487" t="s">
        <v>133</v>
      </c>
      <c r="E135" s="488" t="s">
        <v>79</v>
      </c>
      <c r="F135" s="504"/>
      <c r="G135" s="488" t="s">
        <v>91</v>
      </c>
      <c r="H135" s="504"/>
      <c r="I135" s="196">
        <v>40</v>
      </c>
      <c r="J135" s="488" t="s">
        <v>44</v>
      </c>
      <c r="K135"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2"/>
      <c r="M135" s="483" t="s">
        <v>3589</v>
      </c>
      <c r="N135" s="477" t="str">
        <f>INDEX('Standard Descriptions'!$E:$E,MATCH(D135,'Standard Descriptions'!$C:$C,0))</f>
        <v xml:space="preserve"> This policy is a subsidy paid by the government to suppliers of electricity per unit of electricity generated from the selected plant type(s). // </v>
      </c>
      <c r="O135" s="484" t="s">
        <v>3590</v>
      </c>
      <c r="P135" s="484" t="s">
        <v>44</v>
      </c>
      <c r="Q135" s="484" t="str">
        <f t="shared" si="29"/>
        <v xml:space="preserve">Solar PV </v>
      </c>
      <c r="R135" s="484" t="str">
        <f t="shared" si="27"/>
        <v>//**Solar PV : **</v>
      </c>
      <c r="S135" s="485"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1"/>
    </row>
    <row r="136" spans="1:20" x14ac:dyDescent="0.35">
      <c r="B136" s="487" t="s">
        <v>8</v>
      </c>
      <c r="C136" s="487" t="s">
        <v>18</v>
      </c>
      <c r="D136" s="487" t="s">
        <v>133</v>
      </c>
      <c r="E136" s="488" t="s">
        <v>80</v>
      </c>
      <c r="F136" s="504"/>
      <c r="G136" s="488" t="s">
        <v>92</v>
      </c>
      <c r="H136" s="504"/>
      <c r="I136" s="196">
        <v>41</v>
      </c>
      <c r="J136" s="488" t="s">
        <v>44</v>
      </c>
      <c r="K136"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2"/>
      <c r="M136" s="483" t="s">
        <v>3589</v>
      </c>
      <c r="N136" s="477" t="str">
        <f>INDEX('Standard Descriptions'!$E:$E,MATCH(D136,'Standard Descriptions'!$C:$C,0))</f>
        <v xml:space="preserve"> This policy is a subsidy paid by the government to suppliers of electricity per unit of electricity generated from the selected plant type(s). // </v>
      </c>
      <c r="O136" s="484" t="s">
        <v>3590</v>
      </c>
      <c r="P136" s="484" t="s">
        <v>44</v>
      </c>
      <c r="Q136" s="484" t="str">
        <f t="shared" si="29"/>
        <v xml:space="preserve">Solar Thermal </v>
      </c>
      <c r="R136" s="484" t="str">
        <f t="shared" si="27"/>
        <v>//**Solar Thermal : **</v>
      </c>
      <c r="S136" s="485"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1"/>
    </row>
    <row r="137" spans="1:20" x14ac:dyDescent="0.35">
      <c r="B137" s="487" t="s">
        <v>8</v>
      </c>
      <c r="C137" s="487" t="s">
        <v>18</v>
      </c>
      <c r="D137" s="487" t="s">
        <v>133</v>
      </c>
      <c r="E137" s="488" t="s">
        <v>81</v>
      </c>
      <c r="F137" s="504"/>
      <c r="G137" s="488" t="s">
        <v>93</v>
      </c>
      <c r="H137" s="504"/>
      <c r="I137" s="196">
        <v>42</v>
      </c>
      <c r="J137" s="488" t="s">
        <v>44</v>
      </c>
      <c r="K137"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2"/>
      <c r="M137" s="483" t="s">
        <v>3589</v>
      </c>
      <c r="N137" s="477" t="str">
        <f>INDEX('Standard Descriptions'!$E:$E,MATCH(D137,'Standard Descriptions'!$C:$C,0))</f>
        <v xml:space="preserve"> This policy is a subsidy paid by the government to suppliers of electricity per unit of electricity generated from the selected plant type(s). // </v>
      </c>
      <c r="O137" s="484" t="s">
        <v>3590</v>
      </c>
      <c r="P137" s="484" t="s">
        <v>44</v>
      </c>
      <c r="Q137" s="484" t="str">
        <f t="shared" si="29"/>
        <v xml:space="preserve">Biomass </v>
      </c>
      <c r="R137" s="484" t="str">
        <f t="shared" si="27"/>
        <v>//**Biomass : **</v>
      </c>
      <c r="S137" s="485"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1"/>
    </row>
    <row r="138" spans="1:20" x14ac:dyDescent="0.35">
      <c r="B138" s="487" t="s">
        <v>8</v>
      </c>
      <c r="C138" s="487" t="s">
        <v>18</v>
      </c>
      <c r="D138" s="487" t="s">
        <v>133</v>
      </c>
      <c r="E138" s="488" t="s">
        <v>469</v>
      </c>
      <c r="F138" s="504"/>
      <c r="G138" s="488" t="s">
        <v>468</v>
      </c>
      <c r="H138" s="504"/>
      <c r="I138" s="196">
        <v>701</v>
      </c>
      <c r="J138" s="488" t="s">
        <v>45</v>
      </c>
      <c r="L138" s="482"/>
      <c r="M138" s="483" t="s">
        <v>3589</v>
      </c>
      <c r="N138" s="477" t="str">
        <f>INDEX('Standard Descriptions'!$E:$E,MATCH(D138,'Standard Descriptions'!$C:$C,0))</f>
        <v xml:space="preserve"> This policy is a subsidy paid by the government to suppliers of electricity per unit of electricity generated from the selected plant type(s). // </v>
      </c>
      <c r="O138" s="484" t="s">
        <v>3590</v>
      </c>
      <c r="P138" s="484" t="s">
        <v>44</v>
      </c>
      <c r="Q138" s="484" t="str">
        <f t="shared" si="29"/>
        <v xml:space="preserve">Lignite </v>
      </c>
      <c r="R138" s="484" t="str">
        <f t="shared" si="27"/>
        <v>//**Lignite : **</v>
      </c>
      <c r="S138" s="485" t="str">
        <f t="shared" si="28"/>
        <v/>
      </c>
      <c r="T138" s="491"/>
    </row>
    <row r="139" spans="1:20" x14ac:dyDescent="0.35">
      <c r="B139" s="487" t="s">
        <v>8</v>
      </c>
      <c r="C139" s="487" t="s">
        <v>18</v>
      </c>
      <c r="D139" s="487" t="s">
        <v>133</v>
      </c>
      <c r="E139" s="488" t="s">
        <v>478</v>
      </c>
      <c r="F139" s="504"/>
      <c r="G139" s="488" t="s">
        <v>479</v>
      </c>
      <c r="H139" s="504"/>
      <c r="I139" s="196">
        <v>184</v>
      </c>
      <c r="J139" s="488" t="s">
        <v>44</v>
      </c>
      <c r="K139"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2"/>
      <c r="M139" s="483" t="s">
        <v>3589</v>
      </c>
      <c r="N139" s="477" t="str">
        <f>INDEX('Standard Descriptions'!$E:$E,MATCH(D139,'Standard Descriptions'!$C:$C,0))</f>
        <v xml:space="preserve"> This policy is a subsidy paid by the government to suppliers of electricity per unit of electricity generated from the selected plant type(s). // </v>
      </c>
      <c r="O139" s="484" t="s">
        <v>3590</v>
      </c>
      <c r="P139" s="484" t="s">
        <v>44</v>
      </c>
      <c r="Q139" s="484" t="str">
        <f t="shared" si="29"/>
        <v xml:space="preserve">Offshore Wind </v>
      </c>
      <c r="R139" s="484" t="str">
        <f t="shared" si="27"/>
        <v>//**Offshore Wind : **</v>
      </c>
      <c r="S139" s="485"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1"/>
    </row>
    <row r="140" spans="1:20" x14ac:dyDescent="0.35">
      <c r="B140" s="487" t="s">
        <v>8</v>
      </c>
      <c r="C140" s="487" t="s">
        <v>18</v>
      </c>
      <c r="D140" s="487" t="s">
        <v>133</v>
      </c>
      <c r="E140" s="488" t="s">
        <v>2845</v>
      </c>
      <c r="F140" s="472"/>
      <c r="G140" s="488" t="s">
        <v>2528</v>
      </c>
      <c r="H140" s="504"/>
      <c r="I140" s="196">
        <v>702</v>
      </c>
      <c r="J140" s="488" t="s">
        <v>45</v>
      </c>
      <c r="K140" s="489"/>
      <c r="L140" s="482"/>
      <c r="M140" s="483" t="s">
        <v>3589</v>
      </c>
      <c r="N140" s="477" t="str">
        <f>INDEX('Standard Descriptions'!$E:$E,MATCH(D140,'Standard Descriptions'!$C:$C,0))</f>
        <v xml:space="preserve"> This policy is a subsidy paid by the government to suppliers of electricity per unit of electricity generated from the selected plant type(s). // </v>
      </c>
      <c r="O140" s="484" t="s">
        <v>3590</v>
      </c>
      <c r="P140" s="484" t="s">
        <v>44</v>
      </c>
      <c r="Q140" s="484" t="str">
        <f t="shared" si="29"/>
        <v xml:space="preserve">Crude Oil </v>
      </c>
      <c r="R140" s="484" t="str">
        <f t="shared" si="27"/>
        <v>//**Crude Oil : **</v>
      </c>
      <c r="S140" s="485" t="str">
        <f t="shared" si="28"/>
        <v/>
      </c>
      <c r="T140" s="491"/>
    </row>
    <row r="141" spans="1:20" x14ac:dyDescent="0.35">
      <c r="B141" s="487" t="s">
        <v>8</v>
      </c>
      <c r="C141" s="487" t="s">
        <v>18</v>
      </c>
      <c r="D141" s="487" t="s">
        <v>133</v>
      </c>
      <c r="E141" s="488" t="s">
        <v>2846</v>
      </c>
      <c r="F141" s="472"/>
      <c r="G141" s="488" t="s">
        <v>2677</v>
      </c>
      <c r="H141" s="504"/>
      <c r="I141" s="196">
        <v>703</v>
      </c>
      <c r="J141" s="488" t="s">
        <v>45</v>
      </c>
      <c r="K141" s="489"/>
      <c r="L141" s="482"/>
      <c r="M141" s="483" t="s">
        <v>3589</v>
      </c>
      <c r="N141" s="477" t="str">
        <f>INDEX('Standard Descriptions'!$E:$E,MATCH(D141,'Standard Descriptions'!$C:$C,0))</f>
        <v xml:space="preserve"> This policy is a subsidy paid by the government to suppliers of electricity per unit of electricity generated from the selected plant type(s). // </v>
      </c>
      <c r="O141" s="484" t="s">
        <v>3590</v>
      </c>
      <c r="P141" s="484" t="s">
        <v>44</v>
      </c>
      <c r="Q141" s="484" t="str">
        <f t="shared" si="29"/>
        <v xml:space="preserve">Heavy or Residual Fuel Oil </v>
      </c>
      <c r="R141" s="484" t="str">
        <f t="shared" si="27"/>
        <v>//**Heavy or Residual Fuel Oil : **</v>
      </c>
      <c r="S141" s="485" t="str">
        <f t="shared" si="28"/>
        <v/>
      </c>
      <c r="T141" s="491"/>
    </row>
    <row r="142" spans="1:20" x14ac:dyDescent="0.35">
      <c r="B142" s="487" t="s">
        <v>8</v>
      </c>
      <c r="C142" s="487" t="s">
        <v>18</v>
      </c>
      <c r="D142" s="487" t="s">
        <v>133</v>
      </c>
      <c r="E142" s="488" t="s">
        <v>2847</v>
      </c>
      <c r="F142" s="472"/>
      <c r="G142" s="488" t="s">
        <v>2530</v>
      </c>
      <c r="H142" s="504"/>
      <c r="I142" s="196">
        <v>704</v>
      </c>
      <c r="J142" s="488" t="s">
        <v>45</v>
      </c>
      <c r="K142" s="489"/>
      <c r="L142" s="482"/>
      <c r="M142" s="483" t="s">
        <v>3589</v>
      </c>
      <c r="N142" s="477" t="str">
        <f>INDEX('Standard Descriptions'!$E:$E,MATCH(D142,'Standard Descriptions'!$C:$C,0))</f>
        <v xml:space="preserve"> This policy is a subsidy paid by the government to suppliers of electricity per unit of electricity generated from the selected plant type(s). // </v>
      </c>
      <c r="O142" s="484" t="s">
        <v>3590</v>
      </c>
      <c r="P142" s="484" t="s">
        <v>44</v>
      </c>
      <c r="Q142" s="484" t="str">
        <f t="shared" si="29"/>
        <v xml:space="preserve">Municipal Solid Waste </v>
      </c>
      <c r="R142" s="484" t="str">
        <f t="shared" si="27"/>
        <v>//**Municipal Solid Waste : **</v>
      </c>
      <c r="S142" s="485" t="str">
        <f t="shared" si="28"/>
        <v/>
      </c>
      <c r="T142" s="491"/>
    </row>
    <row r="144" spans="1:20" x14ac:dyDescent="0.35">
      <c r="A144" s="464">
        <v>13</v>
      </c>
      <c r="B144" s="497" t="s">
        <v>137</v>
      </c>
      <c r="C144" s="497" t="s">
        <v>139</v>
      </c>
      <c r="D144" s="497" t="s">
        <v>453</v>
      </c>
      <c r="E144" s="498"/>
      <c r="F144" s="498"/>
      <c r="G144" s="498"/>
      <c r="H144" s="498"/>
      <c r="I144" s="499">
        <v>60</v>
      </c>
      <c r="J144" s="498" t="s">
        <v>44</v>
      </c>
      <c r="K144" s="497"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2"/>
      <c r="M144" s="477" t="s">
        <v>3589</v>
      </c>
      <c r="N144" s="477" t="str">
        <f>INDEX('Standard Descriptions'!$E:$E,MATCH(D144,'Standard Descriptions'!$C:$C,0))</f>
        <v xml:space="preserve"> This policy increases the sequestration of CO2 by planting forests.  Planted forests are assumed to be managed with best practices and are not used for timber harvesting. // </v>
      </c>
      <c r="O144" s="478" t="s">
        <v>3590</v>
      </c>
      <c r="P144" s="478" t="s">
        <v>45</v>
      </c>
      <c r="Q144" s="478" t="str">
        <f t="shared" ref="Q144" si="30">G144&amp;" "&amp;H144</f>
        <v xml:space="preserve"> </v>
      </c>
      <c r="R144" s="478"/>
      <c r="S144" s="478" t="str">
        <f t="shared" ref="S144" si="31">IF(J144="Yes",R144&amp;K144,"")</f>
        <v>If this policy is fully implemented, the afforestation/reforestation rate reaches 226 thousand acres per year in 2050.</v>
      </c>
      <c r="T144" s="47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506" customWidth="1"/>
    <col min="2" max="2" width="19.453125" style="506" bestFit="1" customWidth="1"/>
    <col min="3" max="3" width="29.26953125" style="506" customWidth="1"/>
    <col min="4" max="4" width="12.1796875" style="506" customWidth="1"/>
    <col min="5" max="5" width="17.1796875" style="506" customWidth="1"/>
    <col min="6" max="6" width="16.26953125" style="506" customWidth="1"/>
    <col min="7" max="7" width="11.81640625" style="506" customWidth="1"/>
    <col min="8" max="8" width="20.453125" style="506" customWidth="1"/>
    <col min="9" max="9" width="17.26953125" style="506" customWidth="1"/>
    <col min="10" max="10" width="20.26953125" style="506" customWidth="1"/>
    <col min="11" max="11" width="17.7265625" style="506" customWidth="1"/>
    <col min="12" max="12" width="12.1796875" style="506" customWidth="1"/>
    <col min="13" max="13" width="17.1796875" style="506" customWidth="1"/>
    <col min="14" max="14" width="21" style="506" customWidth="1"/>
    <col min="15" max="15" width="11.453125" style="506" customWidth="1"/>
    <col min="16" max="16" width="15.1796875" style="506" customWidth="1"/>
    <col min="17" max="17" width="17.26953125" style="506" customWidth="1"/>
    <col min="18" max="18" width="12" style="506" customWidth="1"/>
    <col min="19" max="19" width="13" style="506" customWidth="1"/>
    <col min="20" max="20" width="14" style="506" customWidth="1"/>
    <col min="21" max="25" width="13" style="506" customWidth="1"/>
    <col min="26" max="26" width="11.7265625" style="506" customWidth="1"/>
    <col min="27" max="33" width="11.26953125" style="506" customWidth="1"/>
    <col min="34" max="38" width="11.453125" style="506" customWidth="1"/>
    <col min="39" max="39" width="12.26953125" style="506" customWidth="1"/>
    <col min="40" max="40" width="11.1796875" style="508" customWidth="1"/>
    <col min="41" max="44" width="10.81640625" style="506" customWidth="1"/>
    <col min="45" max="45" width="14.453125" style="506" customWidth="1"/>
    <col min="46" max="46" width="16.1796875" style="506" customWidth="1"/>
    <col min="47" max="47" width="19.1796875" style="506" customWidth="1"/>
    <col min="48" max="51" width="10.81640625" style="506" customWidth="1"/>
    <col min="52" max="16384" width="10.81640625" style="506"/>
  </cols>
  <sheetData>
    <row r="2" spans="1:59" x14ac:dyDescent="0.35">
      <c r="E2" s="507" t="s">
        <v>3604</v>
      </c>
    </row>
    <row r="3" spans="1:59" ht="17.149999999999999" customHeight="1" x14ac:dyDescent="0.35">
      <c r="E3" s="506">
        <f>COUNTIF(E7:E57,1)</f>
        <v>12</v>
      </c>
      <c r="Q3" s="588" t="s">
        <v>3605</v>
      </c>
      <c r="R3" s="584"/>
      <c r="S3" s="584"/>
      <c r="T3" s="584"/>
      <c r="U3" s="584"/>
      <c r="V3" s="584"/>
      <c r="W3" s="584"/>
      <c r="X3" s="583" t="s">
        <v>3606</v>
      </c>
      <c r="Y3" s="583"/>
      <c r="Z3" s="583"/>
      <c r="AA3" s="583"/>
      <c r="AB3" s="583"/>
      <c r="AC3" s="583"/>
      <c r="AD3" s="583"/>
      <c r="AE3" s="583"/>
      <c r="AF3" s="583"/>
      <c r="AG3" s="583"/>
      <c r="AH3" s="583"/>
      <c r="AI3" s="583"/>
      <c r="AJ3" s="583"/>
      <c r="AK3" s="583"/>
      <c r="AL3" s="583"/>
      <c r="AM3" s="583"/>
      <c r="AN3" s="588" t="s">
        <v>3607</v>
      </c>
      <c r="AO3" s="584"/>
      <c r="AP3" s="584"/>
      <c r="AV3" s="583" t="s">
        <v>3608</v>
      </c>
      <c r="AW3" s="584"/>
      <c r="AX3" s="584"/>
    </row>
    <row r="4" spans="1:59" ht="32.15" customHeight="1" x14ac:dyDescent="0.35">
      <c r="B4" s="507" t="s">
        <v>3609</v>
      </c>
      <c r="D4" s="507" t="s">
        <v>3609</v>
      </c>
      <c r="E4" s="506" t="s">
        <v>3610</v>
      </c>
      <c r="F4" s="506" t="s">
        <v>3611</v>
      </c>
      <c r="G4" s="506" t="s">
        <v>3611</v>
      </c>
      <c r="H4" s="506" t="s">
        <v>3611</v>
      </c>
      <c r="I4" s="506" t="s">
        <v>3612</v>
      </c>
      <c r="J4" s="506" t="s">
        <v>3612</v>
      </c>
      <c r="K4" s="506" t="s">
        <v>3612</v>
      </c>
      <c r="L4" s="506" t="s">
        <v>3612</v>
      </c>
      <c r="M4" s="506" t="s">
        <v>3612</v>
      </c>
      <c r="N4" s="506" t="s">
        <v>3612</v>
      </c>
      <c r="O4" s="506" t="s">
        <v>3613</v>
      </c>
      <c r="P4" s="506" t="s">
        <v>3613</v>
      </c>
      <c r="Q4" s="506" t="s">
        <v>3614</v>
      </c>
      <c r="R4" s="506" t="s">
        <v>3614</v>
      </c>
      <c r="S4" s="506" t="s">
        <v>3614</v>
      </c>
      <c r="T4" s="506" t="s">
        <v>3614</v>
      </c>
      <c r="U4" s="506" t="s">
        <v>3614</v>
      </c>
      <c r="V4" s="506" t="s">
        <v>3614</v>
      </c>
      <c r="W4" s="506" t="s">
        <v>3614</v>
      </c>
      <c r="X4" s="506" t="s">
        <v>3614</v>
      </c>
      <c r="Y4" s="506" t="s">
        <v>3614</v>
      </c>
      <c r="Z4" s="506" t="s">
        <v>3614</v>
      </c>
      <c r="AA4" s="506" t="s">
        <v>3614</v>
      </c>
      <c r="AB4" s="506" t="s">
        <v>3614</v>
      </c>
      <c r="AC4" s="506" t="s">
        <v>3614</v>
      </c>
      <c r="AD4" s="506" t="s">
        <v>3614</v>
      </c>
      <c r="AE4" s="506" t="s">
        <v>3614</v>
      </c>
      <c r="AF4" s="506" t="s">
        <v>3614</v>
      </c>
      <c r="AG4" s="506" t="s">
        <v>3614</v>
      </c>
      <c r="AH4" s="506" t="s">
        <v>3614</v>
      </c>
      <c r="AI4" s="506" t="s">
        <v>3614</v>
      </c>
      <c r="AJ4" s="506" t="s">
        <v>3614</v>
      </c>
      <c r="AK4" s="506" t="s">
        <v>3614</v>
      </c>
      <c r="AL4" s="506" t="s">
        <v>3614</v>
      </c>
      <c r="AM4" s="506" t="s">
        <v>3614</v>
      </c>
      <c r="AN4" s="508" t="s">
        <v>3615</v>
      </c>
      <c r="AO4" s="506" t="s">
        <v>3615</v>
      </c>
      <c r="AP4" s="506" t="s">
        <v>3615</v>
      </c>
      <c r="AZ4" s="507" t="s">
        <v>3616</v>
      </c>
      <c r="BE4" s="585" t="s">
        <v>3617</v>
      </c>
      <c r="BF4" s="585"/>
      <c r="BG4" s="585"/>
    </row>
    <row r="5" spans="1:59" ht="64" customHeight="1" x14ac:dyDescent="0.35">
      <c r="A5" s="509"/>
      <c r="B5" s="507" t="s">
        <v>3618</v>
      </c>
      <c r="C5" s="507" t="s">
        <v>3619</v>
      </c>
      <c r="D5" s="507" t="s">
        <v>3620</v>
      </c>
      <c r="E5" s="507" t="s">
        <v>3621</v>
      </c>
      <c r="F5" s="507" t="s">
        <v>3622</v>
      </c>
      <c r="G5" s="506" t="s">
        <v>3623</v>
      </c>
      <c r="H5" s="507" t="s">
        <v>3624</v>
      </c>
      <c r="I5" s="507" t="s">
        <v>3625</v>
      </c>
      <c r="J5" s="506" t="s">
        <v>3626</v>
      </c>
      <c r="K5" s="507" t="s">
        <v>3627</v>
      </c>
      <c r="L5" s="506" t="s">
        <v>3628</v>
      </c>
      <c r="M5" s="506" t="s">
        <v>3629</v>
      </c>
      <c r="N5" s="506" t="s">
        <v>3630</v>
      </c>
      <c r="O5" s="506" t="s">
        <v>3631</v>
      </c>
      <c r="P5" s="506" t="s">
        <v>3632</v>
      </c>
      <c r="Q5" s="506" t="s">
        <v>3633</v>
      </c>
      <c r="R5" s="506" t="s">
        <v>3634</v>
      </c>
      <c r="S5" s="506" t="s">
        <v>3635</v>
      </c>
      <c r="T5" s="506" t="s">
        <v>3636</v>
      </c>
      <c r="U5" s="506" t="s">
        <v>3637</v>
      </c>
      <c r="V5" s="506" t="s">
        <v>3638</v>
      </c>
      <c r="W5" s="506" t="s">
        <v>3639</v>
      </c>
      <c r="X5" s="506" t="s">
        <v>3640</v>
      </c>
      <c r="Y5" s="506" t="s">
        <v>3641</v>
      </c>
      <c r="Z5" s="506" t="s">
        <v>3642</v>
      </c>
      <c r="AA5" s="506" t="s">
        <v>3643</v>
      </c>
      <c r="AB5" s="506" t="s">
        <v>3644</v>
      </c>
      <c r="AC5" s="506" t="s">
        <v>3645</v>
      </c>
      <c r="AD5" s="506" t="s">
        <v>3646</v>
      </c>
      <c r="AE5" s="506" t="s">
        <v>3647</v>
      </c>
      <c r="AF5" s="506" t="s">
        <v>3648</v>
      </c>
      <c r="AG5" s="506" t="s">
        <v>3649</v>
      </c>
      <c r="AH5" s="506" t="s">
        <v>3650</v>
      </c>
      <c r="AI5" s="506" t="s">
        <v>3651</v>
      </c>
      <c r="AJ5" s="506" t="s">
        <v>3652</v>
      </c>
      <c r="AK5" s="506" t="s">
        <v>3653</v>
      </c>
      <c r="AL5" s="506" t="s">
        <v>3654</v>
      </c>
      <c r="AM5" s="506" t="s">
        <v>3655</v>
      </c>
      <c r="AN5" s="508" t="s">
        <v>3656</v>
      </c>
      <c r="AO5" s="506" t="s">
        <v>3657</v>
      </c>
      <c r="AP5" s="506" t="s">
        <v>3658</v>
      </c>
      <c r="AQ5" s="506" t="s">
        <v>3659</v>
      </c>
      <c r="AR5" s="506" t="s">
        <v>3660</v>
      </c>
      <c r="AS5" s="506" t="s">
        <v>3661</v>
      </c>
      <c r="AT5" s="506" t="s">
        <v>3662</v>
      </c>
      <c r="AU5" s="506" t="s">
        <v>3663</v>
      </c>
      <c r="AV5" s="510">
        <v>2020</v>
      </c>
      <c r="AW5" s="510">
        <v>2030</v>
      </c>
      <c r="AX5" s="510">
        <v>2050</v>
      </c>
      <c r="AY5" s="506" t="s">
        <v>3664</v>
      </c>
      <c r="AZ5" s="506" t="s">
        <v>3665</v>
      </c>
      <c r="BE5" s="506" t="s">
        <v>3656</v>
      </c>
      <c r="BF5" s="506" t="s">
        <v>3657</v>
      </c>
      <c r="BG5" s="506" t="s">
        <v>3658</v>
      </c>
    </row>
    <row r="6" spans="1:59" s="511" customFormat="1" ht="16" customHeight="1" x14ac:dyDescent="0.35">
      <c r="A6" s="511" t="str">
        <f>'Repeating Values'!C1</f>
        <v>California</v>
      </c>
      <c r="B6" s="511">
        <f>SUMIFS(B7:B57,$A7:$A57,$A$6)</f>
        <v>30177</v>
      </c>
      <c r="C6" s="511">
        <f>SUMIFS(C7:C57,$A7:$A57,$A$6)</f>
        <v>40438640</v>
      </c>
      <c r="D6" s="511">
        <f>ROUND(SUMIFS(D7:D57,$A7:$A57,$A$6),2)</f>
        <v>74.62</v>
      </c>
      <c r="E6" s="511">
        <f t="shared" ref="E6:L6" si="0">SUMIFS(E7:E57,$A7:$A57,$A$6)</f>
        <v>1</v>
      </c>
      <c r="F6" s="511">
        <f t="shared" si="0"/>
        <v>0.28130573881594434</v>
      </c>
      <c r="G6" s="511">
        <f t="shared" si="0"/>
        <v>0.51146497966535331</v>
      </c>
      <c r="H6" s="511">
        <f t="shared" si="0"/>
        <v>0.85244163277558882</v>
      </c>
      <c r="I6" s="511">
        <f t="shared" si="0"/>
        <v>94891488</v>
      </c>
      <c r="J6" s="511">
        <f t="shared" si="0"/>
        <v>674638</v>
      </c>
      <c r="K6" s="511">
        <f t="shared" si="0"/>
        <v>92991226</v>
      </c>
      <c r="L6" s="511">
        <f t="shared" si="0"/>
        <v>5606943</v>
      </c>
      <c r="M6" s="511">
        <f>ROUND(SUMIFS(M7:M57,$A7:$A57,$A$6)*100,0)</f>
        <v>-2</v>
      </c>
      <c r="N6" s="511">
        <f>ROUND(SUMIFS(N7:N57,$A7:$A57,$A$6)*100,0)</f>
        <v>731</v>
      </c>
      <c r="O6" s="511">
        <f t="shared" ref="O6:AM6" si="1">ROUND(SUMIFS(O7:O57,$A7:$A57,$A$6),0)</f>
        <v>5919</v>
      </c>
      <c r="P6" s="511">
        <f t="shared" si="1"/>
        <v>2831</v>
      </c>
      <c r="Q6" s="511">
        <f t="shared" si="1"/>
        <v>0</v>
      </c>
      <c r="R6" s="511">
        <f t="shared" si="1"/>
        <v>753</v>
      </c>
      <c r="S6" s="511">
        <f t="shared" si="1"/>
        <v>2240</v>
      </c>
      <c r="T6" s="511">
        <f t="shared" si="1"/>
        <v>6</v>
      </c>
      <c r="U6" s="511">
        <f t="shared" si="1"/>
        <v>0</v>
      </c>
      <c r="V6" s="511">
        <f t="shared" si="1"/>
        <v>4572</v>
      </c>
      <c r="W6" s="511">
        <f t="shared" si="1"/>
        <v>0</v>
      </c>
      <c r="X6" s="511">
        <f t="shared" si="1"/>
        <v>0</v>
      </c>
      <c r="Y6" s="511">
        <f t="shared" si="1"/>
        <v>18863</v>
      </c>
      <c r="Z6" s="511">
        <f t="shared" si="1"/>
        <v>2240</v>
      </c>
      <c r="AA6" s="511">
        <f t="shared" si="1"/>
        <v>10216</v>
      </c>
      <c r="AB6" s="511">
        <f t="shared" si="1"/>
        <v>6136</v>
      </c>
      <c r="AC6" s="511">
        <f t="shared" si="1"/>
        <v>11263</v>
      </c>
      <c r="AD6" s="511">
        <f t="shared" si="1"/>
        <v>1284</v>
      </c>
      <c r="AE6" s="511">
        <f t="shared" si="1"/>
        <v>823</v>
      </c>
      <c r="AF6" s="511">
        <f t="shared" si="1"/>
        <v>1836</v>
      </c>
      <c r="AG6" s="511">
        <f t="shared" si="1"/>
        <v>291</v>
      </c>
      <c r="AH6" s="511">
        <f t="shared" si="1"/>
        <v>15301</v>
      </c>
      <c r="AI6" s="511">
        <f t="shared" si="1"/>
        <v>0</v>
      </c>
      <c r="AJ6" s="511">
        <f t="shared" si="1"/>
        <v>0</v>
      </c>
      <c r="AK6" s="511">
        <f t="shared" si="1"/>
        <v>0</v>
      </c>
      <c r="AL6" s="511">
        <f t="shared" si="1"/>
        <v>0</v>
      </c>
      <c r="AM6" s="511">
        <f t="shared" si="1"/>
        <v>48</v>
      </c>
      <c r="AN6" s="512">
        <f>ROUND(SUMIFS(AN7:AN57,$A7:$A57,$A$6),)</f>
        <v>2574</v>
      </c>
      <c r="AO6" s="511">
        <f t="shared" ref="AO6:AP6" si="2">ROUND(SUMIFS(AO7:AO57,$A7:$A57,$A$6),)</f>
        <v>32792</v>
      </c>
      <c r="AP6" s="511">
        <f t="shared" si="2"/>
        <v>445</v>
      </c>
      <c r="AQ6" s="511">
        <f>ROUND(SUMIFS(AQ7:AQ57,$A7:$A57,$A$6),0)</f>
        <v>226</v>
      </c>
      <c r="AR6" s="513">
        <f>SUMIFS(AR7:AR57,$A7:$A57,$A$6)</f>
        <v>0.32716476594549587</v>
      </c>
      <c r="AS6" s="511">
        <f>ROUND(SUMIFS(AS7:AS57,$A7:$A57,$A$6),0)</f>
        <v>2107</v>
      </c>
      <c r="AT6" s="511">
        <f>ROUND(SUMIFS(AT7:AT57,$A7:$A57,$A$6),0)</f>
        <v>2831</v>
      </c>
      <c r="AU6" s="511">
        <f>ROUND(SUMIFS(AU7:AU57,$A7:$A57,$A$6),0)</f>
        <v>8751</v>
      </c>
      <c r="AV6" s="511">
        <f>ROUND(SUMIFS(AV7:AV57,$A7:$A57,$A$6)*100,0)</f>
        <v>29</v>
      </c>
      <c r="AW6" s="511">
        <f>ROUND(SUMIFS(AW7:AW57,$A7:$A57,$A$6)*100,0)</f>
        <v>53</v>
      </c>
      <c r="AX6" s="511">
        <f>ROUND(SUMIFS(AX7:AX57,$A7:$A57,$A$6)*100,0)</f>
        <v>88</v>
      </c>
      <c r="AY6" s="511">
        <f>SUMIFS(AY7:AY57,$A7:$A57,$A$6)</f>
        <v>1</v>
      </c>
      <c r="AZ6" s="511">
        <f>SUMIFS(AZ7:AZ57,$A7:$A57,$A$6)</f>
        <v>2500</v>
      </c>
    </row>
    <row r="7" spans="1:59" ht="16" customHeight="1" x14ac:dyDescent="0.35">
      <c r="A7" s="507" t="s">
        <v>3482</v>
      </c>
      <c r="B7" s="507">
        <v>417</v>
      </c>
      <c r="C7" s="514">
        <v>4911278</v>
      </c>
      <c r="D7" s="507">
        <f t="shared" ref="D7:D57" si="3">B7/(C7/100000)</f>
        <v>8.4906616974237661</v>
      </c>
      <c r="E7" s="507">
        <v>0</v>
      </c>
      <c r="F7" s="515">
        <v>0</v>
      </c>
      <c r="G7" s="516">
        <v>0</v>
      </c>
      <c r="H7" s="515">
        <v>0</v>
      </c>
      <c r="I7" s="507">
        <v>0</v>
      </c>
      <c r="J7" s="506">
        <v>44550279</v>
      </c>
      <c r="K7" s="506">
        <v>0</v>
      </c>
      <c r="L7" s="506">
        <v>44588032</v>
      </c>
      <c r="M7" s="506">
        <f t="shared" ref="M7:M14" si="4">IFERROR((K7/I7) - 1, 0)</f>
        <v>0</v>
      </c>
      <c r="N7" s="506">
        <f t="shared" ref="N7:N14" si="5">IFERROR((L7/J7) - 1,0)</f>
        <v>8.4742454699338055E-4</v>
      </c>
      <c r="O7" s="507">
        <v>6061.1739829932776</v>
      </c>
      <c r="P7" s="507">
        <v>2899.081702490837</v>
      </c>
      <c r="Q7" s="506">
        <v>1616.7</v>
      </c>
      <c r="R7" s="506">
        <v>0</v>
      </c>
      <c r="S7" s="506">
        <v>0</v>
      </c>
      <c r="T7" s="506">
        <v>114.10000000000001</v>
      </c>
      <c r="U7" s="506">
        <v>0</v>
      </c>
      <c r="V7" s="506">
        <v>3</v>
      </c>
      <c r="W7" s="506">
        <v>0</v>
      </c>
      <c r="X7" s="517">
        <v>5284.3</v>
      </c>
      <c r="Y7" s="517">
        <v>9663.4999999999982</v>
      </c>
      <c r="Z7" s="517">
        <v>5525.4</v>
      </c>
      <c r="AA7" s="517">
        <v>3291.8000000000015</v>
      </c>
      <c r="AB7" s="517">
        <v>0</v>
      </c>
      <c r="AC7" s="517">
        <v>194.09999999999997</v>
      </c>
      <c r="AD7" s="517">
        <v>0</v>
      </c>
      <c r="AE7" s="517">
        <v>6.4</v>
      </c>
      <c r="AF7" s="517">
        <v>0</v>
      </c>
      <c r="AG7" s="517">
        <v>42.600000000000009</v>
      </c>
      <c r="AH7" s="517">
        <v>4334.3000000000011</v>
      </c>
      <c r="AI7" s="517">
        <v>0</v>
      </c>
      <c r="AJ7" s="517">
        <v>0</v>
      </c>
      <c r="AK7" s="517">
        <v>0</v>
      </c>
      <c r="AL7" s="517">
        <v>0</v>
      </c>
      <c r="AM7" s="517">
        <v>0</v>
      </c>
      <c r="AN7" s="508">
        <v>1083.6473984034849</v>
      </c>
      <c r="AO7" s="506">
        <v>13805.502725605498</v>
      </c>
      <c r="AP7" s="506">
        <v>1</v>
      </c>
      <c r="AQ7" s="518">
        <v>121.65203946666666</v>
      </c>
      <c r="AR7" s="519">
        <v>0.70579705673649462</v>
      </c>
      <c r="AS7" s="520">
        <v>2157.9</v>
      </c>
      <c r="AT7" s="520">
        <v>2899.081702490837</v>
      </c>
      <c r="AU7" s="520">
        <v>8960.255685484115</v>
      </c>
      <c r="AV7" s="521">
        <v>0</v>
      </c>
      <c r="AW7" s="521">
        <v>0</v>
      </c>
      <c r="AX7" s="521">
        <v>0</v>
      </c>
      <c r="AY7" s="506">
        <v>0</v>
      </c>
      <c r="AZ7" s="506">
        <v>0</v>
      </c>
    </row>
    <row r="8" spans="1:59" ht="16" customHeight="1" x14ac:dyDescent="0.35">
      <c r="A8" s="507" t="s">
        <v>3484</v>
      </c>
      <c r="B8" s="507">
        <v>45</v>
      </c>
      <c r="C8" s="514">
        <v>751328</v>
      </c>
      <c r="D8" s="507">
        <f t="shared" si="3"/>
        <v>5.9893947783125343</v>
      </c>
      <c r="E8" s="507">
        <v>0</v>
      </c>
      <c r="F8" s="515">
        <v>0</v>
      </c>
      <c r="G8" s="516">
        <v>0</v>
      </c>
      <c r="H8" s="515">
        <v>0</v>
      </c>
      <c r="I8" s="507">
        <v>0</v>
      </c>
      <c r="J8" s="506">
        <v>0</v>
      </c>
      <c r="K8" s="506">
        <v>0</v>
      </c>
      <c r="L8" s="506">
        <v>0</v>
      </c>
      <c r="M8" s="506">
        <f t="shared" si="4"/>
        <v>0</v>
      </c>
      <c r="N8" s="506">
        <f t="shared" si="5"/>
        <v>0</v>
      </c>
      <c r="O8" s="507">
        <v>75.838406571582794</v>
      </c>
      <c r="P8" s="507">
        <v>36.273787463391542</v>
      </c>
      <c r="Q8" s="506">
        <v>0</v>
      </c>
      <c r="R8" s="506">
        <v>0</v>
      </c>
      <c r="S8" s="506">
        <v>0</v>
      </c>
      <c r="T8" s="506">
        <v>0</v>
      </c>
      <c r="U8" s="506">
        <v>5</v>
      </c>
      <c r="V8" s="506">
        <v>0</v>
      </c>
      <c r="W8" s="506">
        <v>0</v>
      </c>
      <c r="X8" s="517">
        <v>47.800000000000004</v>
      </c>
      <c r="Y8" s="517">
        <v>477.20000000000005</v>
      </c>
      <c r="Z8" s="517">
        <v>0</v>
      </c>
      <c r="AA8" s="517">
        <v>425.4</v>
      </c>
      <c r="AB8" s="517">
        <v>61</v>
      </c>
      <c r="AC8" s="517">
        <v>0</v>
      </c>
      <c r="AD8" s="517">
        <v>0</v>
      </c>
      <c r="AE8" s="517">
        <v>0</v>
      </c>
      <c r="AF8" s="517">
        <v>0</v>
      </c>
      <c r="AG8" s="517">
        <v>694.69999999999891</v>
      </c>
      <c r="AH8" s="517">
        <v>785.19999999999993</v>
      </c>
      <c r="AI8" s="517">
        <v>75</v>
      </c>
      <c r="AJ8" s="517">
        <v>0</v>
      </c>
      <c r="AK8" s="517">
        <v>0</v>
      </c>
      <c r="AL8" s="517">
        <v>0</v>
      </c>
      <c r="AM8" s="517">
        <v>0</v>
      </c>
      <c r="AN8" s="508">
        <v>0</v>
      </c>
      <c r="AO8" s="506">
        <v>0</v>
      </c>
      <c r="AP8" s="506">
        <v>0</v>
      </c>
      <c r="AQ8" s="518">
        <v>0</v>
      </c>
      <c r="AR8" s="519">
        <v>0.35167224629119082</v>
      </c>
      <c r="AS8" s="506">
        <v>27</v>
      </c>
      <c r="AT8" s="506">
        <v>36.273787463391542</v>
      </c>
      <c r="AU8" s="506">
        <v>112.11219403497429</v>
      </c>
      <c r="AV8" s="521">
        <v>0</v>
      </c>
      <c r="AW8" s="521">
        <v>0</v>
      </c>
      <c r="AX8" s="521">
        <v>0</v>
      </c>
      <c r="AY8" s="506">
        <v>0</v>
      </c>
      <c r="AZ8" s="506">
        <v>0</v>
      </c>
    </row>
    <row r="9" spans="1:59" ht="16" customHeight="1" x14ac:dyDescent="0.35">
      <c r="A9" s="507" t="s">
        <v>3486</v>
      </c>
      <c r="B9" s="507">
        <v>1683</v>
      </c>
      <c r="C9" s="514">
        <v>7268694</v>
      </c>
      <c r="D9" s="507">
        <f t="shared" si="3"/>
        <v>23.15409067983877</v>
      </c>
      <c r="E9" s="507">
        <v>0</v>
      </c>
      <c r="F9" s="515">
        <v>0.1</v>
      </c>
      <c r="G9" s="516">
        <v>0.15</v>
      </c>
      <c r="H9" s="515">
        <v>0.15</v>
      </c>
      <c r="I9" s="507">
        <v>87916</v>
      </c>
      <c r="J9" s="506">
        <v>36968920</v>
      </c>
      <c r="K9" s="506">
        <v>69643</v>
      </c>
      <c r="L9" s="506">
        <v>28978507</v>
      </c>
      <c r="M9" s="506">
        <f t="shared" si="4"/>
        <v>-0.20784612584739981</v>
      </c>
      <c r="N9" s="506">
        <f t="shared" si="5"/>
        <v>-0.21613866458636066</v>
      </c>
      <c r="O9" s="507">
        <v>1193.7526960341741</v>
      </c>
      <c r="P9" s="507">
        <v>570.97628414597796</v>
      </c>
      <c r="Q9" s="506">
        <v>1892</v>
      </c>
      <c r="R9" s="506">
        <v>0</v>
      </c>
      <c r="S9" s="506">
        <v>0</v>
      </c>
      <c r="T9" s="506">
        <v>0</v>
      </c>
      <c r="U9" s="506">
        <v>0</v>
      </c>
      <c r="V9" s="506">
        <v>220</v>
      </c>
      <c r="W9" s="506">
        <v>0</v>
      </c>
      <c r="X9" s="517">
        <v>3329</v>
      </c>
      <c r="Y9" s="517">
        <v>9886.0999999999985</v>
      </c>
      <c r="Z9" s="517">
        <v>3937</v>
      </c>
      <c r="AA9" s="517">
        <v>2720.9</v>
      </c>
      <c r="AB9" s="517">
        <v>267.3</v>
      </c>
      <c r="AC9" s="517">
        <v>1860.4999999999993</v>
      </c>
      <c r="AD9" s="517">
        <v>295.60000000000002</v>
      </c>
      <c r="AE9" s="517">
        <v>30.7</v>
      </c>
      <c r="AF9" s="517">
        <v>0</v>
      </c>
      <c r="AG9" s="517">
        <v>89</v>
      </c>
      <c r="AH9" s="517">
        <v>4079.6000000000013</v>
      </c>
      <c r="AI9" s="517">
        <v>0</v>
      </c>
      <c r="AJ9" s="517">
        <v>0</v>
      </c>
      <c r="AK9" s="517">
        <v>0</v>
      </c>
      <c r="AL9" s="517">
        <v>0</v>
      </c>
      <c r="AM9" s="517">
        <v>0</v>
      </c>
      <c r="AN9" s="508">
        <v>907.65806391110857</v>
      </c>
      <c r="AO9" s="506">
        <v>11563.425422054999</v>
      </c>
      <c r="AP9" s="506">
        <v>78.3</v>
      </c>
      <c r="AQ9" s="518">
        <v>68.319005066666662</v>
      </c>
      <c r="AR9" s="519">
        <v>0.25643741403026132</v>
      </c>
      <c r="AS9" s="506">
        <v>425</v>
      </c>
      <c r="AT9" s="506">
        <v>570.97628414597796</v>
      </c>
      <c r="AU9" s="506">
        <v>1764.7289801801519</v>
      </c>
      <c r="AV9" s="522">
        <v>0.1</v>
      </c>
      <c r="AW9" s="522">
        <v>0.15</v>
      </c>
      <c r="AX9" s="522">
        <v>0.15</v>
      </c>
      <c r="AY9" s="506">
        <v>0</v>
      </c>
      <c r="AZ9" s="506">
        <v>0</v>
      </c>
    </row>
    <row r="10" spans="1:59" ht="16" customHeight="1" x14ac:dyDescent="0.35">
      <c r="A10" s="507" t="s">
        <v>3488</v>
      </c>
      <c r="B10" s="507">
        <v>328</v>
      </c>
      <c r="C10" s="514">
        <v>3038491</v>
      </c>
      <c r="D10" s="507">
        <f t="shared" si="3"/>
        <v>10.794832039983005</v>
      </c>
      <c r="E10" s="507">
        <v>0</v>
      </c>
      <c r="F10" s="515">
        <v>0</v>
      </c>
      <c r="G10" s="516">
        <v>0</v>
      </c>
      <c r="H10" s="515">
        <v>0</v>
      </c>
      <c r="I10" s="507">
        <v>0</v>
      </c>
      <c r="J10" s="506">
        <v>3387482</v>
      </c>
      <c r="K10" s="506">
        <v>0</v>
      </c>
      <c r="L10" s="506">
        <v>14164725</v>
      </c>
      <c r="M10" s="506">
        <f t="shared" si="4"/>
        <v>0</v>
      </c>
      <c r="N10" s="506">
        <f t="shared" si="5"/>
        <v>3.1814908536783371</v>
      </c>
      <c r="O10" s="507">
        <v>5120.6299985378027</v>
      </c>
      <c r="P10" s="507">
        <v>2449.2160719424592</v>
      </c>
      <c r="Q10" s="506">
        <v>0</v>
      </c>
      <c r="R10" s="506">
        <v>0</v>
      </c>
      <c r="S10" s="506">
        <v>0</v>
      </c>
      <c r="T10" s="506">
        <v>0</v>
      </c>
      <c r="U10" s="506">
        <v>0</v>
      </c>
      <c r="V10" s="506">
        <v>522</v>
      </c>
      <c r="W10" s="506">
        <v>0</v>
      </c>
      <c r="X10" s="517">
        <v>5163.3999999999996</v>
      </c>
      <c r="Y10" s="517">
        <v>4609.8</v>
      </c>
      <c r="Z10" s="517">
        <v>1817.8</v>
      </c>
      <c r="AA10" s="517">
        <v>1265.8</v>
      </c>
      <c r="AB10" s="517">
        <v>0</v>
      </c>
      <c r="AC10" s="517">
        <v>102.2</v>
      </c>
      <c r="AD10" s="517">
        <v>0</v>
      </c>
      <c r="AE10" s="517">
        <v>16.800000000000008</v>
      </c>
      <c r="AF10" s="517">
        <v>0</v>
      </c>
      <c r="AG10" s="517">
        <v>9</v>
      </c>
      <c r="AH10" s="517">
        <v>1493.6</v>
      </c>
      <c r="AI10" s="517">
        <v>0</v>
      </c>
      <c r="AJ10" s="517">
        <v>0</v>
      </c>
      <c r="AK10" s="517">
        <v>0</v>
      </c>
      <c r="AL10" s="517">
        <v>0</v>
      </c>
      <c r="AM10" s="517">
        <v>0</v>
      </c>
      <c r="AN10" s="508">
        <v>443.26332163270365</v>
      </c>
      <c r="AO10" s="506">
        <v>5647.1071715549997</v>
      </c>
      <c r="AP10" s="506">
        <v>0</v>
      </c>
      <c r="AQ10" s="518">
        <v>106.98980336666666</v>
      </c>
      <c r="AR10" s="519">
        <v>0.56316247785484796</v>
      </c>
      <c r="AS10" s="506">
        <v>1823.047400528146</v>
      </c>
      <c r="AT10" s="506">
        <v>2449.2160719424592</v>
      </c>
      <c r="AU10" s="506">
        <v>7569.8460704802619</v>
      </c>
      <c r="AV10" s="521">
        <v>0</v>
      </c>
      <c r="AW10" s="521">
        <v>0</v>
      </c>
      <c r="AX10" s="521">
        <v>0</v>
      </c>
      <c r="AY10" s="506">
        <v>0</v>
      </c>
      <c r="AZ10" s="506">
        <v>0</v>
      </c>
    </row>
    <row r="11" spans="1:59" ht="16" customHeight="1" x14ac:dyDescent="0.35">
      <c r="A11" s="507" t="s">
        <v>3490</v>
      </c>
      <c r="B11" s="518">
        <v>30177</v>
      </c>
      <c r="C11" s="514">
        <v>40438640</v>
      </c>
      <c r="D11" s="507">
        <f t="shared" si="3"/>
        <v>74.624171337117176</v>
      </c>
      <c r="E11" s="507">
        <v>1</v>
      </c>
      <c r="F11" s="515">
        <v>0.28130573881594434</v>
      </c>
      <c r="G11" s="516">
        <v>0.51146497966535331</v>
      </c>
      <c r="H11" s="515">
        <v>0.85244163277558882</v>
      </c>
      <c r="I11" s="507">
        <v>94891488</v>
      </c>
      <c r="J11" s="506">
        <v>674638</v>
      </c>
      <c r="K11" s="506">
        <v>92991226</v>
      </c>
      <c r="L11" s="506">
        <v>5606943</v>
      </c>
      <c r="M11" s="506">
        <f t="shared" si="4"/>
        <v>-2.0025631803771482E-2</v>
      </c>
      <c r="N11" s="506">
        <f t="shared" si="5"/>
        <v>7.3110394018718186</v>
      </c>
      <c r="O11" s="507">
        <v>5919.3280744056883</v>
      </c>
      <c r="P11" s="507">
        <v>2831.236285198197</v>
      </c>
      <c r="Q11" s="506">
        <v>0</v>
      </c>
      <c r="R11" s="506">
        <v>753</v>
      </c>
      <c r="S11" s="506">
        <v>2240</v>
      </c>
      <c r="T11" s="506">
        <v>6.1999999999999993</v>
      </c>
      <c r="U11" s="506">
        <v>0</v>
      </c>
      <c r="V11" s="506">
        <v>4571.7</v>
      </c>
      <c r="W11" s="506">
        <v>0</v>
      </c>
      <c r="X11" s="517">
        <v>0</v>
      </c>
      <c r="Y11" s="517">
        <v>18862.7</v>
      </c>
      <c r="Z11" s="517">
        <v>2240</v>
      </c>
      <c r="AA11" s="517">
        <v>10216.399999999996</v>
      </c>
      <c r="AB11" s="517">
        <v>6135.9000000000005</v>
      </c>
      <c r="AC11" s="517">
        <v>11262.700000000003</v>
      </c>
      <c r="AD11" s="517">
        <v>1284</v>
      </c>
      <c r="AE11" s="517">
        <v>822.69999999999959</v>
      </c>
      <c r="AF11" s="517">
        <v>1836.1999999999996</v>
      </c>
      <c r="AG11" s="517">
        <v>291.29999999999995</v>
      </c>
      <c r="AH11" s="517">
        <v>15301.099999999993</v>
      </c>
      <c r="AI11" s="517">
        <v>0</v>
      </c>
      <c r="AJ11" s="517">
        <v>0</v>
      </c>
      <c r="AK11" s="517">
        <v>0</v>
      </c>
      <c r="AL11" s="517">
        <v>0</v>
      </c>
      <c r="AM11" s="517">
        <v>47.9</v>
      </c>
      <c r="AN11" s="508">
        <v>2573.9390787312468</v>
      </c>
      <c r="AO11" s="506">
        <v>32791.591637020494</v>
      </c>
      <c r="AP11" s="506">
        <v>444.98</v>
      </c>
      <c r="AQ11" s="518">
        <v>226.07316839999999</v>
      </c>
      <c r="AR11" s="519">
        <v>0.32716476594549587</v>
      </c>
      <c r="AS11" s="506">
        <v>2107.4</v>
      </c>
      <c r="AT11" s="506">
        <v>2831.236285198197</v>
      </c>
      <c r="AU11" s="506">
        <v>8750.5643596038863</v>
      </c>
      <c r="AV11" s="521">
        <v>0.29025288971966112</v>
      </c>
      <c r="AW11" s="521">
        <v>0.52773252676302018</v>
      </c>
      <c r="AX11" s="521">
        <v>0.87955421127170041</v>
      </c>
      <c r="AY11" s="506">
        <v>1</v>
      </c>
      <c r="AZ11" s="506">
        <v>2500</v>
      </c>
    </row>
    <row r="12" spans="1:59" ht="16" customHeight="1" x14ac:dyDescent="0.35">
      <c r="A12" s="507" t="s">
        <v>3492</v>
      </c>
      <c r="B12" s="507">
        <v>2869</v>
      </c>
      <c r="C12" s="514">
        <v>5843359</v>
      </c>
      <c r="D12" s="507">
        <f t="shared" si="3"/>
        <v>49.098472299922015</v>
      </c>
      <c r="E12" s="507">
        <v>1</v>
      </c>
      <c r="F12" s="515">
        <v>0.23302714321017656</v>
      </c>
      <c r="G12" s="516">
        <v>0.32751926654502933</v>
      </c>
      <c r="H12" s="515">
        <v>0.51650351321473431</v>
      </c>
      <c r="I12" s="507">
        <v>2807326</v>
      </c>
      <c r="J12" s="506">
        <v>3200</v>
      </c>
      <c r="K12" s="506">
        <v>4361674</v>
      </c>
      <c r="L12" s="506">
        <v>135</v>
      </c>
      <c r="M12" s="506">
        <f t="shared" si="4"/>
        <v>0.55367563296888211</v>
      </c>
      <c r="N12" s="506">
        <f t="shared" si="5"/>
        <v>-0.95781249999999996</v>
      </c>
      <c r="O12" s="507">
        <v>1403.5722875488859</v>
      </c>
      <c r="P12" s="507">
        <v>671.33376279469462</v>
      </c>
      <c r="Q12" s="506">
        <v>3182</v>
      </c>
      <c r="R12" s="506">
        <v>0</v>
      </c>
      <c r="S12" s="506">
        <v>0</v>
      </c>
      <c r="T12" s="506">
        <v>0</v>
      </c>
      <c r="U12" s="506">
        <v>1.5</v>
      </c>
      <c r="V12" s="506">
        <v>482</v>
      </c>
      <c r="W12" s="506">
        <v>0</v>
      </c>
      <c r="X12" s="517">
        <v>4337</v>
      </c>
      <c r="Y12" s="517">
        <v>3218.5</v>
      </c>
      <c r="Z12" s="517">
        <v>0</v>
      </c>
      <c r="AA12" s="517">
        <v>680.29999999999961</v>
      </c>
      <c r="AB12" s="517">
        <v>3750.2999999999997</v>
      </c>
      <c r="AC12" s="517">
        <v>591.00000000000011</v>
      </c>
      <c r="AD12" s="517">
        <v>0</v>
      </c>
      <c r="AE12" s="517">
        <v>28.700000000000003</v>
      </c>
      <c r="AF12" s="517">
        <v>0</v>
      </c>
      <c r="AG12" s="517">
        <v>163.99999999999997</v>
      </c>
      <c r="AH12" s="517">
        <v>3171.7999999999993</v>
      </c>
      <c r="AI12" s="517">
        <v>0</v>
      </c>
      <c r="AJ12" s="517">
        <v>0</v>
      </c>
      <c r="AK12" s="517">
        <v>0</v>
      </c>
      <c r="AL12" s="517">
        <v>0</v>
      </c>
      <c r="AM12" s="517">
        <v>0</v>
      </c>
      <c r="AN12" s="508">
        <v>643.47705492620048</v>
      </c>
      <c r="AO12" s="506">
        <v>8197.7996244314982</v>
      </c>
      <c r="AP12" s="506">
        <v>1</v>
      </c>
      <c r="AQ12" s="518">
        <v>219.49468506666665</v>
      </c>
      <c r="AR12" s="519">
        <v>0.34428849256003979</v>
      </c>
      <c r="AS12" s="506">
        <v>499.7</v>
      </c>
      <c r="AT12" s="506">
        <v>671.33376279469462</v>
      </c>
      <c r="AU12" s="506">
        <v>2074.9060503435808</v>
      </c>
      <c r="AV12" s="523">
        <v>0.2349729033434573</v>
      </c>
      <c r="AW12" s="521">
        <v>0.33122435107308512</v>
      </c>
      <c r="AX12" s="522">
        <v>0.52372724653233993</v>
      </c>
      <c r="AY12" s="506">
        <v>1</v>
      </c>
      <c r="AZ12" s="506">
        <v>2400</v>
      </c>
    </row>
    <row r="13" spans="1:59" ht="16" customHeight="1" x14ac:dyDescent="0.35">
      <c r="A13" s="507" t="s">
        <v>3493</v>
      </c>
      <c r="B13" s="507">
        <v>1110</v>
      </c>
      <c r="C13" s="514">
        <v>3593542</v>
      </c>
      <c r="D13" s="507">
        <f t="shared" si="3"/>
        <v>30.888744308540154</v>
      </c>
      <c r="E13" s="507">
        <v>1</v>
      </c>
      <c r="F13" s="515">
        <v>0.28999999999999998</v>
      </c>
      <c r="G13" s="516">
        <v>0.48</v>
      </c>
      <c r="H13" s="515">
        <v>0.28999999999999998</v>
      </c>
      <c r="I13" s="507">
        <v>3587296</v>
      </c>
      <c r="J13" s="506">
        <v>171332</v>
      </c>
      <c r="K13" s="506">
        <v>530358</v>
      </c>
      <c r="L13" s="506">
        <v>8496463</v>
      </c>
      <c r="M13" s="506">
        <f t="shared" si="4"/>
        <v>-0.85215661043861446</v>
      </c>
      <c r="N13" s="506">
        <f t="shared" si="5"/>
        <v>48.590636892115889</v>
      </c>
      <c r="O13" s="507">
        <v>237.9078902449283</v>
      </c>
      <c r="P13" s="507">
        <v>113.792214746269</v>
      </c>
      <c r="Q13" s="506">
        <v>383.4</v>
      </c>
      <c r="R13" s="506">
        <v>0</v>
      </c>
      <c r="S13" s="506">
        <v>0</v>
      </c>
      <c r="T13" s="506">
        <v>0</v>
      </c>
      <c r="U13" s="506">
        <v>0</v>
      </c>
      <c r="V13" s="506">
        <v>0</v>
      </c>
      <c r="W13" s="506">
        <v>0</v>
      </c>
      <c r="X13" s="517">
        <v>383.4</v>
      </c>
      <c r="Y13" s="517">
        <v>3918.4</v>
      </c>
      <c r="Z13" s="517">
        <v>2073.1</v>
      </c>
      <c r="AA13" s="517">
        <v>119.39999999999998</v>
      </c>
      <c r="AB13" s="517">
        <v>1</v>
      </c>
      <c r="AC13" s="517">
        <v>132.29999999999998</v>
      </c>
      <c r="AD13" s="517">
        <v>0</v>
      </c>
      <c r="AE13" s="517">
        <v>39.9</v>
      </c>
      <c r="AF13" s="517">
        <v>0</v>
      </c>
      <c r="AG13" s="517">
        <v>1051.5999999999999</v>
      </c>
      <c r="AH13" s="517">
        <v>1287.6999999999998</v>
      </c>
      <c r="AI13" s="517">
        <v>0</v>
      </c>
      <c r="AJ13" s="517">
        <v>0</v>
      </c>
      <c r="AK13" s="517">
        <v>0</v>
      </c>
      <c r="AL13" s="517">
        <v>0</v>
      </c>
      <c r="AM13" s="517">
        <v>160</v>
      </c>
      <c r="AN13" s="508">
        <v>82.643363333980716</v>
      </c>
      <c r="AO13" s="506">
        <v>1052.8638553845001</v>
      </c>
      <c r="AP13" s="506">
        <v>1.6</v>
      </c>
      <c r="AQ13" s="518">
        <v>3.4673275866666668</v>
      </c>
      <c r="AR13" s="519">
        <v>0.55243626976444016</v>
      </c>
      <c r="AS13" s="506">
        <v>84.7</v>
      </c>
      <c r="AT13" s="506">
        <v>113.792214746269</v>
      </c>
      <c r="AU13" s="506">
        <v>351.70010499119729</v>
      </c>
      <c r="AV13" s="522">
        <v>0.28999999999999998</v>
      </c>
      <c r="AW13" s="522">
        <v>0.48</v>
      </c>
      <c r="AX13" s="521">
        <v>0.28999999999999998</v>
      </c>
      <c r="AY13" s="506">
        <v>0</v>
      </c>
      <c r="AZ13" s="506">
        <v>1000</v>
      </c>
    </row>
    <row r="14" spans="1:59" ht="16" customHeight="1" x14ac:dyDescent="0.35">
      <c r="A14" s="507" t="s">
        <v>3495</v>
      </c>
      <c r="B14" s="507">
        <v>192</v>
      </c>
      <c r="C14" s="514">
        <v>987393</v>
      </c>
      <c r="D14" s="507">
        <f t="shared" si="3"/>
        <v>19.445144942287417</v>
      </c>
      <c r="E14" s="507">
        <v>0</v>
      </c>
      <c r="F14" s="515">
        <v>0.2</v>
      </c>
      <c r="G14" s="516">
        <v>0.25</v>
      </c>
      <c r="H14" s="515">
        <v>0.25</v>
      </c>
      <c r="I14" s="507">
        <v>5877137</v>
      </c>
      <c r="J14" s="506">
        <v>0</v>
      </c>
      <c r="K14" s="506">
        <v>6925928</v>
      </c>
      <c r="L14" s="506" t="s">
        <v>3666</v>
      </c>
      <c r="M14" s="506">
        <f t="shared" si="4"/>
        <v>0.17845270579875883</v>
      </c>
      <c r="N14" s="506">
        <f t="shared" si="5"/>
        <v>0</v>
      </c>
      <c r="O14" s="507">
        <v>387.61852247697868</v>
      </c>
      <c r="P14" s="507">
        <v>185.39935814622339</v>
      </c>
      <c r="Q14" s="506">
        <v>0</v>
      </c>
      <c r="R14" s="506">
        <v>0</v>
      </c>
      <c r="S14" s="506">
        <v>0</v>
      </c>
      <c r="T14" s="506">
        <v>0</v>
      </c>
      <c r="U14" s="506">
        <v>0</v>
      </c>
      <c r="V14" s="506">
        <v>103.1</v>
      </c>
      <c r="W14" s="506">
        <v>0</v>
      </c>
      <c r="X14" s="517">
        <v>410</v>
      </c>
      <c r="Y14" s="517">
        <v>1504</v>
      </c>
      <c r="Z14" s="517">
        <v>0</v>
      </c>
      <c r="AA14" s="517">
        <v>0</v>
      </c>
      <c r="AB14" s="517">
        <v>0</v>
      </c>
      <c r="AC14" s="517">
        <v>36.199999999999996</v>
      </c>
      <c r="AD14" s="517">
        <v>0</v>
      </c>
      <c r="AE14" s="517">
        <v>10</v>
      </c>
      <c r="AF14" s="517">
        <v>0</v>
      </c>
      <c r="AG14" s="517">
        <v>158.5</v>
      </c>
      <c r="AH14" s="517">
        <v>955.1</v>
      </c>
      <c r="AI14" s="517">
        <v>0</v>
      </c>
      <c r="AJ14" s="517">
        <v>0</v>
      </c>
      <c r="AK14" s="517">
        <v>0</v>
      </c>
      <c r="AL14" s="517">
        <v>0</v>
      </c>
      <c r="AM14" s="517">
        <v>0</v>
      </c>
      <c r="AN14" s="508">
        <v>155.21025775699076</v>
      </c>
      <c r="AO14" s="506">
        <v>1977.3550323314994</v>
      </c>
      <c r="AP14" s="506">
        <v>0</v>
      </c>
      <c r="AQ14" s="518">
        <v>3.0084827456666665</v>
      </c>
      <c r="AR14" s="519">
        <v>0.27265437048917401</v>
      </c>
      <c r="AS14" s="506">
        <v>289.557135946171</v>
      </c>
      <c r="AT14" s="506">
        <v>389.01237065999169</v>
      </c>
      <c r="AU14" s="506">
        <v>1202.329104052169</v>
      </c>
      <c r="AV14" s="522">
        <v>0.2</v>
      </c>
      <c r="AW14" s="521">
        <v>0.25</v>
      </c>
      <c r="AX14" s="521">
        <v>0.25</v>
      </c>
      <c r="AY14" s="506">
        <v>0</v>
      </c>
      <c r="AZ14" s="506">
        <v>2500</v>
      </c>
    </row>
    <row r="15" spans="1:59" s="531" customFormat="1" ht="16" customHeight="1" x14ac:dyDescent="0.35">
      <c r="A15" s="524" t="s">
        <v>3667</v>
      </c>
      <c r="B15" s="524">
        <v>605</v>
      </c>
      <c r="C15" s="525">
        <v>732552</v>
      </c>
      <c r="D15" s="524">
        <f t="shared" si="3"/>
        <v>82.587993753344477</v>
      </c>
      <c r="E15" s="524">
        <v>0</v>
      </c>
      <c r="F15" s="526">
        <v>0.2</v>
      </c>
      <c r="G15" s="527">
        <v>0.87</v>
      </c>
      <c r="H15" s="526">
        <v>1</v>
      </c>
      <c r="I15" s="528" t="s">
        <v>3668</v>
      </c>
      <c r="J15" s="528" t="s">
        <v>3668</v>
      </c>
      <c r="K15" s="528" t="s">
        <v>3668</v>
      </c>
      <c r="L15" s="528" t="s">
        <v>3668</v>
      </c>
      <c r="M15" s="528" t="s">
        <v>3668</v>
      </c>
      <c r="N15" s="528" t="s">
        <v>3668</v>
      </c>
      <c r="O15" s="528" t="s">
        <v>3668</v>
      </c>
      <c r="P15" s="528" t="s">
        <v>3668</v>
      </c>
      <c r="Q15" s="528"/>
      <c r="R15" s="528"/>
      <c r="S15" s="528"/>
      <c r="T15" s="528"/>
      <c r="U15" s="528"/>
      <c r="V15" s="528"/>
      <c r="W15" s="528"/>
      <c r="X15" s="529">
        <v>0</v>
      </c>
      <c r="Y15" s="529">
        <v>0</v>
      </c>
      <c r="Z15" s="529">
        <v>0</v>
      </c>
      <c r="AA15" s="529">
        <v>0</v>
      </c>
      <c r="AB15" s="529">
        <v>0</v>
      </c>
      <c r="AC15" s="529">
        <v>6.9</v>
      </c>
      <c r="AD15" s="529">
        <v>0</v>
      </c>
      <c r="AE15" s="529">
        <v>0</v>
      </c>
      <c r="AF15" s="529">
        <v>0</v>
      </c>
      <c r="AG15" s="529">
        <v>0</v>
      </c>
      <c r="AH15" s="529">
        <v>0</v>
      </c>
      <c r="AI15" s="529">
        <v>0</v>
      </c>
      <c r="AJ15" s="529">
        <v>0</v>
      </c>
      <c r="AK15" s="529">
        <v>0</v>
      </c>
      <c r="AL15" s="529">
        <v>0</v>
      </c>
      <c r="AM15" s="529">
        <v>0</v>
      </c>
      <c r="AN15" s="530">
        <v>1896.649367609471</v>
      </c>
      <c r="AO15" s="531">
        <v>24163.023925150497</v>
      </c>
      <c r="AP15" s="531">
        <v>14</v>
      </c>
      <c r="AQ15" s="531">
        <v>0</v>
      </c>
      <c r="AV15" s="532">
        <v>0.2</v>
      </c>
      <c r="AW15" s="532">
        <v>0.87</v>
      </c>
      <c r="AX15" s="532">
        <v>1</v>
      </c>
    </row>
    <row r="16" spans="1:59" ht="16" customHeight="1" x14ac:dyDescent="0.35">
      <c r="A16" s="507" t="s">
        <v>3497</v>
      </c>
      <c r="B16" s="507">
        <v>4804</v>
      </c>
      <c r="C16" s="514">
        <v>21877257</v>
      </c>
      <c r="D16" s="507">
        <f t="shared" si="3"/>
        <v>21.958877202932708</v>
      </c>
      <c r="E16" s="507">
        <v>0</v>
      </c>
      <c r="F16" s="515">
        <v>7.5372824201104189E-3</v>
      </c>
      <c r="G16" s="516">
        <v>7.5372824201104189E-3</v>
      </c>
      <c r="H16" s="515">
        <v>7.5372824201104189E-3</v>
      </c>
      <c r="I16" s="507">
        <v>28820791</v>
      </c>
      <c r="J16" s="506">
        <v>0</v>
      </c>
      <c r="K16" s="506">
        <v>13061875</v>
      </c>
      <c r="L16" s="506">
        <v>0</v>
      </c>
      <c r="M16" s="506">
        <f t="shared" ref="M16:M57" si="6">IFERROR((K16/I16) - 1, 0)</f>
        <v>-0.54678985042429962</v>
      </c>
      <c r="N16" s="506">
        <f t="shared" ref="N16:N57" si="7">IFERROR((L16/J16) - 1,0)</f>
        <v>0</v>
      </c>
      <c r="O16" s="507">
        <v>9723.8881374134253</v>
      </c>
      <c r="P16" s="507">
        <v>4650.9712896116725</v>
      </c>
      <c r="Q16" s="506">
        <v>715</v>
      </c>
      <c r="R16" s="506">
        <v>157</v>
      </c>
      <c r="S16" s="506">
        <v>0</v>
      </c>
      <c r="T16" s="506">
        <v>47.1</v>
      </c>
      <c r="U16" s="506">
        <v>1644.4</v>
      </c>
      <c r="V16" s="506">
        <v>1032</v>
      </c>
      <c r="W16" s="506">
        <v>0</v>
      </c>
      <c r="X16" s="517">
        <v>7782</v>
      </c>
      <c r="Y16" s="517">
        <v>31717.19999999999</v>
      </c>
      <c r="Z16" s="517">
        <v>3626</v>
      </c>
      <c r="AA16" s="517">
        <v>43.5</v>
      </c>
      <c r="AB16" s="517">
        <v>0</v>
      </c>
      <c r="AC16" s="517">
        <v>2134.6</v>
      </c>
      <c r="AD16" s="517">
        <v>0</v>
      </c>
      <c r="AE16" s="517">
        <v>291.8000000000003</v>
      </c>
      <c r="AF16" s="517">
        <v>0</v>
      </c>
      <c r="AG16" s="517">
        <v>3296.6</v>
      </c>
      <c r="AH16" s="517">
        <v>10128.199999999999</v>
      </c>
      <c r="AI16" s="517">
        <v>0</v>
      </c>
      <c r="AJ16" s="517">
        <v>0</v>
      </c>
      <c r="AK16" s="517">
        <v>0</v>
      </c>
      <c r="AL16" s="517">
        <v>0</v>
      </c>
      <c r="AM16" s="517">
        <v>482.2</v>
      </c>
      <c r="AN16" s="508">
        <v>1556.1825007261668</v>
      </c>
      <c r="AO16" s="506">
        <v>19825.527922612499</v>
      </c>
      <c r="AP16" s="506">
        <v>1</v>
      </c>
      <c r="AQ16" s="518">
        <v>99.253471433333345</v>
      </c>
      <c r="AR16" s="519">
        <v>0.50689464975179266</v>
      </c>
      <c r="AS16" s="506">
        <v>3461.9</v>
      </c>
      <c r="AT16" s="506">
        <v>4650.9712896116725</v>
      </c>
      <c r="AU16" s="506">
        <v>14374.8594270251</v>
      </c>
      <c r="AV16" s="521">
        <v>7.624062566612755E-3</v>
      </c>
      <c r="AW16" s="521">
        <v>7.624062566612755E-3</v>
      </c>
      <c r="AX16" s="521">
        <v>7.624062566612755E-3</v>
      </c>
      <c r="AY16" s="506">
        <v>0</v>
      </c>
      <c r="AZ16" s="506">
        <v>0</v>
      </c>
    </row>
    <row r="17" spans="1:52" ht="16" customHeight="1" x14ac:dyDescent="0.35">
      <c r="A17" s="507" t="s">
        <v>3499</v>
      </c>
      <c r="B17" s="507">
        <v>3450</v>
      </c>
      <c r="C17" s="514">
        <v>10725351</v>
      </c>
      <c r="D17" s="507">
        <f t="shared" si="3"/>
        <v>32.166779436868779</v>
      </c>
      <c r="E17" s="507">
        <v>0</v>
      </c>
      <c r="F17" s="515">
        <v>0</v>
      </c>
      <c r="G17" s="516">
        <v>0</v>
      </c>
      <c r="H17" s="515">
        <v>0</v>
      </c>
      <c r="I17" s="507">
        <v>14025574</v>
      </c>
      <c r="J17" s="506">
        <v>0</v>
      </c>
      <c r="K17" s="506">
        <v>23887860</v>
      </c>
      <c r="L17" s="506">
        <v>0</v>
      </c>
      <c r="M17" s="506">
        <f t="shared" si="6"/>
        <v>0.70316451932733726</v>
      </c>
      <c r="N17" s="506">
        <f t="shared" si="7"/>
        <v>0</v>
      </c>
      <c r="O17" s="507">
        <v>2170.9446088583832</v>
      </c>
      <c r="P17" s="507">
        <v>1038.3707529798271</v>
      </c>
      <c r="Q17" s="506">
        <v>982.5</v>
      </c>
      <c r="R17" s="506">
        <v>0</v>
      </c>
      <c r="S17" s="506">
        <v>0</v>
      </c>
      <c r="T17" s="506">
        <v>0</v>
      </c>
      <c r="U17" s="506">
        <v>0</v>
      </c>
      <c r="V17" s="506">
        <v>0</v>
      </c>
      <c r="W17" s="506">
        <v>0</v>
      </c>
      <c r="X17" s="517">
        <v>8416</v>
      </c>
      <c r="Y17" s="517">
        <v>8009.5000000000018</v>
      </c>
      <c r="Z17" s="517">
        <v>4061</v>
      </c>
      <c r="AA17" s="517">
        <v>2025.8999999999996</v>
      </c>
      <c r="AB17" s="517">
        <v>0</v>
      </c>
      <c r="AC17" s="517">
        <v>1510.2000000000003</v>
      </c>
      <c r="AD17" s="517">
        <v>0</v>
      </c>
      <c r="AE17" s="517">
        <v>288.70000000000027</v>
      </c>
      <c r="AF17" s="517">
        <v>0</v>
      </c>
      <c r="AG17" s="517">
        <v>852.2</v>
      </c>
      <c r="AH17" s="517">
        <v>8439.3000000000029</v>
      </c>
      <c r="AI17" s="517">
        <v>0</v>
      </c>
      <c r="AJ17" s="517">
        <v>0</v>
      </c>
      <c r="AK17" s="517">
        <v>0</v>
      </c>
      <c r="AL17" s="517">
        <v>0</v>
      </c>
      <c r="AM17" s="517">
        <v>0</v>
      </c>
      <c r="AN17" s="508">
        <v>0</v>
      </c>
      <c r="AO17" s="506">
        <v>0</v>
      </c>
      <c r="AP17" s="506">
        <v>0</v>
      </c>
      <c r="AQ17" s="518">
        <v>122.03566690000001</v>
      </c>
      <c r="AR17" s="519">
        <v>0.67287891548262657</v>
      </c>
      <c r="AS17" s="506">
        <v>772.9</v>
      </c>
      <c r="AT17" s="506">
        <v>1038.3707529798271</v>
      </c>
      <c r="AU17" s="506">
        <v>3209.3153618382098</v>
      </c>
      <c r="AV17" s="521">
        <v>0</v>
      </c>
      <c r="AW17" s="521">
        <v>0</v>
      </c>
      <c r="AX17" s="521">
        <v>0</v>
      </c>
      <c r="AY17" s="506">
        <v>0</v>
      </c>
      <c r="AZ17" s="506">
        <v>0</v>
      </c>
    </row>
    <row r="18" spans="1:52" ht="16" customHeight="1" x14ac:dyDescent="0.35">
      <c r="A18" s="507" t="s">
        <v>3501</v>
      </c>
      <c r="B18" s="507">
        <v>709</v>
      </c>
      <c r="C18" s="514">
        <v>1453902</v>
      </c>
      <c r="D18" s="507">
        <f t="shared" si="3"/>
        <v>48.765322559567288</v>
      </c>
      <c r="E18" s="507">
        <v>0</v>
      </c>
      <c r="F18" s="515">
        <v>0.3</v>
      </c>
      <c r="G18" s="516">
        <v>0.4</v>
      </c>
      <c r="H18" s="515">
        <v>1</v>
      </c>
      <c r="I18" s="507">
        <v>0</v>
      </c>
      <c r="J18" s="506">
        <v>0</v>
      </c>
      <c r="K18" s="506">
        <v>0</v>
      </c>
      <c r="L18" s="506">
        <v>0</v>
      </c>
      <c r="M18" s="506">
        <f t="shared" si="6"/>
        <v>0</v>
      </c>
      <c r="N18" s="506">
        <f t="shared" si="7"/>
        <v>0</v>
      </c>
      <c r="O18" s="507">
        <v>96.623747631942535</v>
      </c>
      <c r="P18" s="507">
        <v>46.21549217558033</v>
      </c>
      <c r="Q18" s="506">
        <v>0</v>
      </c>
      <c r="R18" s="506">
        <v>0</v>
      </c>
      <c r="S18" s="506">
        <v>0</v>
      </c>
      <c r="T18" s="506">
        <v>0</v>
      </c>
      <c r="U18" s="506">
        <v>32.4</v>
      </c>
      <c r="V18" s="506">
        <v>0</v>
      </c>
      <c r="W18" s="506">
        <v>0</v>
      </c>
      <c r="X18" s="517">
        <v>180</v>
      </c>
      <c r="Y18" s="517">
        <v>0</v>
      </c>
      <c r="Z18" s="517">
        <v>0</v>
      </c>
      <c r="AA18" s="517">
        <v>13.9</v>
      </c>
      <c r="AB18" s="517">
        <v>205.6</v>
      </c>
      <c r="AC18" s="517">
        <v>267.70000000000005</v>
      </c>
      <c r="AD18" s="517">
        <v>0</v>
      </c>
      <c r="AE18" s="517">
        <v>67.899999999999991</v>
      </c>
      <c r="AF18" s="517">
        <v>43.000000000000007</v>
      </c>
      <c r="AG18" s="517">
        <v>1957.4999999999993</v>
      </c>
      <c r="AH18" s="517">
        <v>0</v>
      </c>
      <c r="AI18" s="517">
        <v>0</v>
      </c>
      <c r="AJ18" s="517">
        <v>0</v>
      </c>
      <c r="AK18" s="517">
        <v>0</v>
      </c>
      <c r="AL18" s="517">
        <v>0</v>
      </c>
      <c r="AM18" s="517">
        <v>0</v>
      </c>
      <c r="AN18" s="508">
        <v>1011.1791770933995</v>
      </c>
      <c r="AO18" s="506">
        <v>12882.268629081</v>
      </c>
      <c r="AP18" s="506">
        <v>3.09</v>
      </c>
      <c r="AQ18" s="518">
        <v>0</v>
      </c>
      <c r="AR18" s="519">
        <v>0.42530413625304142</v>
      </c>
      <c r="AS18" s="506">
        <v>34.4</v>
      </c>
      <c r="AT18" s="506">
        <v>46.21549217558033</v>
      </c>
      <c r="AU18" s="506">
        <v>142.83923980752289</v>
      </c>
      <c r="AV18" s="521">
        <v>0.3</v>
      </c>
      <c r="AW18" s="521">
        <v>0.4</v>
      </c>
      <c r="AX18" s="521">
        <v>1</v>
      </c>
      <c r="AY18" s="506">
        <v>1</v>
      </c>
      <c r="AZ18" s="506">
        <v>0</v>
      </c>
    </row>
    <row r="19" spans="1:52" ht="16" customHeight="1" x14ac:dyDescent="0.35">
      <c r="A19" s="507" t="s">
        <v>3503</v>
      </c>
      <c r="B19" s="507">
        <v>237</v>
      </c>
      <c r="C19" s="514">
        <v>1777249</v>
      </c>
      <c r="D19" s="507">
        <f t="shared" si="3"/>
        <v>13.335216393426018</v>
      </c>
      <c r="E19" s="507">
        <v>0</v>
      </c>
      <c r="F19" s="515">
        <v>0</v>
      </c>
      <c r="G19" s="516">
        <v>0</v>
      </c>
      <c r="H19" s="515">
        <v>0</v>
      </c>
      <c r="I19" s="507">
        <v>14467241</v>
      </c>
      <c r="J19" s="506">
        <v>88678</v>
      </c>
      <c r="K19" s="506">
        <v>7530800</v>
      </c>
      <c r="L19" s="506">
        <v>10869</v>
      </c>
      <c r="M19" s="506">
        <f t="shared" si="6"/>
        <v>-0.47945845375769991</v>
      </c>
      <c r="N19" s="506">
        <f t="shared" si="7"/>
        <v>-0.87743295969688084</v>
      </c>
      <c r="O19" s="507">
        <v>1689.230285635181</v>
      </c>
      <c r="P19" s="507">
        <v>807.96502890680267</v>
      </c>
      <c r="Q19" s="506">
        <v>0</v>
      </c>
      <c r="R19" s="506">
        <v>0</v>
      </c>
      <c r="S19" s="506">
        <v>0</v>
      </c>
      <c r="T19" s="506">
        <v>0</v>
      </c>
      <c r="U19" s="506">
        <v>0</v>
      </c>
      <c r="V19" s="506">
        <v>0</v>
      </c>
      <c r="W19" s="506">
        <v>0</v>
      </c>
      <c r="X19" s="517">
        <v>0</v>
      </c>
      <c r="Y19" s="517">
        <v>547.69999999999993</v>
      </c>
      <c r="Z19" s="517">
        <v>0</v>
      </c>
      <c r="AA19" s="517">
        <v>2764.2000000000007</v>
      </c>
      <c r="AB19" s="517">
        <v>970.4</v>
      </c>
      <c r="AC19" s="517">
        <v>240</v>
      </c>
      <c r="AD19" s="517">
        <v>0</v>
      </c>
      <c r="AE19" s="517">
        <v>26.400000000000006</v>
      </c>
      <c r="AF19" s="517">
        <v>10</v>
      </c>
      <c r="AG19" s="517">
        <v>5.4</v>
      </c>
      <c r="AH19" s="517">
        <v>547.4</v>
      </c>
      <c r="AI19" s="517">
        <v>0</v>
      </c>
      <c r="AJ19" s="517">
        <v>0</v>
      </c>
      <c r="AK19" s="517">
        <v>0</v>
      </c>
      <c r="AL19" s="517">
        <v>0</v>
      </c>
      <c r="AM19" s="517">
        <v>0</v>
      </c>
      <c r="AN19" s="508">
        <v>1401.7883312677982</v>
      </c>
      <c r="AO19" s="506">
        <v>17858.569730846997</v>
      </c>
      <c r="AP19" s="506">
        <v>112.4</v>
      </c>
      <c r="AQ19" s="518">
        <v>199.70574806666664</v>
      </c>
      <c r="AR19" s="519">
        <v>0.405505558496559</v>
      </c>
      <c r="AS19" s="506">
        <v>601.4</v>
      </c>
      <c r="AT19" s="506">
        <v>807.96502890680267</v>
      </c>
      <c r="AU19" s="506">
        <v>2497.1953145419839</v>
      </c>
      <c r="AV19" s="521">
        <v>0</v>
      </c>
      <c r="AW19" s="521">
        <v>0</v>
      </c>
      <c r="AX19" s="521">
        <v>0</v>
      </c>
      <c r="AY19" s="506">
        <v>0</v>
      </c>
      <c r="AZ19" s="506">
        <v>0</v>
      </c>
    </row>
    <row r="20" spans="1:52" ht="16" customHeight="1" x14ac:dyDescent="0.35">
      <c r="A20" s="507" t="s">
        <v>3505</v>
      </c>
      <c r="B20" s="507">
        <v>2058</v>
      </c>
      <c r="C20" s="514">
        <v>12791188</v>
      </c>
      <c r="D20" s="507">
        <f t="shared" si="3"/>
        <v>16.089201409595418</v>
      </c>
      <c r="E20" s="507">
        <v>0</v>
      </c>
      <c r="F20" s="515">
        <v>0.16</v>
      </c>
      <c r="G20" s="516">
        <v>0.25</v>
      </c>
      <c r="H20" s="515">
        <v>0.25</v>
      </c>
      <c r="I20" s="507">
        <v>52802</v>
      </c>
      <c r="J20" s="506">
        <v>40457236</v>
      </c>
      <c r="K20" s="506">
        <v>24285</v>
      </c>
      <c r="L20" s="506">
        <v>33121780</v>
      </c>
      <c r="M20" s="506">
        <f t="shared" si="6"/>
        <v>-0.54007423961213585</v>
      </c>
      <c r="N20" s="506">
        <f t="shared" si="7"/>
        <v>-0.18131381985660122</v>
      </c>
      <c r="O20" s="507">
        <v>6266.1577357931646</v>
      </c>
      <c r="P20" s="507">
        <v>2997.126181781065</v>
      </c>
      <c r="Q20" s="506">
        <v>5820.2</v>
      </c>
      <c r="R20" s="506">
        <v>0</v>
      </c>
      <c r="S20" s="506">
        <v>4097</v>
      </c>
      <c r="T20" s="506">
        <v>0</v>
      </c>
      <c r="U20" s="506">
        <v>0</v>
      </c>
      <c r="V20" s="506">
        <v>242.8</v>
      </c>
      <c r="W20" s="506">
        <v>0</v>
      </c>
      <c r="X20" s="517">
        <v>10173.5</v>
      </c>
      <c r="Y20" s="517">
        <v>3574</v>
      </c>
      <c r="Z20" s="517">
        <v>11582.4</v>
      </c>
      <c r="AA20" s="517">
        <v>32.9</v>
      </c>
      <c r="AB20" s="517">
        <v>5229.3000000000011</v>
      </c>
      <c r="AC20" s="517">
        <v>41.800000000000004</v>
      </c>
      <c r="AD20" s="517">
        <v>0</v>
      </c>
      <c r="AE20" s="517">
        <v>88.199999999999989</v>
      </c>
      <c r="AF20" s="517">
        <v>0</v>
      </c>
      <c r="AG20" s="517">
        <v>658.89999999999895</v>
      </c>
      <c r="AH20" s="517">
        <v>11891.499999999998</v>
      </c>
      <c r="AI20" s="517">
        <v>0</v>
      </c>
      <c r="AJ20" s="517">
        <v>0</v>
      </c>
      <c r="AK20" s="517">
        <v>0</v>
      </c>
      <c r="AL20" s="517">
        <v>0</v>
      </c>
      <c r="AM20" s="517">
        <v>0</v>
      </c>
      <c r="AN20" s="508">
        <v>1686.2356218380089</v>
      </c>
      <c r="AO20" s="506">
        <v>21482.384867618995</v>
      </c>
      <c r="AP20" s="506">
        <v>23</v>
      </c>
      <c r="AQ20" s="518">
        <v>68.672634866666669</v>
      </c>
      <c r="AR20" s="519">
        <v>0.1364403917595407</v>
      </c>
      <c r="AS20" s="506">
        <v>2230.8783440317002</v>
      </c>
      <c r="AT20" s="506">
        <v>2997.126181781065</v>
      </c>
      <c r="AU20" s="506">
        <v>9263.2839175742301</v>
      </c>
      <c r="AV20" s="521">
        <v>0.16</v>
      </c>
      <c r="AW20" s="521">
        <v>0.25</v>
      </c>
      <c r="AX20" s="521">
        <v>0.25</v>
      </c>
      <c r="AY20" s="506">
        <v>0</v>
      </c>
      <c r="AZ20" s="506">
        <v>0</v>
      </c>
    </row>
    <row r="21" spans="1:52" ht="16" customHeight="1" x14ac:dyDescent="0.35">
      <c r="A21" s="507" t="s">
        <v>3507</v>
      </c>
      <c r="B21" s="507">
        <v>708</v>
      </c>
      <c r="C21" s="514">
        <v>6737581</v>
      </c>
      <c r="D21" s="507">
        <f t="shared" si="3"/>
        <v>10.508222461444248</v>
      </c>
      <c r="E21" s="507">
        <v>0</v>
      </c>
      <c r="F21" s="515">
        <v>7.5000000000000011E-2</v>
      </c>
      <c r="G21" s="516">
        <v>0.1</v>
      </c>
      <c r="H21" s="515">
        <v>0.1</v>
      </c>
      <c r="I21" s="507">
        <v>22719</v>
      </c>
      <c r="J21" s="506">
        <v>6444160</v>
      </c>
      <c r="K21" s="506">
        <v>3501105</v>
      </c>
      <c r="L21" s="506">
        <v>162</v>
      </c>
      <c r="M21" s="506">
        <f t="shared" si="6"/>
        <v>153.10471411593821</v>
      </c>
      <c r="N21" s="506">
        <f t="shared" si="7"/>
        <v>-0.99997486095938026</v>
      </c>
      <c r="O21" s="507">
        <v>6183.1570620354778</v>
      </c>
      <c r="P21" s="507">
        <v>2957.4266557056749</v>
      </c>
      <c r="Q21" s="506">
        <v>5875.3</v>
      </c>
      <c r="R21" s="506">
        <v>0</v>
      </c>
      <c r="S21" s="506">
        <v>0</v>
      </c>
      <c r="T21" s="506">
        <v>0</v>
      </c>
      <c r="U21" s="506">
        <v>0</v>
      </c>
      <c r="V21" s="506">
        <v>51.9</v>
      </c>
      <c r="W21" s="506">
        <v>0</v>
      </c>
      <c r="X21" s="517">
        <v>15229.300000000001</v>
      </c>
      <c r="Y21" s="517">
        <v>3866</v>
      </c>
      <c r="Z21" s="517">
        <v>0</v>
      </c>
      <c r="AA21" s="517">
        <v>66.199999999999989</v>
      </c>
      <c r="AB21" s="517">
        <v>2308.8000000000002</v>
      </c>
      <c r="AC21" s="517">
        <v>243.49999999999994</v>
      </c>
      <c r="AD21" s="517">
        <v>0</v>
      </c>
      <c r="AE21" s="517">
        <v>55.399999999999984</v>
      </c>
      <c r="AF21" s="517">
        <v>0</v>
      </c>
      <c r="AG21" s="517">
        <v>71.7</v>
      </c>
      <c r="AH21" s="517">
        <v>3867.2000000000012</v>
      </c>
      <c r="AI21" s="517">
        <v>0</v>
      </c>
      <c r="AJ21" s="517">
        <v>0</v>
      </c>
      <c r="AK21" s="517">
        <v>0</v>
      </c>
      <c r="AL21" s="517">
        <v>0</v>
      </c>
      <c r="AM21" s="517">
        <v>0</v>
      </c>
      <c r="AN21" s="508">
        <v>1230.6757025988381</v>
      </c>
      <c r="AO21" s="506">
        <v>15678.620916356998</v>
      </c>
      <c r="AP21" s="506">
        <v>0</v>
      </c>
      <c r="AQ21" s="518">
        <v>87.980974066666661</v>
      </c>
      <c r="AR21" s="519">
        <v>0.21065026821928559</v>
      </c>
      <c r="AS21" s="506">
        <v>2201.32843267719</v>
      </c>
      <c r="AT21" s="506">
        <v>2957.4266557056749</v>
      </c>
      <c r="AU21" s="506">
        <v>9140.5837177411522</v>
      </c>
      <c r="AV21" s="522">
        <v>7.5000000000000011E-2</v>
      </c>
      <c r="AW21" s="521">
        <v>0.1</v>
      </c>
      <c r="AX21" s="521">
        <v>0.1</v>
      </c>
      <c r="AY21" s="506">
        <v>0</v>
      </c>
      <c r="AZ21" s="506">
        <v>0</v>
      </c>
    </row>
    <row r="22" spans="1:52" ht="16" customHeight="1" x14ac:dyDescent="0.35">
      <c r="A22" s="507" t="s">
        <v>3509</v>
      </c>
      <c r="B22" s="507">
        <v>469</v>
      </c>
      <c r="C22" s="514">
        <v>3184240</v>
      </c>
      <c r="D22" s="507">
        <f t="shared" si="3"/>
        <v>14.728789287239655</v>
      </c>
      <c r="E22" s="507">
        <v>0</v>
      </c>
      <c r="F22" s="515">
        <v>0</v>
      </c>
      <c r="G22" s="516">
        <v>0</v>
      </c>
      <c r="H22" s="515">
        <v>0</v>
      </c>
      <c r="I22" s="507">
        <v>0</v>
      </c>
      <c r="J22" s="506">
        <v>2933106</v>
      </c>
      <c r="K22" s="506">
        <v>0</v>
      </c>
      <c r="L22" s="506">
        <v>6876784</v>
      </c>
      <c r="M22" s="506">
        <f t="shared" si="6"/>
        <v>0</v>
      </c>
      <c r="N22" s="506">
        <f t="shared" si="7"/>
        <v>1.3445398836591655</v>
      </c>
      <c r="O22" s="507">
        <v>5823.5105683687852</v>
      </c>
      <c r="P22" s="507">
        <v>2785.4064213287052</v>
      </c>
      <c r="Q22" s="506">
        <v>270.10000000000002</v>
      </c>
      <c r="R22" s="506">
        <v>20</v>
      </c>
      <c r="S22" s="506">
        <v>601.4</v>
      </c>
      <c r="T22" s="506">
        <v>0</v>
      </c>
      <c r="U22" s="506">
        <v>5.5</v>
      </c>
      <c r="V22" s="506">
        <v>168.2</v>
      </c>
      <c r="W22" s="506">
        <v>0</v>
      </c>
      <c r="X22" s="517">
        <v>4849.7000000000007</v>
      </c>
      <c r="Y22" s="517">
        <v>1781.0000000000002</v>
      </c>
      <c r="Z22" s="517">
        <v>601.4</v>
      </c>
      <c r="AA22" s="517">
        <v>146.39999999999998</v>
      </c>
      <c r="AB22" s="517">
        <v>9783.0000000000018</v>
      </c>
      <c r="AC22" s="517">
        <v>13.4</v>
      </c>
      <c r="AD22" s="517">
        <v>0</v>
      </c>
      <c r="AE22" s="517">
        <v>16.200000000000003</v>
      </c>
      <c r="AF22" s="517">
        <v>0</v>
      </c>
      <c r="AG22" s="517">
        <v>779.59999999999923</v>
      </c>
      <c r="AH22" s="517">
        <v>1683.6999999999998</v>
      </c>
      <c r="AI22" s="517">
        <v>0</v>
      </c>
      <c r="AJ22" s="517">
        <v>0</v>
      </c>
      <c r="AK22" s="517">
        <v>0</v>
      </c>
      <c r="AL22" s="517">
        <v>0</v>
      </c>
      <c r="AM22" s="517">
        <v>0</v>
      </c>
      <c r="AN22" s="508">
        <v>194.04156876222194</v>
      </c>
      <c r="AO22" s="506">
        <v>2472.0600172844997</v>
      </c>
      <c r="AP22" s="506">
        <v>0</v>
      </c>
      <c r="AQ22" s="518">
        <v>64.827355633333326</v>
      </c>
      <c r="AR22" s="519">
        <v>8.4310050630786879E-2</v>
      </c>
      <c r="AS22" s="506">
        <v>2073.2870382442111</v>
      </c>
      <c r="AT22" s="506">
        <v>2785.4064213287052</v>
      </c>
      <c r="AU22" s="506">
        <v>8608.9169896974909</v>
      </c>
      <c r="AV22" s="521">
        <v>0</v>
      </c>
      <c r="AW22" s="521">
        <v>0</v>
      </c>
      <c r="AX22" s="521">
        <v>0</v>
      </c>
      <c r="AY22" s="506">
        <v>0</v>
      </c>
      <c r="AZ22" s="506">
        <v>0</v>
      </c>
    </row>
    <row r="23" spans="1:52" ht="16" customHeight="1" x14ac:dyDescent="0.35">
      <c r="A23" s="507" t="s">
        <v>3511</v>
      </c>
      <c r="B23" s="507">
        <v>901</v>
      </c>
      <c r="C23" s="514">
        <v>2936212</v>
      </c>
      <c r="D23" s="507">
        <f t="shared" si="3"/>
        <v>30.68579516737892</v>
      </c>
      <c r="E23" s="507">
        <v>0</v>
      </c>
      <c r="F23" s="515">
        <v>0</v>
      </c>
      <c r="G23" s="516">
        <v>0</v>
      </c>
      <c r="H23" s="515">
        <v>0</v>
      </c>
      <c r="I23" s="507">
        <v>0</v>
      </c>
      <c r="J23" s="506">
        <v>3597275</v>
      </c>
      <c r="K23" s="506">
        <v>0</v>
      </c>
      <c r="L23" s="506">
        <v>7168725</v>
      </c>
      <c r="M23" s="506">
        <f t="shared" si="6"/>
        <v>0</v>
      </c>
      <c r="N23" s="506">
        <f t="shared" si="7"/>
        <v>0.99282095475047094</v>
      </c>
      <c r="O23" s="507">
        <v>855.85046230967703</v>
      </c>
      <c r="P23" s="507">
        <v>409.35640889242228</v>
      </c>
      <c r="Q23" s="506">
        <v>0</v>
      </c>
      <c r="R23" s="506">
        <v>0</v>
      </c>
      <c r="S23" s="506">
        <v>0</v>
      </c>
      <c r="T23" s="506">
        <v>0</v>
      </c>
      <c r="U23" s="506">
        <v>0</v>
      </c>
      <c r="V23" s="506">
        <v>8.5</v>
      </c>
      <c r="W23" s="506">
        <v>0</v>
      </c>
      <c r="X23" s="517">
        <v>4678.5</v>
      </c>
      <c r="Y23" s="517">
        <v>266</v>
      </c>
      <c r="Z23" s="517">
        <v>1225</v>
      </c>
      <c r="AA23" s="517">
        <v>7</v>
      </c>
      <c r="AB23" s="517">
        <v>6129.4000000000005</v>
      </c>
      <c r="AC23" s="517">
        <v>10.199999999999999</v>
      </c>
      <c r="AD23" s="517">
        <v>0</v>
      </c>
      <c r="AE23" s="517">
        <v>9</v>
      </c>
      <c r="AF23" s="517">
        <v>0</v>
      </c>
      <c r="AG23" s="517">
        <v>557.90000000000009</v>
      </c>
      <c r="AH23" s="517">
        <v>3278.9999999999982</v>
      </c>
      <c r="AI23" s="517">
        <v>0</v>
      </c>
      <c r="AJ23" s="517">
        <v>0</v>
      </c>
      <c r="AK23" s="517">
        <v>0</v>
      </c>
      <c r="AL23" s="517">
        <v>0</v>
      </c>
      <c r="AM23" s="517">
        <v>0</v>
      </c>
      <c r="AN23" s="508">
        <v>1330.5983597819095</v>
      </c>
      <c r="AO23" s="506">
        <v>16951.620342298498</v>
      </c>
      <c r="AP23" s="506">
        <v>0</v>
      </c>
      <c r="AQ23" s="518">
        <v>53.004201899999998</v>
      </c>
      <c r="AR23" s="519">
        <v>4.7815617475060197E-2</v>
      </c>
      <c r="AS23" s="506">
        <v>304.7</v>
      </c>
      <c r="AT23" s="506">
        <v>409.35640889242228</v>
      </c>
      <c r="AU23" s="506">
        <v>1265.2068712020989</v>
      </c>
      <c r="AV23" s="521">
        <v>0</v>
      </c>
      <c r="AW23" s="521">
        <v>0</v>
      </c>
      <c r="AX23" s="521">
        <v>0</v>
      </c>
      <c r="AY23" s="506">
        <v>0</v>
      </c>
      <c r="AZ23" s="506">
        <v>0</v>
      </c>
    </row>
    <row r="24" spans="1:52" ht="16" customHeight="1" x14ac:dyDescent="0.35">
      <c r="A24" s="507" t="s">
        <v>3513</v>
      </c>
      <c r="B24" s="507">
        <v>374</v>
      </c>
      <c r="C24" s="514">
        <v>4498533</v>
      </c>
      <c r="D24" s="507">
        <f t="shared" si="3"/>
        <v>8.3138214168930187</v>
      </c>
      <c r="E24" s="507">
        <v>0</v>
      </c>
      <c r="F24" s="515">
        <v>0</v>
      </c>
      <c r="G24" s="516">
        <v>0</v>
      </c>
      <c r="H24" s="515">
        <v>0</v>
      </c>
      <c r="I24" s="507">
        <v>3102595</v>
      </c>
      <c r="J24" s="506">
        <v>0</v>
      </c>
      <c r="K24" s="506">
        <v>2547191</v>
      </c>
      <c r="L24" s="506">
        <v>167</v>
      </c>
      <c r="M24" s="506">
        <f t="shared" si="6"/>
        <v>-0.17901272966661774</v>
      </c>
      <c r="N24" s="506">
        <f t="shared" si="7"/>
        <v>0</v>
      </c>
      <c r="O24" s="507">
        <v>2516.6238313305312</v>
      </c>
      <c r="P24" s="507">
        <v>1203.7103904184071</v>
      </c>
      <c r="Q24" s="506">
        <v>1954.8</v>
      </c>
      <c r="R24" s="506">
        <v>0</v>
      </c>
      <c r="S24" s="506">
        <v>0</v>
      </c>
      <c r="T24" s="506">
        <v>0</v>
      </c>
      <c r="U24" s="506">
        <v>0</v>
      </c>
      <c r="V24" s="506">
        <v>0</v>
      </c>
      <c r="W24" s="506">
        <v>0</v>
      </c>
      <c r="X24" s="517">
        <v>11281.8</v>
      </c>
      <c r="Y24" s="517">
        <v>1763</v>
      </c>
      <c r="Z24" s="517">
        <v>0</v>
      </c>
      <c r="AA24" s="517">
        <v>1146.8999999999999</v>
      </c>
      <c r="AB24" s="517">
        <v>0</v>
      </c>
      <c r="AC24" s="517">
        <v>26.099999999999998</v>
      </c>
      <c r="AD24" s="517">
        <v>0</v>
      </c>
      <c r="AE24" s="517">
        <v>22.300000000000004</v>
      </c>
      <c r="AF24" s="517">
        <v>0</v>
      </c>
      <c r="AG24" s="517">
        <v>11.899999999999999</v>
      </c>
      <c r="AH24" s="517">
        <v>5168.1999999999989</v>
      </c>
      <c r="AI24" s="517">
        <v>0</v>
      </c>
      <c r="AJ24" s="517">
        <v>0</v>
      </c>
      <c r="AK24" s="517">
        <v>0</v>
      </c>
      <c r="AL24" s="517">
        <v>0</v>
      </c>
      <c r="AM24" s="517">
        <v>0</v>
      </c>
      <c r="AN24" s="508">
        <v>953.59202584536467</v>
      </c>
      <c r="AO24" s="506">
        <v>12148.617097516499</v>
      </c>
      <c r="AP24" s="506">
        <v>0.5</v>
      </c>
      <c r="AQ24" s="518">
        <v>103.26698133333333</v>
      </c>
      <c r="AR24" s="519">
        <v>0.49353013335443791</v>
      </c>
      <c r="AS24" s="506">
        <v>895.96876460989972</v>
      </c>
      <c r="AT24" s="506">
        <v>1203.7103904184071</v>
      </c>
      <c r="AU24" s="506">
        <v>3720.334221748938</v>
      </c>
      <c r="AV24" s="521">
        <v>0</v>
      </c>
      <c r="AW24" s="521">
        <v>0</v>
      </c>
      <c r="AX24" s="521">
        <v>0</v>
      </c>
      <c r="AY24" s="506">
        <v>0</v>
      </c>
      <c r="AZ24" s="506">
        <v>0</v>
      </c>
    </row>
    <row r="25" spans="1:52" ht="16" customHeight="1" x14ac:dyDescent="0.35">
      <c r="A25" s="507" t="s">
        <v>3515</v>
      </c>
      <c r="B25" s="507">
        <v>329</v>
      </c>
      <c r="C25" s="514">
        <v>4742900</v>
      </c>
      <c r="D25" s="507">
        <f t="shared" si="3"/>
        <v>6.9366843070695143</v>
      </c>
      <c r="E25" s="506">
        <v>0</v>
      </c>
      <c r="F25" s="515">
        <v>0</v>
      </c>
      <c r="G25" s="516">
        <v>0</v>
      </c>
      <c r="H25" s="515">
        <v>0</v>
      </c>
      <c r="I25" s="507">
        <v>11978785</v>
      </c>
      <c r="J25" s="506">
        <v>0</v>
      </c>
      <c r="K25" s="506">
        <v>17346437</v>
      </c>
      <c r="L25" s="506">
        <v>0</v>
      </c>
      <c r="M25" s="506">
        <f t="shared" si="6"/>
        <v>0.44809653065815946</v>
      </c>
      <c r="N25" s="506">
        <f t="shared" si="7"/>
        <v>0</v>
      </c>
      <c r="O25" s="507">
        <v>4899.1256653632026</v>
      </c>
      <c r="P25" s="507">
        <v>2343.2697385867891</v>
      </c>
      <c r="Q25" s="506">
        <v>0</v>
      </c>
      <c r="R25" s="506">
        <v>44</v>
      </c>
      <c r="S25" s="506">
        <v>0</v>
      </c>
      <c r="T25" s="506">
        <v>67.7</v>
      </c>
      <c r="U25" s="506">
        <v>0</v>
      </c>
      <c r="V25" s="506">
        <v>3206.5</v>
      </c>
      <c r="W25" s="506">
        <v>0</v>
      </c>
      <c r="X25" s="517">
        <v>2191.8000000000002</v>
      </c>
      <c r="Y25" s="517">
        <v>6052.9</v>
      </c>
      <c r="Z25" s="517">
        <v>2132.9</v>
      </c>
      <c r="AA25" s="517">
        <v>192</v>
      </c>
      <c r="AB25" s="517">
        <v>0</v>
      </c>
      <c r="AC25" s="517">
        <v>1.1000000000000001</v>
      </c>
      <c r="AD25" s="517">
        <v>0</v>
      </c>
      <c r="AE25" s="517">
        <v>11.1</v>
      </c>
      <c r="AF25" s="517">
        <v>0</v>
      </c>
      <c r="AG25" s="517">
        <v>854.7</v>
      </c>
      <c r="AH25" s="517">
        <v>7230.8000000000029</v>
      </c>
      <c r="AI25" s="517">
        <v>645.29999999999995</v>
      </c>
      <c r="AJ25" s="517">
        <v>0</v>
      </c>
      <c r="AK25" s="517">
        <v>0</v>
      </c>
      <c r="AL25" s="517">
        <v>0</v>
      </c>
      <c r="AM25" s="517">
        <v>0</v>
      </c>
      <c r="AN25" s="508">
        <v>19.415843565304563</v>
      </c>
      <c r="AO25" s="506">
        <v>247.35488836649998</v>
      </c>
      <c r="AP25" s="506">
        <v>16.2</v>
      </c>
      <c r="AQ25" s="518">
        <v>73.514234800000011</v>
      </c>
      <c r="AR25" s="519">
        <v>0.53207956600361661</v>
      </c>
      <c r="AS25" s="506">
        <v>1744.1873971857869</v>
      </c>
      <c r="AT25" s="506">
        <v>2343.2697385867891</v>
      </c>
      <c r="AU25" s="506">
        <v>7242.3954039499913</v>
      </c>
      <c r="AV25" s="521">
        <v>0</v>
      </c>
      <c r="AW25" s="521">
        <v>0</v>
      </c>
      <c r="AX25" s="521">
        <v>0</v>
      </c>
      <c r="AY25" s="506">
        <v>0</v>
      </c>
      <c r="AZ25" s="506">
        <v>2500</v>
      </c>
    </row>
    <row r="26" spans="1:52" ht="16" customHeight="1" x14ac:dyDescent="0.35">
      <c r="A26" s="507" t="s">
        <v>3517</v>
      </c>
      <c r="B26" s="507">
        <v>487</v>
      </c>
      <c r="C26" s="514">
        <v>1338780</v>
      </c>
      <c r="D26" s="507">
        <f t="shared" si="3"/>
        <v>36.376402396211475</v>
      </c>
      <c r="E26" s="507">
        <v>1</v>
      </c>
      <c r="F26" s="515">
        <v>0.49230769230769234</v>
      </c>
      <c r="G26" s="516">
        <v>0.8</v>
      </c>
      <c r="H26" s="515">
        <v>1</v>
      </c>
      <c r="I26" s="507">
        <v>1743201</v>
      </c>
      <c r="J26" s="506">
        <v>2632614</v>
      </c>
      <c r="K26" s="506">
        <v>4348760</v>
      </c>
      <c r="L26" s="506">
        <v>537008</v>
      </c>
      <c r="M26" s="506">
        <f t="shared" si="6"/>
        <v>1.494697972293499</v>
      </c>
      <c r="N26" s="506">
        <f t="shared" si="7"/>
        <v>-0.79601719051862518</v>
      </c>
      <c r="O26" s="507">
        <v>0</v>
      </c>
      <c r="P26" s="507">
        <v>0</v>
      </c>
      <c r="Q26" s="506">
        <v>0</v>
      </c>
      <c r="R26" s="506">
        <v>0</v>
      </c>
      <c r="S26" s="506">
        <v>0</v>
      </c>
      <c r="T26" s="506">
        <v>59.8</v>
      </c>
      <c r="U26" s="506">
        <v>0</v>
      </c>
      <c r="V26" s="506">
        <v>0</v>
      </c>
      <c r="W26" s="506">
        <v>0</v>
      </c>
      <c r="X26" s="517">
        <v>0</v>
      </c>
      <c r="Y26" s="517">
        <v>1281.6000000000001</v>
      </c>
      <c r="Z26" s="517">
        <v>0</v>
      </c>
      <c r="AA26" s="517">
        <v>709.09999999999991</v>
      </c>
      <c r="AB26" s="517">
        <v>921.6</v>
      </c>
      <c r="AC26" s="517">
        <v>5.6</v>
      </c>
      <c r="AD26" s="517">
        <v>0</v>
      </c>
      <c r="AE26" s="517">
        <v>220.7</v>
      </c>
      <c r="AF26" s="517">
        <v>0</v>
      </c>
      <c r="AG26" s="517">
        <v>877.09999999999991</v>
      </c>
      <c r="AH26" s="517">
        <v>178</v>
      </c>
      <c r="AI26" s="517">
        <v>0</v>
      </c>
      <c r="AJ26" s="517">
        <v>0</v>
      </c>
      <c r="AK26" s="517">
        <v>0</v>
      </c>
      <c r="AL26" s="517">
        <v>0</v>
      </c>
      <c r="AM26" s="517">
        <v>11.5</v>
      </c>
      <c r="AN26" s="508">
        <v>1053.041757106957</v>
      </c>
      <c r="AO26" s="506">
        <v>13415.591519284495</v>
      </c>
      <c r="AP26" s="506">
        <v>13</v>
      </c>
      <c r="AQ26" s="518">
        <v>35.771111366666666</v>
      </c>
      <c r="AR26" s="519">
        <v>0.89467551547697455</v>
      </c>
      <c r="AS26" s="506">
        <v>252.6004650778172</v>
      </c>
      <c r="AT26" s="506">
        <v>339.3620586439481</v>
      </c>
      <c r="AU26" s="506">
        <v>1048.8737908936671</v>
      </c>
      <c r="AV26" s="521">
        <v>0.4</v>
      </c>
      <c r="AW26" s="521">
        <v>0.4</v>
      </c>
      <c r="AX26" s="521">
        <v>0.4</v>
      </c>
      <c r="AY26" s="506">
        <v>0</v>
      </c>
      <c r="AZ26" s="506">
        <v>2000</v>
      </c>
    </row>
    <row r="27" spans="1:52" ht="16" customHeight="1" x14ac:dyDescent="0.35">
      <c r="A27" s="507" t="s">
        <v>3519</v>
      </c>
      <c r="B27" s="507">
        <v>2480</v>
      </c>
      <c r="C27" s="514">
        <v>6161345</v>
      </c>
      <c r="D27" s="507">
        <f t="shared" si="3"/>
        <v>40.250951699669471</v>
      </c>
      <c r="E27" s="507">
        <v>1</v>
      </c>
      <c r="F27" s="515">
        <v>0.30499999999999999</v>
      </c>
      <c r="G27" s="516">
        <v>0.5</v>
      </c>
      <c r="H27" s="515">
        <v>0.5</v>
      </c>
      <c r="I27" s="507">
        <v>22029904</v>
      </c>
      <c r="J27" s="506">
        <v>0</v>
      </c>
      <c r="K27" s="506">
        <v>22875361</v>
      </c>
      <c r="L27" s="506">
        <v>455</v>
      </c>
      <c r="M27" s="506">
        <f t="shared" si="6"/>
        <v>3.8377697878302142E-2</v>
      </c>
      <c r="N27" s="506">
        <f t="shared" si="7"/>
        <v>0</v>
      </c>
      <c r="O27" s="507">
        <v>4374.9129524730088</v>
      </c>
      <c r="P27" s="507">
        <v>2092.5368791742089</v>
      </c>
      <c r="Q27" s="506">
        <v>2572</v>
      </c>
      <c r="R27" s="506">
        <v>0</v>
      </c>
      <c r="S27" s="506">
        <v>0</v>
      </c>
      <c r="T27" s="506">
        <v>0</v>
      </c>
      <c r="U27" s="506">
        <v>20.8</v>
      </c>
      <c r="V27" s="506">
        <v>329.5</v>
      </c>
      <c r="W27" s="506">
        <v>0</v>
      </c>
      <c r="X27" s="517">
        <v>4270</v>
      </c>
      <c r="Y27" s="517">
        <v>2684.6</v>
      </c>
      <c r="Z27" s="517">
        <v>1707.8</v>
      </c>
      <c r="AA27" s="517">
        <v>590</v>
      </c>
      <c r="AB27" s="517">
        <v>190</v>
      </c>
      <c r="AC27" s="517">
        <v>305.29999999999995</v>
      </c>
      <c r="AD27" s="517">
        <v>0</v>
      </c>
      <c r="AE27" s="517">
        <v>17.400000000000006</v>
      </c>
      <c r="AF27" s="517">
        <v>0</v>
      </c>
      <c r="AG27" s="517">
        <v>1161.3999999999996</v>
      </c>
      <c r="AH27" s="517">
        <v>3262.3</v>
      </c>
      <c r="AI27" s="517">
        <v>0</v>
      </c>
      <c r="AJ27" s="517">
        <v>0</v>
      </c>
      <c r="AK27" s="517">
        <v>0</v>
      </c>
      <c r="AL27" s="517">
        <v>0</v>
      </c>
      <c r="AM27" s="517">
        <v>115.3</v>
      </c>
      <c r="AN27" s="508">
        <v>395.7712117344646</v>
      </c>
      <c r="AO27" s="506">
        <v>5042.0649284684996</v>
      </c>
      <c r="AP27" s="506">
        <v>29.5</v>
      </c>
      <c r="AQ27" s="518">
        <v>19.532942066666667</v>
      </c>
      <c r="AR27" s="519">
        <v>0.39363403710812539</v>
      </c>
      <c r="AS27" s="506">
        <v>1557.5571146168129</v>
      </c>
      <c r="AT27" s="506">
        <v>2092.5368791742089</v>
      </c>
      <c r="AU27" s="506">
        <v>6467.4498316472182</v>
      </c>
      <c r="AV27" s="522">
        <v>0.25</v>
      </c>
      <c r="AW27" s="521">
        <v>0.5</v>
      </c>
      <c r="AX27" s="521">
        <v>0.5</v>
      </c>
      <c r="AY27" s="506">
        <v>0</v>
      </c>
      <c r="AZ27" s="506">
        <v>0</v>
      </c>
    </row>
    <row r="28" spans="1:52" ht="16" customHeight="1" x14ac:dyDescent="0.35">
      <c r="A28" s="507" t="s">
        <v>3521</v>
      </c>
      <c r="B28" s="507">
        <v>3144</v>
      </c>
      <c r="C28" s="514">
        <v>6982092</v>
      </c>
      <c r="D28" s="507">
        <f t="shared" si="3"/>
        <v>45.029483999924381</v>
      </c>
      <c r="E28" s="507">
        <v>1</v>
      </c>
      <c r="F28" s="515">
        <v>0.18333333333333332</v>
      </c>
      <c r="G28" s="516">
        <v>0.35</v>
      </c>
      <c r="H28" s="515">
        <v>0.55000000000000016</v>
      </c>
      <c r="I28" s="507">
        <v>18950009</v>
      </c>
      <c r="J28" s="506">
        <v>328490</v>
      </c>
      <c r="K28" s="506">
        <v>29958285</v>
      </c>
      <c r="L28" s="506">
        <v>122</v>
      </c>
      <c r="M28" s="506">
        <f t="shared" si="6"/>
        <v>0.58091138637453943</v>
      </c>
      <c r="N28" s="506">
        <f t="shared" si="7"/>
        <v>-0.99962860361046002</v>
      </c>
      <c r="O28" s="507">
        <v>252.51380558464049</v>
      </c>
      <c r="P28" s="507">
        <v>120.7782775169963</v>
      </c>
      <c r="Q28" s="506">
        <v>0</v>
      </c>
      <c r="R28" s="506">
        <v>0</v>
      </c>
      <c r="S28" s="506">
        <v>677.2</v>
      </c>
      <c r="T28" s="506">
        <v>0</v>
      </c>
      <c r="U28" s="506">
        <v>32.700000000000003</v>
      </c>
      <c r="V28" s="506">
        <v>42.8</v>
      </c>
      <c r="W28" s="506">
        <v>0</v>
      </c>
      <c r="X28" s="517">
        <v>0</v>
      </c>
      <c r="Y28" s="517">
        <v>5960.6000000000013</v>
      </c>
      <c r="Z28" s="517">
        <v>0</v>
      </c>
      <c r="AA28" s="517">
        <v>264.30000000000007</v>
      </c>
      <c r="AB28" s="517">
        <v>90.8</v>
      </c>
      <c r="AC28" s="517">
        <v>846.19999999999948</v>
      </c>
      <c r="AD28" s="517">
        <v>0</v>
      </c>
      <c r="AE28" s="517">
        <v>43.599999999999994</v>
      </c>
      <c r="AF28" s="517">
        <v>0</v>
      </c>
      <c r="AG28" s="517">
        <v>2385.8000000000006</v>
      </c>
      <c r="AH28" s="517">
        <v>884.50000000000023</v>
      </c>
      <c r="AI28" s="517">
        <v>0</v>
      </c>
      <c r="AJ28" s="517">
        <v>0</v>
      </c>
      <c r="AK28" s="517">
        <v>0</v>
      </c>
      <c r="AL28" s="517">
        <v>0</v>
      </c>
      <c r="AM28" s="517">
        <v>232.3</v>
      </c>
      <c r="AN28" s="508">
        <v>1298.8557712660281</v>
      </c>
      <c r="AO28" s="506">
        <v>16547.224601654998</v>
      </c>
      <c r="AP28" s="506">
        <v>1</v>
      </c>
      <c r="AQ28" s="518">
        <v>5.3797904366666662</v>
      </c>
      <c r="AR28" s="519">
        <v>0.60576923076923073</v>
      </c>
      <c r="AS28" s="506">
        <v>89.899999999999991</v>
      </c>
      <c r="AT28" s="506">
        <v>120.7782775169963</v>
      </c>
      <c r="AU28" s="506">
        <v>373.29208310163682</v>
      </c>
      <c r="AV28" s="523">
        <v>0.17</v>
      </c>
      <c r="AW28" s="523">
        <v>0.27000000000000007</v>
      </c>
      <c r="AX28" s="523">
        <v>0.47000000000000031</v>
      </c>
      <c r="AY28" s="506">
        <v>0</v>
      </c>
      <c r="AZ28" s="506">
        <v>0</v>
      </c>
    </row>
    <row r="29" spans="1:52" ht="16" customHeight="1" x14ac:dyDescent="0.35">
      <c r="A29" s="507" t="s">
        <v>3523</v>
      </c>
      <c r="B29" s="507">
        <v>1348</v>
      </c>
      <c r="C29" s="514">
        <v>9992315</v>
      </c>
      <c r="D29" s="507">
        <f t="shared" si="3"/>
        <v>13.490367347306403</v>
      </c>
      <c r="E29" s="507">
        <v>0</v>
      </c>
      <c r="F29" s="515">
        <v>0.125</v>
      </c>
      <c r="G29" s="516">
        <v>0.15</v>
      </c>
      <c r="H29" s="515">
        <v>0.15</v>
      </c>
      <c r="I29" s="507">
        <v>6305172</v>
      </c>
      <c r="J29" s="506">
        <v>5249898</v>
      </c>
      <c r="K29" s="506">
        <v>6540049</v>
      </c>
      <c r="L29" s="506">
        <v>8994508</v>
      </c>
      <c r="M29" s="506">
        <f t="shared" si="6"/>
        <v>3.725148179938631E-2</v>
      </c>
      <c r="N29" s="506">
        <f t="shared" si="7"/>
        <v>0.71327290549264011</v>
      </c>
      <c r="O29" s="507">
        <v>8232.4401170784768</v>
      </c>
      <c r="P29" s="507">
        <v>3937.6062421635661</v>
      </c>
      <c r="Q29" s="506">
        <v>4605.6000000000004</v>
      </c>
      <c r="R29" s="506">
        <v>0</v>
      </c>
      <c r="S29" s="506">
        <v>768.5</v>
      </c>
      <c r="T29" s="506">
        <v>38.799999999999997</v>
      </c>
      <c r="U29" s="506">
        <v>0.7</v>
      </c>
      <c r="V29" s="506">
        <v>30.099999999999998</v>
      </c>
      <c r="W29" s="506">
        <v>0</v>
      </c>
      <c r="X29" s="517">
        <v>8584.5</v>
      </c>
      <c r="Y29" s="517">
        <v>4401.0999999999995</v>
      </c>
      <c r="Z29" s="517">
        <v>4089.6</v>
      </c>
      <c r="AA29" s="517">
        <v>271.5000000000004</v>
      </c>
      <c r="AB29" s="517">
        <v>2185.7000000000003</v>
      </c>
      <c r="AC29" s="517">
        <v>101</v>
      </c>
      <c r="AD29" s="517">
        <v>0</v>
      </c>
      <c r="AE29" s="517">
        <v>329.30000000000075</v>
      </c>
      <c r="AF29" s="517">
        <v>0</v>
      </c>
      <c r="AG29" s="517">
        <v>447.10000000000008</v>
      </c>
      <c r="AH29" s="517">
        <v>6078.5</v>
      </c>
      <c r="AI29" s="517">
        <v>0</v>
      </c>
      <c r="AJ29" s="517">
        <v>0</v>
      </c>
      <c r="AK29" s="517">
        <v>0</v>
      </c>
      <c r="AL29" s="517">
        <v>0</v>
      </c>
      <c r="AM29" s="517">
        <v>0</v>
      </c>
      <c r="AN29" s="508">
        <v>456.16536000539725</v>
      </c>
      <c r="AO29" s="506">
        <v>5811.4771743644988</v>
      </c>
      <c r="AP29" s="506">
        <v>1</v>
      </c>
      <c r="AQ29" s="518">
        <v>115.27370620000001</v>
      </c>
      <c r="AR29" s="519">
        <v>0.55622495509188885</v>
      </c>
      <c r="AS29" s="506">
        <v>2930.914469455734</v>
      </c>
      <c r="AT29" s="506">
        <v>3937.6062421635661</v>
      </c>
      <c r="AU29" s="506">
        <v>12170.04635924204</v>
      </c>
      <c r="AV29" s="522">
        <v>0.125</v>
      </c>
      <c r="AW29" s="521">
        <v>0.15</v>
      </c>
      <c r="AX29" s="521">
        <v>0.15</v>
      </c>
      <c r="AY29" s="506">
        <v>0</v>
      </c>
      <c r="AZ29" s="506">
        <v>0</v>
      </c>
    </row>
    <row r="30" spans="1:52" ht="16" customHeight="1" x14ac:dyDescent="0.35">
      <c r="A30" s="507" t="s">
        <v>3525</v>
      </c>
      <c r="B30" s="507">
        <v>1116</v>
      </c>
      <c r="C30" s="514">
        <v>5683666</v>
      </c>
      <c r="D30" s="507">
        <f t="shared" si="3"/>
        <v>19.63521431414161</v>
      </c>
      <c r="E30" s="507">
        <v>0</v>
      </c>
      <c r="F30" s="515">
        <v>0.23057760413565073</v>
      </c>
      <c r="G30" s="516">
        <v>0.26991854638883256</v>
      </c>
      <c r="H30" s="515">
        <v>0.26991854638883256</v>
      </c>
      <c r="I30" s="507">
        <v>21346284</v>
      </c>
      <c r="J30" s="506">
        <v>1010032</v>
      </c>
      <c r="K30" s="506">
        <v>12946930</v>
      </c>
      <c r="L30" s="506">
        <v>348942</v>
      </c>
      <c r="M30" s="506">
        <f t="shared" si="6"/>
        <v>-0.39348085128071941</v>
      </c>
      <c r="N30" s="506">
        <f t="shared" si="7"/>
        <v>-0.6545238170671821</v>
      </c>
      <c r="O30" s="507">
        <v>8774.7224431493378</v>
      </c>
      <c r="P30" s="507">
        <v>4196.9818637027811</v>
      </c>
      <c r="Q30" s="506">
        <v>2376</v>
      </c>
      <c r="R30" s="506">
        <v>0</v>
      </c>
      <c r="S30" s="506">
        <v>0</v>
      </c>
      <c r="T30" s="506">
        <v>0</v>
      </c>
      <c r="U30" s="506">
        <v>156.90000000000003</v>
      </c>
      <c r="V30" s="506">
        <v>364.6</v>
      </c>
      <c r="W30" s="506">
        <v>0</v>
      </c>
      <c r="X30" s="517">
        <v>4042.8</v>
      </c>
      <c r="Y30" s="517">
        <v>2496</v>
      </c>
      <c r="Z30" s="517">
        <v>1657</v>
      </c>
      <c r="AA30" s="517">
        <v>188.09999999999994</v>
      </c>
      <c r="AB30" s="517">
        <v>3838.9</v>
      </c>
      <c r="AC30" s="517">
        <v>894.59999999999752</v>
      </c>
      <c r="AD30" s="517">
        <v>0</v>
      </c>
      <c r="AE30" s="517">
        <v>98.299999999999983</v>
      </c>
      <c r="AF30" s="517">
        <v>0</v>
      </c>
      <c r="AG30" s="517">
        <v>713.3000000000003</v>
      </c>
      <c r="AH30" s="517">
        <v>2918.4000000000015</v>
      </c>
      <c r="AI30" s="517">
        <v>0</v>
      </c>
      <c r="AJ30" s="517">
        <v>0</v>
      </c>
      <c r="AK30" s="517">
        <v>0</v>
      </c>
      <c r="AL30" s="517">
        <v>0</v>
      </c>
      <c r="AM30" s="517">
        <v>69.7</v>
      </c>
      <c r="AN30" s="508">
        <v>563.9790921746262</v>
      </c>
      <c r="AO30" s="506">
        <v>7185.0076931594995</v>
      </c>
      <c r="AP30" s="506">
        <v>0</v>
      </c>
      <c r="AQ30" s="518">
        <v>90.029208933333337</v>
      </c>
      <c r="AR30" s="519">
        <v>0.34086850728988832</v>
      </c>
      <c r="AS30" s="506">
        <v>3123.9778982092539</v>
      </c>
      <c r="AT30" s="506">
        <v>4196.9818637027811</v>
      </c>
      <c r="AU30" s="506">
        <v>12971.70430685212</v>
      </c>
      <c r="AV30" s="522">
        <v>0.20952979192838181</v>
      </c>
      <c r="AW30" s="522">
        <v>0.25945006710281743</v>
      </c>
      <c r="AX30" s="522">
        <v>0.25945006710281743</v>
      </c>
      <c r="AY30" s="506">
        <v>0</v>
      </c>
      <c r="AZ30" s="506">
        <v>0</v>
      </c>
    </row>
    <row r="31" spans="1:52" ht="16" customHeight="1" x14ac:dyDescent="0.35">
      <c r="A31" s="507" t="s">
        <v>3527</v>
      </c>
      <c r="B31" s="507">
        <v>275</v>
      </c>
      <c r="C31" s="514">
        <v>2990498</v>
      </c>
      <c r="D31" s="507">
        <f t="shared" si="3"/>
        <v>9.1957928077530902</v>
      </c>
      <c r="E31" s="507">
        <v>0</v>
      </c>
      <c r="F31" s="515">
        <v>0</v>
      </c>
      <c r="G31" s="516">
        <v>0</v>
      </c>
      <c r="H31" s="515">
        <v>0</v>
      </c>
      <c r="I31" s="507">
        <v>5054916</v>
      </c>
      <c r="J31" s="506">
        <v>0</v>
      </c>
      <c r="K31" s="506">
        <v>0</v>
      </c>
      <c r="L31" s="506">
        <v>8365348</v>
      </c>
      <c r="M31" s="506">
        <f t="shared" si="6"/>
        <v>-1</v>
      </c>
      <c r="N31" s="506">
        <f t="shared" si="7"/>
        <v>0</v>
      </c>
      <c r="O31" s="507">
        <v>3585.6114560249389</v>
      </c>
      <c r="P31" s="507">
        <v>1715.0110842503691</v>
      </c>
      <c r="Q31" s="506">
        <v>0</v>
      </c>
      <c r="R31" s="506">
        <v>0</v>
      </c>
      <c r="S31" s="506">
        <v>0</v>
      </c>
      <c r="T31" s="506">
        <v>0</v>
      </c>
      <c r="U31" s="506">
        <v>10.3</v>
      </c>
      <c r="V31" s="506">
        <v>1457.5</v>
      </c>
      <c r="W31" s="506">
        <v>0</v>
      </c>
      <c r="X31" s="517">
        <v>1444</v>
      </c>
      <c r="Y31" s="517">
        <v>7824.3</v>
      </c>
      <c r="Z31" s="517">
        <v>1401</v>
      </c>
      <c r="AA31" s="517">
        <v>0</v>
      </c>
      <c r="AB31" s="517">
        <v>0</v>
      </c>
      <c r="AC31" s="517">
        <v>218.1</v>
      </c>
      <c r="AD31" s="517">
        <v>0</v>
      </c>
      <c r="AE31" s="517">
        <v>1.6</v>
      </c>
      <c r="AF31" s="517">
        <v>0</v>
      </c>
      <c r="AG31" s="517">
        <v>9</v>
      </c>
      <c r="AH31" s="517">
        <v>3306</v>
      </c>
      <c r="AI31" s="517">
        <v>0</v>
      </c>
      <c r="AJ31" s="517">
        <v>0</v>
      </c>
      <c r="AK31" s="517">
        <v>0</v>
      </c>
      <c r="AL31" s="517">
        <v>0</v>
      </c>
      <c r="AM31" s="517">
        <v>0</v>
      </c>
      <c r="AN31" s="508">
        <v>1007.4959002972572</v>
      </c>
      <c r="AO31" s="506">
        <v>12835.344243968999</v>
      </c>
      <c r="AP31" s="506">
        <v>2.2000000000000002</v>
      </c>
      <c r="AQ31" s="518">
        <v>111.09152413333332</v>
      </c>
      <c r="AR31" s="519">
        <v>0.65072758149911758</v>
      </c>
      <c r="AS31" s="506">
        <v>1276.5498866500359</v>
      </c>
      <c r="AT31" s="506">
        <v>1715.0110842503691</v>
      </c>
      <c r="AU31" s="506">
        <v>5300.622540275308</v>
      </c>
      <c r="AV31" s="521">
        <v>0</v>
      </c>
      <c r="AW31" s="521">
        <v>0</v>
      </c>
      <c r="AX31" s="521">
        <v>0</v>
      </c>
      <c r="AY31" s="506">
        <v>0</v>
      </c>
      <c r="AZ31" s="506">
        <v>0</v>
      </c>
    </row>
    <row r="32" spans="1:52" ht="16" customHeight="1" x14ac:dyDescent="0.35">
      <c r="A32" s="507" t="s">
        <v>3529</v>
      </c>
      <c r="B32" s="507">
        <v>1983</v>
      </c>
      <c r="C32" s="514">
        <v>6161471</v>
      </c>
      <c r="D32" s="507">
        <f t="shared" si="3"/>
        <v>32.183872974489368</v>
      </c>
      <c r="E32" s="507">
        <v>0</v>
      </c>
      <c r="F32" s="515">
        <v>8.3802909732109493E-2</v>
      </c>
      <c r="G32" s="516">
        <v>0.10056349167853137</v>
      </c>
      <c r="H32" s="515">
        <v>0.10056349167853137</v>
      </c>
      <c r="I32" s="507">
        <v>208971</v>
      </c>
      <c r="J32" s="506">
        <v>68212</v>
      </c>
      <c r="K32" s="506">
        <v>1920378</v>
      </c>
      <c r="L32" s="506">
        <v>0</v>
      </c>
      <c r="M32" s="506">
        <f t="shared" si="6"/>
        <v>8.1896866072325825</v>
      </c>
      <c r="N32" s="506">
        <f t="shared" si="7"/>
        <v>-1</v>
      </c>
      <c r="O32" s="507">
        <v>2299.6957766489531</v>
      </c>
      <c r="P32" s="507">
        <v>1099.9529078170381</v>
      </c>
      <c r="Q32" s="506">
        <v>2944</v>
      </c>
      <c r="R32" s="506">
        <v>0</v>
      </c>
      <c r="S32" s="506">
        <v>0</v>
      </c>
      <c r="T32" s="506">
        <v>0</v>
      </c>
      <c r="U32" s="506">
        <v>6.1000000000000005</v>
      </c>
      <c r="V32" s="506">
        <v>675.69999999999993</v>
      </c>
      <c r="W32" s="506">
        <v>0</v>
      </c>
      <c r="X32" s="517">
        <v>10464.5</v>
      </c>
      <c r="Y32" s="517">
        <v>1794.9</v>
      </c>
      <c r="Z32" s="517">
        <v>1190</v>
      </c>
      <c r="AA32" s="517">
        <v>548.5</v>
      </c>
      <c r="AB32" s="517">
        <v>954.3</v>
      </c>
      <c r="AC32" s="517">
        <v>61.1</v>
      </c>
      <c r="AD32" s="517">
        <v>0</v>
      </c>
      <c r="AE32" s="517">
        <v>14.100000000000001</v>
      </c>
      <c r="AF32" s="517">
        <v>0</v>
      </c>
      <c r="AG32" s="517">
        <v>1082.7999999999981</v>
      </c>
      <c r="AH32" s="517">
        <v>4160.3</v>
      </c>
      <c r="AI32" s="517">
        <v>0</v>
      </c>
      <c r="AJ32" s="517">
        <v>0</v>
      </c>
      <c r="AK32" s="517">
        <v>0</v>
      </c>
      <c r="AL32" s="517">
        <v>0</v>
      </c>
      <c r="AM32" s="517">
        <v>0</v>
      </c>
      <c r="AN32" s="508">
        <v>333.9942684579799</v>
      </c>
      <c r="AO32" s="506">
        <v>4255.0360849169992</v>
      </c>
      <c r="AP32" s="506">
        <v>0</v>
      </c>
      <c r="AQ32" s="518">
        <v>121.01943696666667</v>
      </c>
      <c r="AR32" s="519">
        <v>0.35167632685532452</v>
      </c>
      <c r="AS32" s="506">
        <v>818.73800856976322</v>
      </c>
      <c r="AT32" s="506">
        <v>1099.9529078170381</v>
      </c>
      <c r="AU32" s="506">
        <v>3399.6486844659921</v>
      </c>
      <c r="AV32" s="522">
        <v>8.4674628520823025E-2</v>
      </c>
      <c r="AW32" s="523">
        <v>0.1016095542249876</v>
      </c>
      <c r="AX32" s="523">
        <v>0.1016095542249876</v>
      </c>
      <c r="AY32" s="506">
        <v>0</v>
      </c>
      <c r="AZ32" s="506">
        <v>0</v>
      </c>
    </row>
    <row r="33" spans="1:59" ht="16" customHeight="1" x14ac:dyDescent="0.35">
      <c r="A33" s="507" t="s">
        <v>3531</v>
      </c>
      <c r="B33" s="507">
        <v>185</v>
      </c>
      <c r="C33" s="514">
        <v>1074635</v>
      </c>
      <c r="D33" s="507">
        <f t="shared" si="3"/>
        <v>17.215147468675411</v>
      </c>
      <c r="E33" s="507">
        <v>0</v>
      </c>
      <c r="F33" s="515">
        <v>0.15</v>
      </c>
      <c r="G33" s="516">
        <v>0.15</v>
      </c>
      <c r="H33" s="515">
        <v>0.15</v>
      </c>
      <c r="I33" s="507">
        <v>241397</v>
      </c>
      <c r="J33" s="506">
        <v>13137788</v>
      </c>
      <c r="K33" s="506">
        <v>55597</v>
      </c>
      <c r="L33" s="506">
        <v>12484398</v>
      </c>
      <c r="M33" s="506">
        <f t="shared" si="6"/>
        <v>-0.76968645012158399</v>
      </c>
      <c r="N33" s="506">
        <f t="shared" si="7"/>
        <v>-4.9733638569902316E-2</v>
      </c>
      <c r="O33" s="507">
        <v>161.7836838605302</v>
      </c>
      <c r="P33" s="507">
        <v>77.381728186261412</v>
      </c>
      <c r="Q33" s="506">
        <v>614</v>
      </c>
      <c r="R33" s="506">
        <v>0</v>
      </c>
      <c r="S33" s="506">
        <v>0</v>
      </c>
      <c r="T33" s="506">
        <v>0</v>
      </c>
      <c r="U33" s="506">
        <v>0</v>
      </c>
      <c r="V33" s="506">
        <v>0</v>
      </c>
      <c r="W33" s="506">
        <v>53.1</v>
      </c>
      <c r="X33" s="517">
        <v>2239</v>
      </c>
      <c r="Y33" s="517">
        <v>0</v>
      </c>
      <c r="Z33" s="517">
        <v>0</v>
      </c>
      <c r="AA33" s="517">
        <v>2782.7</v>
      </c>
      <c r="AB33" s="517">
        <v>791.30000000000007</v>
      </c>
      <c r="AC33" s="517">
        <v>17</v>
      </c>
      <c r="AD33" s="517">
        <v>0</v>
      </c>
      <c r="AE33" s="517">
        <v>0</v>
      </c>
      <c r="AF33" s="517">
        <v>0</v>
      </c>
      <c r="AG33" s="517">
        <v>52</v>
      </c>
      <c r="AH33" s="517">
        <v>388.00000000000006</v>
      </c>
      <c r="AI33" s="517">
        <v>53.1</v>
      </c>
      <c r="AJ33" s="517">
        <v>0</v>
      </c>
      <c r="AK33" s="517">
        <v>0</v>
      </c>
      <c r="AL33" s="517">
        <v>0</v>
      </c>
      <c r="AM33" s="517">
        <v>0</v>
      </c>
      <c r="AN33" s="508">
        <v>141.94100873281616</v>
      </c>
      <c r="AO33" s="506">
        <v>1808.3068217789996</v>
      </c>
      <c r="AP33" s="506">
        <v>0</v>
      </c>
      <c r="AQ33" s="518">
        <v>270.67854160000002</v>
      </c>
      <c r="AR33" s="519">
        <v>0.27453864239014908</v>
      </c>
      <c r="AS33" s="506">
        <v>57.598249511100583</v>
      </c>
      <c r="AT33" s="506">
        <v>77.381728186261412</v>
      </c>
      <c r="AU33" s="506">
        <v>239.1654120467916</v>
      </c>
      <c r="AV33" s="521">
        <v>0.15</v>
      </c>
      <c r="AW33" s="521">
        <v>0.15</v>
      </c>
      <c r="AX33" s="521">
        <v>0.15</v>
      </c>
      <c r="AY33" s="506">
        <v>0</v>
      </c>
      <c r="AZ33" s="506">
        <v>0</v>
      </c>
    </row>
    <row r="34" spans="1:59" ht="16" customHeight="1" x14ac:dyDescent="0.35">
      <c r="A34" s="507" t="s">
        <v>3533</v>
      </c>
      <c r="B34" s="507">
        <v>280</v>
      </c>
      <c r="C34" s="514">
        <v>1956876</v>
      </c>
      <c r="D34" s="507">
        <f t="shared" si="3"/>
        <v>14.308520315032736</v>
      </c>
      <c r="E34" s="507">
        <v>0</v>
      </c>
      <c r="F34" s="515">
        <v>0</v>
      </c>
      <c r="G34" s="516">
        <v>0</v>
      </c>
      <c r="H34" s="515">
        <v>0</v>
      </c>
      <c r="I34" s="507">
        <v>257</v>
      </c>
      <c r="J34" s="506">
        <v>1322615</v>
      </c>
      <c r="K34" s="506">
        <v>12226</v>
      </c>
      <c r="L34" s="506">
        <v>3780963</v>
      </c>
      <c r="M34" s="506">
        <f t="shared" si="6"/>
        <v>46.571984435797667</v>
      </c>
      <c r="N34" s="506">
        <f t="shared" si="7"/>
        <v>1.8587026458946858</v>
      </c>
      <c r="O34" s="507">
        <v>2591.9882068243191</v>
      </c>
      <c r="P34" s="507">
        <v>1239.757447082138</v>
      </c>
      <c r="Q34" s="506">
        <v>0</v>
      </c>
      <c r="R34" s="506">
        <v>0</v>
      </c>
      <c r="S34" s="506">
        <v>0</v>
      </c>
      <c r="T34" s="506">
        <v>0</v>
      </c>
      <c r="U34" s="506">
        <v>0</v>
      </c>
      <c r="V34" s="506">
        <v>241.6</v>
      </c>
      <c r="W34" s="506">
        <v>0</v>
      </c>
      <c r="X34" s="517">
        <v>3793.1000000000004</v>
      </c>
      <c r="Y34" s="517">
        <v>338.2</v>
      </c>
      <c r="Z34" s="517">
        <v>770</v>
      </c>
      <c r="AA34" s="517">
        <v>279.7</v>
      </c>
      <c r="AB34" s="517">
        <v>2180.8000000000002</v>
      </c>
      <c r="AC34" s="517">
        <v>23.3</v>
      </c>
      <c r="AD34" s="517">
        <v>0</v>
      </c>
      <c r="AE34" s="517">
        <v>11.200000000000003</v>
      </c>
      <c r="AF34" s="517">
        <v>0</v>
      </c>
      <c r="AG34" s="517">
        <v>320.99999999999983</v>
      </c>
      <c r="AH34" s="517">
        <v>1670.1000000000001</v>
      </c>
      <c r="AI34" s="517">
        <v>0</v>
      </c>
      <c r="AJ34" s="517">
        <v>0</v>
      </c>
      <c r="AK34" s="517">
        <v>0</v>
      </c>
      <c r="AL34" s="517">
        <v>0</v>
      </c>
      <c r="AM34" s="517">
        <v>0</v>
      </c>
      <c r="AN34" s="508">
        <v>380.23377895103334</v>
      </c>
      <c r="AO34" s="506">
        <v>4844.1204024569988</v>
      </c>
      <c r="AP34" s="506">
        <v>10</v>
      </c>
      <c r="AQ34" s="518">
        <v>60.527139266666673</v>
      </c>
      <c r="AR34" s="519">
        <v>3.2054019972745949E-2</v>
      </c>
      <c r="AS34" s="506">
        <v>922.8</v>
      </c>
      <c r="AT34" s="506">
        <v>1239.757447082138</v>
      </c>
      <c r="AU34" s="506">
        <v>3831.745653906456</v>
      </c>
      <c r="AV34" s="521">
        <v>0</v>
      </c>
      <c r="AW34" s="521">
        <v>0</v>
      </c>
      <c r="AX34" s="521">
        <v>0</v>
      </c>
      <c r="AY34" s="506">
        <v>0</v>
      </c>
      <c r="AZ34" s="506">
        <v>0</v>
      </c>
    </row>
    <row r="35" spans="1:59" ht="16" customHeight="1" x14ac:dyDescent="0.35">
      <c r="A35" s="507" t="s">
        <v>3534</v>
      </c>
      <c r="B35" s="507">
        <v>1112</v>
      </c>
      <c r="C35" s="514">
        <v>3119265</v>
      </c>
      <c r="D35" s="507">
        <f t="shared" si="3"/>
        <v>35.649423822599232</v>
      </c>
      <c r="E35" s="507">
        <v>0</v>
      </c>
      <c r="F35" s="515">
        <v>0.19531380998268613</v>
      </c>
      <c r="G35" s="516">
        <v>0.44389502268792302</v>
      </c>
      <c r="H35" s="515">
        <v>0.31960441633530456</v>
      </c>
      <c r="I35" s="507">
        <v>2917972</v>
      </c>
      <c r="J35" s="506">
        <v>66761</v>
      </c>
      <c r="K35" s="506">
        <v>466911</v>
      </c>
      <c r="L35" s="506">
        <v>8694</v>
      </c>
      <c r="M35" s="506">
        <f t="shared" si="6"/>
        <v>-0.83998784087030309</v>
      </c>
      <c r="N35" s="506">
        <f t="shared" si="7"/>
        <v>-0.86977426940878655</v>
      </c>
      <c r="O35" s="507">
        <v>578.33807085514445</v>
      </c>
      <c r="P35" s="507">
        <v>276.62121624860441</v>
      </c>
      <c r="Q35" s="506">
        <v>522</v>
      </c>
      <c r="R35" s="506">
        <v>628.6</v>
      </c>
      <c r="S35" s="506">
        <v>0</v>
      </c>
      <c r="T35" s="506">
        <v>0</v>
      </c>
      <c r="U35" s="506">
        <v>6</v>
      </c>
      <c r="V35" s="506">
        <v>226</v>
      </c>
      <c r="W35" s="506">
        <v>0</v>
      </c>
      <c r="X35" s="517">
        <v>740.4</v>
      </c>
      <c r="Y35" s="517">
        <v>5444.9999999999991</v>
      </c>
      <c r="Z35" s="517">
        <v>0</v>
      </c>
      <c r="AA35" s="517">
        <v>1051.3999999999999</v>
      </c>
      <c r="AB35" s="517">
        <v>150</v>
      </c>
      <c r="AC35" s="517">
        <v>2116.6999999999998</v>
      </c>
      <c r="AD35" s="517">
        <v>178.5</v>
      </c>
      <c r="AE35" s="517">
        <v>9.8000000000000007</v>
      </c>
      <c r="AF35" s="517">
        <v>518</v>
      </c>
      <c r="AG35" s="517">
        <v>6</v>
      </c>
      <c r="AH35" s="517">
        <v>1511.6</v>
      </c>
      <c r="AI35" s="517">
        <v>0</v>
      </c>
      <c r="AJ35" s="517">
        <v>0</v>
      </c>
      <c r="AK35" s="517">
        <v>0</v>
      </c>
      <c r="AL35" s="517">
        <v>0</v>
      </c>
      <c r="AM35" s="517">
        <v>0</v>
      </c>
      <c r="AN35" s="508">
        <v>76.786155272344018</v>
      </c>
      <c r="AO35" s="506">
        <v>978.24391722149983</v>
      </c>
      <c r="AP35" s="506">
        <v>0</v>
      </c>
      <c r="AQ35" s="518">
        <v>47.25235</v>
      </c>
      <c r="AR35" s="519">
        <v>0.1589666951323655</v>
      </c>
      <c r="AS35" s="506">
        <v>205.9</v>
      </c>
      <c r="AT35" s="506">
        <v>276.62121624860441</v>
      </c>
      <c r="AU35" s="506">
        <v>854.95928710374881</v>
      </c>
      <c r="AV35" s="522">
        <v>0.22</v>
      </c>
      <c r="AW35" s="522">
        <v>0.5</v>
      </c>
      <c r="AX35" s="522">
        <v>0.5</v>
      </c>
      <c r="AY35" s="506">
        <v>0</v>
      </c>
      <c r="AZ35" s="506">
        <v>0</v>
      </c>
    </row>
    <row r="36" spans="1:59" ht="16" customHeight="1" x14ac:dyDescent="0.35">
      <c r="A36" s="507" t="s">
        <v>3536</v>
      </c>
      <c r="B36" s="507">
        <v>273</v>
      </c>
      <c r="C36" s="514">
        <v>1352917</v>
      </c>
      <c r="D36" s="507">
        <f t="shared" si="3"/>
        <v>20.178621452757262</v>
      </c>
      <c r="E36" s="506">
        <v>0</v>
      </c>
      <c r="F36" s="515">
        <v>0.192</v>
      </c>
      <c r="G36" s="516">
        <v>0.23699999999999999</v>
      </c>
      <c r="H36" s="515">
        <v>0.23699999999999999</v>
      </c>
      <c r="I36" s="507">
        <v>938788</v>
      </c>
      <c r="J36" s="506">
        <v>11944719</v>
      </c>
      <c r="K36" s="506">
        <v>203180</v>
      </c>
      <c r="L36" s="506">
        <v>5499785</v>
      </c>
      <c r="M36" s="506">
        <f t="shared" si="6"/>
        <v>-0.78357200986804265</v>
      </c>
      <c r="N36" s="506">
        <f t="shared" si="7"/>
        <v>-0.53956346733648575</v>
      </c>
      <c r="O36" s="507">
        <v>112.3531949208634</v>
      </c>
      <c r="P36" s="507">
        <v>53.738944390209689</v>
      </c>
      <c r="Q36" s="506">
        <v>0</v>
      </c>
      <c r="R36" s="506">
        <v>0</v>
      </c>
      <c r="S36" s="506">
        <v>0</v>
      </c>
      <c r="T36" s="506">
        <v>0</v>
      </c>
      <c r="U36" s="506">
        <v>0</v>
      </c>
      <c r="V36" s="506">
        <v>0</v>
      </c>
      <c r="W36" s="506">
        <v>0</v>
      </c>
      <c r="X36" s="517">
        <v>533.9</v>
      </c>
      <c r="Y36" s="517">
        <v>1258</v>
      </c>
      <c r="Z36" s="517">
        <v>1250.4000000000001</v>
      </c>
      <c r="AA36" s="517">
        <v>501.9000000000002</v>
      </c>
      <c r="AB36" s="517">
        <v>211.9</v>
      </c>
      <c r="AC36" s="517">
        <v>0</v>
      </c>
      <c r="AD36" s="517">
        <v>0</v>
      </c>
      <c r="AE36" s="517">
        <v>221.10000000000002</v>
      </c>
      <c r="AF36" s="517">
        <v>0</v>
      </c>
      <c r="AG36" s="517">
        <v>82.1</v>
      </c>
      <c r="AH36" s="517">
        <v>400.2</v>
      </c>
      <c r="AI36" s="517">
        <v>0</v>
      </c>
      <c r="AJ36" s="517">
        <v>0</v>
      </c>
      <c r="AK36" s="517">
        <v>0</v>
      </c>
      <c r="AL36" s="517">
        <v>0</v>
      </c>
      <c r="AM36" s="517">
        <v>12</v>
      </c>
      <c r="AN36" s="508">
        <v>235.48162351095189</v>
      </c>
      <c r="AO36" s="506">
        <v>2999.9999999999995</v>
      </c>
      <c r="AP36" s="506">
        <v>320.8</v>
      </c>
      <c r="AQ36" s="518">
        <v>9.5162785033333321</v>
      </c>
      <c r="AR36" s="519">
        <v>0.84328097731239093</v>
      </c>
      <c r="AS36" s="506">
        <v>40</v>
      </c>
      <c r="AT36" s="506">
        <v>53.738944390209689</v>
      </c>
      <c r="AU36" s="506">
        <v>166.09213931107311</v>
      </c>
      <c r="AV36" s="522">
        <v>0.192</v>
      </c>
      <c r="AW36" s="522">
        <v>0.23699999999999999</v>
      </c>
      <c r="AX36" s="522">
        <v>0.23699999999999999</v>
      </c>
      <c r="AY36" s="506">
        <v>0</v>
      </c>
      <c r="AZ36" s="506">
        <v>0</v>
      </c>
    </row>
    <row r="37" spans="1:59" ht="16" customHeight="1" x14ac:dyDescent="0.35">
      <c r="A37" s="507" t="s">
        <v>3538</v>
      </c>
      <c r="B37" s="507">
        <v>1383</v>
      </c>
      <c r="C37" s="514">
        <v>9088074</v>
      </c>
      <c r="D37" s="507">
        <f t="shared" si="3"/>
        <v>15.217745806207123</v>
      </c>
      <c r="E37" s="507">
        <v>1</v>
      </c>
      <c r="F37" s="515">
        <v>0.16028999999999999</v>
      </c>
      <c r="G37" s="516">
        <v>0.5</v>
      </c>
      <c r="H37" s="515">
        <v>0.5</v>
      </c>
      <c r="I37" s="507">
        <v>24337437</v>
      </c>
      <c r="J37" s="506">
        <v>0</v>
      </c>
      <c r="K37" s="506">
        <v>6826117</v>
      </c>
      <c r="L37" s="506">
        <v>555</v>
      </c>
      <c r="M37" s="506">
        <f t="shared" si="6"/>
        <v>-0.71952194473066333</v>
      </c>
      <c r="N37" s="506">
        <f t="shared" si="7"/>
        <v>0</v>
      </c>
      <c r="O37" s="507">
        <v>2443.6794735393441</v>
      </c>
      <c r="P37" s="507">
        <v>1168.820837080104</v>
      </c>
      <c r="Q37" s="506">
        <v>390</v>
      </c>
      <c r="R37" s="506">
        <v>0</v>
      </c>
      <c r="S37" s="506">
        <v>0</v>
      </c>
      <c r="T37" s="506">
        <v>21.700000000000003</v>
      </c>
      <c r="U37" s="506">
        <v>146</v>
      </c>
      <c r="V37" s="506">
        <v>0</v>
      </c>
      <c r="W37" s="506">
        <v>0</v>
      </c>
      <c r="X37" s="517">
        <v>463</v>
      </c>
      <c r="Y37" s="517">
        <v>8569.5</v>
      </c>
      <c r="Z37" s="517">
        <v>3467.1</v>
      </c>
      <c r="AA37" s="517">
        <v>12.3</v>
      </c>
      <c r="AB37" s="517">
        <v>7.6</v>
      </c>
      <c r="AC37" s="517">
        <v>745.5</v>
      </c>
      <c r="AD37" s="517">
        <v>0</v>
      </c>
      <c r="AE37" s="517">
        <v>63.399999999999991</v>
      </c>
      <c r="AF37" s="517">
        <v>0</v>
      </c>
      <c r="AG37" s="517">
        <v>226.00000000000003</v>
      </c>
      <c r="AH37" s="517">
        <v>2769.8</v>
      </c>
      <c r="AI37" s="517">
        <v>0</v>
      </c>
      <c r="AJ37" s="517">
        <v>0</v>
      </c>
      <c r="AK37" s="517">
        <v>0</v>
      </c>
      <c r="AL37" s="517">
        <v>0</v>
      </c>
      <c r="AM37" s="517">
        <v>105</v>
      </c>
      <c r="AN37" s="508">
        <v>451.64099798691859</v>
      </c>
      <c r="AO37" s="506">
        <v>5753.8374916874991</v>
      </c>
      <c r="AP37" s="506">
        <v>3.6</v>
      </c>
      <c r="AQ37" s="518">
        <v>6.8191451566666661</v>
      </c>
      <c r="AR37" s="519">
        <v>0.41725090291055872</v>
      </c>
      <c r="AS37" s="506">
        <v>869.99910425709322</v>
      </c>
      <c r="AT37" s="506">
        <v>1168.820837080104</v>
      </c>
      <c r="AU37" s="506">
        <v>3612.5003106194481</v>
      </c>
      <c r="AV37" s="522">
        <v>0.16028999999999999</v>
      </c>
      <c r="AW37" s="522">
        <v>0.5</v>
      </c>
      <c r="AX37" s="522">
        <v>0.5</v>
      </c>
      <c r="AY37" s="506">
        <v>0</v>
      </c>
      <c r="AZ37" s="506">
        <v>5000</v>
      </c>
    </row>
    <row r="38" spans="1:59" ht="16" customHeight="1" x14ac:dyDescent="0.35">
      <c r="A38" s="507" t="s">
        <v>3540</v>
      </c>
      <c r="B38" s="507">
        <v>364</v>
      </c>
      <c r="C38" s="514">
        <v>2099134</v>
      </c>
      <c r="D38" s="507">
        <f t="shared" si="3"/>
        <v>17.3404842187302</v>
      </c>
      <c r="E38" s="507">
        <v>0</v>
      </c>
      <c r="F38" s="515">
        <v>0.20961953304417216</v>
      </c>
      <c r="G38" s="516">
        <v>0.37566173732864705</v>
      </c>
      <c r="H38" s="515">
        <v>0.73146646079537891</v>
      </c>
      <c r="I38" s="507">
        <v>39073</v>
      </c>
      <c r="J38" s="506">
        <v>13046937</v>
      </c>
      <c r="K38" s="506">
        <v>4043</v>
      </c>
      <c r="L38" s="506">
        <v>7071638</v>
      </c>
      <c r="M38" s="506">
        <f t="shared" si="6"/>
        <v>-0.89652701353876074</v>
      </c>
      <c r="N38" s="506">
        <f t="shared" si="7"/>
        <v>-0.45798481283384751</v>
      </c>
      <c r="O38" s="507">
        <v>191.84308032737431</v>
      </c>
      <c r="P38" s="507">
        <v>91.759247546283035</v>
      </c>
      <c r="Q38" s="506">
        <v>2640</v>
      </c>
      <c r="R38" s="506">
        <v>0</v>
      </c>
      <c r="S38" s="506">
        <v>0</v>
      </c>
      <c r="T38" s="506">
        <v>0</v>
      </c>
      <c r="U38" s="506">
        <v>17</v>
      </c>
      <c r="V38" s="506">
        <v>737</v>
      </c>
      <c r="W38" s="506">
        <v>0</v>
      </c>
      <c r="X38" s="517">
        <v>2640</v>
      </c>
      <c r="Y38" s="517">
        <v>1415.5</v>
      </c>
      <c r="Z38" s="517">
        <v>0</v>
      </c>
      <c r="AA38" s="517">
        <v>82.9</v>
      </c>
      <c r="AB38" s="517">
        <v>2034.4000000000003</v>
      </c>
      <c r="AC38" s="517">
        <v>671.7</v>
      </c>
      <c r="AD38" s="517">
        <v>0</v>
      </c>
      <c r="AE38" s="517">
        <v>5.4</v>
      </c>
      <c r="AF38" s="517">
        <v>8.6000000000000014</v>
      </c>
      <c r="AG38" s="517">
        <v>19</v>
      </c>
      <c r="AH38" s="517">
        <v>1792.3</v>
      </c>
      <c r="AI38" s="517">
        <v>0</v>
      </c>
      <c r="AJ38" s="517">
        <v>0</v>
      </c>
      <c r="AK38" s="517">
        <v>0</v>
      </c>
      <c r="AL38" s="517">
        <v>0</v>
      </c>
      <c r="AM38" s="517">
        <v>0</v>
      </c>
      <c r="AN38" s="508">
        <v>649.40414423467803</v>
      </c>
      <c r="AO38" s="506">
        <v>8273.3098390304986</v>
      </c>
      <c r="AP38" s="506">
        <v>254</v>
      </c>
      <c r="AQ38" s="518">
        <v>131.73979323333333</v>
      </c>
      <c r="AR38" s="519">
        <v>0.31997526761216533</v>
      </c>
      <c r="AS38" s="506">
        <v>68.3</v>
      </c>
      <c r="AT38" s="506">
        <v>91.759247546283035</v>
      </c>
      <c r="AU38" s="506">
        <v>283.60232787365732</v>
      </c>
      <c r="AV38" s="521">
        <v>0.2031096198964473</v>
      </c>
      <c r="AW38" s="521">
        <v>0.36240874583753802</v>
      </c>
      <c r="AX38" s="521">
        <v>0.70376401571130365</v>
      </c>
      <c r="AY38" s="506">
        <v>1</v>
      </c>
      <c r="AZ38" s="506">
        <v>0</v>
      </c>
      <c r="BE38" s="506">
        <v>834</v>
      </c>
      <c r="BF38" s="506">
        <v>2366</v>
      </c>
      <c r="BG38" s="506">
        <v>0</v>
      </c>
    </row>
    <row r="39" spans="1:59" ht="16" customHeight="1" x14ac:dyDescent="0.35">
      <c r="A39" s="507" t="s">
        <v>3542</v>
      </c>
      <c r="B39" s="507">
        <v>5491</v>
      </c>
      <c r="C39" s="514">
        <v>20031150</v>
      </c>
      <c r="D39" s="507">
        <f t="shared" si="3"/>
        <v>27.412305334441609</v>
      </c>
      <c r="E39" s="507">
        <v>1</v>
      </c>
      <c r="F39" s="515">
        <v>0.42666666666666664</v>
      </c>
      <c r="G39" s="516">
        <v>0.7</v>
      </c>
      <c r="H39" s="515">
        <v>1</v>
      </c>
      <c r="I39" s="507">
        <v>19936949</v>
      </c>
      <c r="J39" s="506">
        <v>3361222</v>
      </c>
      <c r="K39" s="506">
        <v>27986292</v>
      </c>
      <c r="L39" s="506">
        <v>138183</v>
      </c>
      <c r="M39" s="506">
        <f t="shared" si="6"/>
        <v>0.4037399604121974</v>
      </c>
      <c r="N39" s="506">
        <f t="shared" si="7"/>
        <v>-0.95888905880063857</v>
      </c>
      <c r="O39" s="507">
        <v>2284.9831017030601</v>
      </c>
      <c r="P39" s="507">
        <v>1092.915781535889</v>
      </c>
      <c r="Q39" s="506">
        <v>685.9</v>
      </c>
      <c r="R39" s="506">
        <v>0</v>
      </c>
      <c r="S39" s="506">
        <v>2047.8</v>
      </c>
      <c r="T39" s="506">
        <v>3.2</v>
      </c>
      <c r="U39" s="506">
        <v>4.5</v>
      </c>
      <c r="V39" s="506">
        <v>490.4</v>
      </c>
      <c r="W39" s="506">
        <v>0</v>
      </c>
      <c r="X39" s="517">
        <v>1204.4000000000001</v>
      </c>
      <c r="Y39" s="517">
        <v>8862.4999999999982</v>
      </c>
      <c r="Z39" s="517">
        <v>5396.2999999999993</v>
      </c>
      <c r="AA39" s="517">
        <v>4544.6000000000022</v>
      </c>
      <c r="AB39" s="517">
        <v>1979.6000000000001</v>
      </c>
      <c r="AC39" s="517">
        <v>470.2</v>
      </c>
      <c r="AD39" s="517">
        <v>0</v>
      </c>
      <c r="AE39" s="517">
        <v>174.29999999999976</v>
      </c>
      <c r="AF39" s="517">
        <v>0</v>
      </c>
      <c r="AG39" s="517">
        <v>2584.1999999999998</v>
      </c>
      <c r="AH39" s="517">
        <v>12715.800000000003</v>
      </c>
      <c r="AI39" s="517">
        <v>0</v>
      </c>
      <c r="AJ39" s="517">
        <v>0</v>
      </c>
      <c r="AK39" s="517">
        <v>0</v>
      </c>
      <c r="AL39" s="517">
        <v>0</v>
      </c>
      <c r="AM39" s="517">
        <v>194.8</v>
      </c>
      <c r="AN39" s="508">
        <v>2088.8974619505761</v>
      </c>
      <c r="AO39" s="506">
        <v>26612.235351605996</v>
      </c>
      <c r="AP39" s="506">
        <v>1</v>
      </c>
      <c r="AQ39" s="518">
        <v>65.139618299999995</v>
      </c>
      <c r="AR39" s="519">
        <v>0.62882530420078908</v>
      </c>
      <c r="AS39" s="506">
        <v>813.5</v>
      </c>
      <c r="AT39" s="506">
        <v>1092.915781535889</v>
      </c>
      <c r="AU39" s="506">
        <v>3377.8988832389491</v>
      </c>
      <c r="AV39" s="522">
        <v>0.42666666666666658</v>
      </c>
      <c r="AW39" s="521">
        <v>0.7</v>
      </c>
      <c r="AX39" s="521">
        <v>0.7</v>
      </c>
      <c r="AY39" s="506">
        <v>0</v>
      </c>
      <c r="AZ39" s="506">
        <v>2000</v>
      </c>
    </row>
    <row r="40" spans="1:59" ht="16" customHeight="1" x14ac:dyDescent="0.35">
      <c r="A40" s="507" t="s">
        <v>3544</v>
      </c>
      <c r="B40" s="507">
        <v>1910</v>
      </c>
      <c r="C40" s="514">
        <v>10568033</v>
      </c>
      <c r="D40" s="507">
        <f t="shared" si="3"/>
        <v>18.073372783752664</v>
      </c>
      <c r="E40" s="507">
        <v>0</v>
      </c>
      <c r="F40" s="515">
        <v>0.1137850789011861</v>
      </c>
      <c r="G40" s="516">
        <v>0.12067761835177915</v>
      </c>
      <c r="H40" s="515">
        <v>0.12067761835177915</v>
      </c>
      <c r="I40" s="507">
        <v>17693787</v>
      </c>
      <c r="J40" s="506">
        <v>0</v>
      </c>
      <c r="K40" s="506">
        <v>14042350</v>
      </c>
      <c r="L40" s="506">
        <v>42</v>
      </c>
      <c r="M40" s="506">
        <f t="shared" si="6"/>
        <v>-0.20636831448236603</v>
      </c>
      <c r="N40" s="506">
        <f t="shared" si="7"/>
        <v>0</v>
      </c>
      <c r="O40" s="507">
        <v>3285.418485740548</v>
      </c>
      <c r="P40" s="507">
        <v>1571.42768773185</v>
      </c>
      <c r="Q40" s="506">
        <v>2760</v>
      </c>
      <c r="R40" s="506">
        <v>0</v>
      </c>
      <c r="S40" s="506">
        <v>0</v>
      </c>
      <c r="T40" s="506">
        <v>151.80000000000001</v>
      </c>
      <c r="U40" s="506">
        <v>0</v>
      </c>
      <c r="V40" s="506">
        <v>0</v>
      </c>
      <c r="W40" s="506">
        <v>0</v>
      </c>
      <c r="X40" s="517">
        <v>10308</v>
      </c>
      <c r="Y40" s="517">
        <v>5373.2</v>
      </c>
      <c r="Z40" s="517">
        <v>5149.6000000000004</v>
      </c>
      <c r="AA40" s="517">
        <v>1999.3000000000009</v>
      </c>
      <c r="AB40" s="517">
        <v>208</v>
      </c>
      <c r="AC40" s="517">
        <v>4420.9000000000042</v>
      </c>
      <c r="AD40" s="517">
        <v>0</v>
      </c>
      <c r="AE40" s="517">
        <v>310.40000000000072</v>
      </c>
      <c r="AF40" s="517">
        <v>0</v>
      </c>
      <c r="AG40" s="517">
        <v>438.70000000000033</v>
      </c>
      <c r="AH40" s="517">
        <v>5987.2</v>
      </c>
      <c r="AI40" s="517">
        <v>0</v>
      </c>
      <c r="AJ40" s="517">
        <v>0</v>
      </c>
      <c r="AK40" s="517">
        <v>0</v>
      </c>
      <c r="AL40" s="517">
        <v>0</v>
      </c>
      <c r="AM40" s="517">
        <v>0</v>
      </c>
      <c r="AN40" s="508">
        <v>78.985659323150202</v>
      </c>
      <c r="AO40" s="506">
        <v>1006.2652636604998</v>
      </c>
      <c r="AP40" s="506">
        <v>0</v>
      </c>
      <c r="AQ40" s="518">
        <v>79.839766900000001</v>
      </c>
      <c r="AR40" s="519">
        <v>0.59739675397718139</v>
      </c>
      <c r="AS40" s="506">
        <v>1169.6751438371291</v>
      </c>
      <c r="AT40" s="506">
        <v>1571.42768773185</v>
      </c>
      <c r="AU40" s="506">
        <v>4856.8461734723987</v>
      </c>
      <c r="AV40" s="522">
        <v>0.11383661154747191</v>
      </c>
      <c r="AW40" s="522">
        <v>0.1207549173212078</v>
      </c>
      <c r="AX40" s="522">
        <v>0.1207549173212078</v>
      </c>
      <c r="AY40" s="506">
        <v>0</v>
      </c>
      <c r="AZ40" s="506">
        <v>0</v>
      </c>
      <c r="BE40" s="506">
        <v>13</v>
      </c>
      <c r="BF40" s="506">
        <v>9510</v>
      </c>
      <c r="BG40" s="506">
        <v>1</v>
      </c>
    </row>
    <row r="41" spans="1:59" ht="16" customHeight="1" x14ac:dyDescent="0.35">
      <c r="A41" s="507" t="s">
        <v>3546</v>
      </c>
      <c r="B41" s="507">
        <v>97</v>
      </c>
      <c r="C41" s="514">
        <v>789403</v>
      </c>
      <c r="D41" s="507">
        <f t="shared" si="3"/>
        <v>12.287766831390304</v>
      </c>
      <c r="E41" s="507">
        <v>0</v>
      </c>
      <c r="F41" s="515">
        <v>0</v>
      </c>
      <c r="G41" s="516">
        <v>0</v>
      </c>
      <c r="H41" s="515">
        <v>0</v>
      </c>
      <c r="I41" s="507">
        <v>1413663</v>
      </c>
      <c r="J41" s="506">
        <v>20571248</v>
      </c>
      <c r="K41" s="506">
        <v>1163652</v>
      </c>
      <c r="L41" s="506">
        <v>21747797</v>
      </c>
      <c r="M41" s="506">
        <f t="shared" si="6"/>
        <v>-0.1768533235997547</v>
      </c>
      <c r="N41" s="506">
        <f t="shared" si="7"/>
        <v>5.7193856201626758E-2</v>
      </c>
      <c r="O41" s="507">
        <v>3264.067950074168</v>
      </c>
      <c r="P41" s="507">
        <v>1561.215648370754</v>
      </c>
      <c r="Q41" s="506">
        <v>1146.2</v>
      </c>
      <c r="R41" s="506">
        <v>0</v>
      </c>
      <c r="S41" s="506">
        <v>0</v>
      </c>
      <c r="T41" s="506">
        <v>0</v>
      </c>
      <c r="U41" s="506">
        <v>6</v>
      </c>
      <c r="V41" s="506">
        <v>0</v>
      </c>
      <c r="W41" s="506">
        <v>104.3</v>
      </c>
      <c r="X41" s="517">
        <v>3396.2</v>
      </c>
      <c r="Y41" s="517">
        <v>0</v>
      </c>
      <c r="Z41" s="517">
        <v>0</v>
      </c>
      <c r="AA41" s="517">
        <v>510</v>
      </c>
      <c r="AB41" s="517">
        <v>3527.7000000000003</v>
      </c>
      <c r="AC41" s="517">
        <v>0</v>
      </c>
      <c r="AD41" s="517">
        <v>0</v>
      </c>
      <c r="AE41" s="517">
        <v>0</v>
      </c>
      <c r="AF41" s="517">
        <v>0</v>
      </c>
      <c r="AG41" s="517">
        <v>59.699999999999996</v>
      </c>
      <c r="AH41" s="517">
        <v>580.99999999999977</v>
      </c>
      <c r="AI41" s="517">
        <v>533.29999999999995</v>
      </c>
      <c r="AJ41" s="517">
        <v>0</v>
      </c>
      <c r="AK41" s="517">
        <v>0</v>
      </c>
      <c r="AL41" s="517">
        <v>0</v>
      </c>
      <c r="AM41" s="517">
        <v>0</v>
      </c>
      <c r="AN41" s="508">
        <v>2037.8761861162782</v>
      </c>
      <c r="AO41" s="506">
        <v>25962.232072280996</v>
      </c>
      <c r="AP41" s="506">
        <v>53</v>
      </c>
      <c r="AQ41" s="518">
        <v>28.456966700000002</v>
      </c>
      <c r="AR41" s="519">
        <v>1.72097552138765E-2</v>
      </c>
      <c r="AS41" s="506">
        <v>1162.073923175298</v>
      </c>
      <c r="AT41" s="506">
        <v>1561.215648370754</v>
      </c>
      <c r="AU41" s="506">
        <v>4825.2835984449221</v>
      </c>
      <c r="AV41" s="521">
        <v>0</v>
      </c>
      <c r="AW41" s="521">
        <v>0</v>
      </c>
      <c r="AX41" s="521">
        <v>0</v>
      </c>
      <c r="AY41" s="506">
        <v>0</v>
      </c>
      <c r="AZ41" s="506">
        <v>0</v>
      </c>
    </row>
    <row r="42" spans="1:59" ht="16" customHeight="1" x14ac:dyDescent="0.35">
      <c r="A42" s="507" t="s">
        <v>3548</v>
      </c>
      <c r="B42" s="507">
        <v>1597</v>
      </c>
      <c r="C42" s="514">
        <v>11705262</v>
      </c>
      <c r="D42" s="507">
        <f t="shared" si="3"/>
        <v>13.643436601419088</v>
      </c>
      <c r="E42" s="507">
        <v>0</v>
      </c>
      <c r="F42" s="515">
        <v>3.2435992707374371E-2</v>
      </c>
      <c r="G42" s="516">
        <v>0</v>
      </c>
      <c r="H42" s="515">
        <v>0</v>
      </c>
      <c r="I42" s="507">
        <v>19424322</v>
      </c>
      <c r="J42" s="506">
        <v>0</v>
      </c>
      <c r="K42" s="506">
        <v>36652206</v>
      </c>
      <c r="L42" s="506">
        <v>1119</v>
      </c>
      <c r="M42" s="506">
        <f t="shared" si="6"/>
        <v>0.88692331191791407</v>
      </c>
      <c r="N42" s="506">
        <f t="shared" si="7"/>
        <v>0</v>
      </c>
      <c r="O42" s="507">
        <v>5441.4355280133668</v>
      </c>
      <c r="P42" s="507">
        <v>2602.6585309726811</v>
      </c>
      <c r="Q42" s="506">
        <v>4575</v>
      </c>
      <c r="R42" s="506">
        <v>0</v>
      </c>
      <c r="S42" s="506">
        <v>0</v>
      </c>
      <c r="T42" s="506">
        <v>1</v>
      </c>
      <c r="U42" s="506">
        <v>37</v>
      </c>
      <c r="V42" s="506">
        <v>0</v>
      </c>
      <c r="W42" s="506">
        <v>0</v>
      </c>
      <c r="X42" s="517">
        <v>11488.5</v>
      </c>
      <c r="Y42" s="517">
        <v>6991.2999999999975</v>
      </c>
      <c r="Z42" s="517">
        <v>2134</v>
      </c>
      <c r="AA42" s="517">
        <v>101.89999999999998</v>
      </c>
      <c r="AB42" s="517">
        <v>688.89999999999986</v>
      </c>
      <c r="AC42" s="517">
        <v>103.9</v>
      </c>
      <c r="AD42" s="517">
        <v>0</v>
      </c>
      <c r="AE42" s="517">
        <v>96.899999999999935</v>
      </c>
      <c r="AF42" s="517">
        <v>0</v>
      </c>
      <c r="AG42" s="517">
        <v>662.39999999999793</v>
      </c>
      <c r="AH42" s="517">
        <v>5781.5999999999995</v>
      </c>
      <c r="AI42" s="517">
        <v>0</v>
      </c>
      <c r="AJ42" s="517">
        <v>0</v>
      </c>
      <c r="AK42" s="517">
        <v>0</v>
      </c>
      <c r="AL42" s="517">
        <v>0</v>
      </c>
      <c r="AM42" s="517">
        <v>0</v>
      </c>
      <c r="AN42" s="508">
        <v>621.52644475165141</v>
      </c>
      <c r="AO42" s="506">
        <v>7918.1521957199993</v>
      </c>
      <c r="AP42" s="506">
        <v>0</v>
      </c>
      <c r="AQ42" s="518">
        <v>105.18023873333333</v>
      </c>
      <c r="AR42" s="519">
        <v>0.30928071584260641</v>
      </c>
      <c r="AS42" s="506">
        <v>1937.2606295160799</v>
      </c>
      <c r="AT42" s="506">
        <v>2602.6585309726811</v>
      </c>
      <c r="AU42" s="506">
        <v>8044.0940589860465</v>
      </c>
      <c r="AV42" s="522">
        <v>3.7753023160769367E-2</v>
      </c>
      <c r="AW42" s="522">
        <v>7.2601967616864174E-2</v>
      </c>
      <c r="AX42" s="522">
        <v>7.2601967616864174E-2</v>
      </c>
      <c r="AY42" s="506">
        <v>0</v>
      </c>
      <c r="AZ42" s="506">
        <v>0</v>
      </c>
    </row>
    <row r="43" spans="1:59" ht="16" customHeight="1" x14ac:dyDescent="0.35">
      <c r="A43" s="507" t="s">
        <v>3550</v>
      </c>
      <c r="B43" s="507">
        <v>653</v>
      </c>
      <c r="C43" s="514">
        <v>4001180</v>
      </c>
      <c r="D43" s="507">
        <f t="shared" si="3"/>
        <v>16.320185545264145</v>
      </c>
      <c r="E43" s="507">
        <v>0</v>
      </c>
      <c r="F43" s="515">
        <v>0</v>
      </c>
      <c r="G43" s="516">
        <v>0</v>
      </c>
      <c r="H43" s="515">
        <v>0</v>
      </c>
      <c r="I43" s="507">
        <v>0</v>
      </c>
      <c r="J43" s="506">
        <v>14384521</v>
      </c>
      <c r="K43" s="506">
        <v>0</v>
      </c>
      <c r="L43" s="506">
        <v>16672891</v>
      </c>
      <c r="M43" s="506">
        <f t="shared" si="6"/>
        <v>0</v>
      </c>
      <c r="N43" s="506">
        <f t="shared" si="7"/>
        <v>0.15908558929421424</v>
      </c>
      <c r="O43" s="507">
        <v>1037.581755094174</v>
      </c>
      <c r="P43" s="507">
        <v>496.2791514435865</v>
      </c>
      <c r="Q43" s="506">
        <v>0</v>
      </c>
      <c r="R43" s="506">
        <v>0</v>
      </c>
      <c r="S43" s="506">
        <v>0</v>
      </c>
      <c r="T43" s="506">
        <v>0</v>
      </c>
      <c r="U43" s="506">
        <v>0</v>
      </c>
      <c r="V43" s="506">
        <v>203</v>
      </c>
      <c r="W43" s="506">
        <v>0</v>
      </c>
      <c r="X43" s="517">
        <v>3246</v>
      </c>
      <c r="Y43" s="517">
        <v>7321.2000000000007</v>
      </c>
      <c r="Z43" s="517">
        <v>0</v>
      </c>
      <c r="AA43" s="517">
        <v>863.6</v>
      </c>
      <c r="AB43" s="517">
        <v>8168.7000000000016</v>
      </c>
      <c r="AC43" s="517">
        <v>30.5</v>
      </c>
      <c r="AD43" s="517">
        <v>0</v>
      </c>
      <c r="AE43" s="517">
        <v>2.8</v>
      </c>
      <c r="AF43" s="517">
        <v>0</v>
      </c>
      <c r="AG43" s="517">
        <v>65.099999999999994</v>
      </c>
      <c r="AH43" s="517">
        <v>7248.8</v>
      </c>
      <c r="AI43" s="517">
        <v>0</v>
      </c>
      <c r="AJ43" s="517">
        <v>0</v>
      </c>
      <c r="AK43" s="517">
        <v>0</v>
      </c>
      <c r="AL43" s="517">
        <v>0</v>
      </c>
      <c r="AM43" s="517">
        <v>0</v>
      </c>
      <c r="AN43" s="508">
        <v>584.20005007259886</v>
      </c>
      <c r="AO43" s="506">
        <v>7442.6196154379995</v>
      </c>
      <c r="AP43" s="506">
        <v>30.14</v>
      </c>
      <c r="AQ43" s="518">
        <v>68.39936130000001</v>
      </c>
      <c r="AR43" s="519">
        <v>0.28805721965331088</v>
      </c>
      <c r="AS43" s="506">
        <v>369.4</v>
      </c>
      <c r="AT43" s="506">
        <v>496.2791514435865</v>
      </c>
      <c r="AU43" s="506">
        <v>1533.86090653776</v>
      </c>
      <c r="AV43" s="521">
        <v>0</v>
      </c>
      <c r="AW43" s="521">
        <v>0</v>
      </c>
      <c r="AX43" s="521">
        <v>0</v>
      </c>
      <c r="AY43" s="506">
        <v>0</v>
      </c>
      <c r="AZ43" s="506">
        <v>0</v>
      </c>
    </row>
    <row r="44" spans="1:59" ht="16" customHeight="1" x14ac:dyDescent="0.35">
      <c r="A44" s="507" t="s">
        <v>3552</v>
      </c>
      <c r="B44" s="507">
        <v>1877</v>
      </c>
      <c r="C44" s="514">
        <v>4267534</v>
      </c>
      <c r="D44" s="507">
        <f t="shared" si="3"/>
        <v>43.983246530666193</v>
      </c>
      <c r="E44" s="507">
        <v>1</v>
      </c>
      <c r="F44" s="515">
        <v>0.12735969707912936</v>
      </c>
      <c r="G44" s="516">
        <v>0.26858479480506897</v>
      </c>
      <c r="H44" s="515">
        <v>0.36410456761441601</v>
      </c>
      <c r="I44" s="507">
        <v>596545</v>
      </c>
      <c r="J44" s="506">
        <v>4892458</v>
      </c>
      <c r="K44" s="506">
        <v>544195</v>
      </c>
      <c r="L44" s="506">
        <v>12013178</v>
      </c>
      <c r="M44" s="506">
        <f t="shared" si="6"/>
        <v>-8.7755324409725999E-2</v>
      </c>
      <c r="N44" s="506">
        <f t="shared" si="7"/>
        <v>1.4554483656272574</v>
      </c>
      <c r="O44" s="507">
        <v>124.1502803875541</v>
      </c>
      <c r="P44" s="507">
        <v>59.381533551181711</v>
      </c>
      <c r="Q44" s="506">
        <v>585</v>
      </c>
      <c r="R44" s="506">
        <v>0</v>
      </c>
      <c r="S44" s="506">
        <v>0</v>
      </c>
      <c r="T44" s="506">
        <v>0</v>
      </c>
      <c r="U44" s="506">
        <v>0</v>
      </c>
      <c r="V44" s="506">
        <v>0</v>
      </c>
      <c r="W44" s="506">
        <v>0</v>
      </c>
      <c r="X44" s="517">
        <v>585</v>
      </c>
      <c r="Y44" s="517">
        <v>3357.2999999999993</v>
      </c>
      <c r="Z44" s="517">
        <v>0</v>
      </c>
      <c r="AA44" s="517">
        <v>8316.9999999999964</v>
      </c>
      <c r="AB44" s="517">
        <v>3415.3</v>
      </c>
      <c r="AC44" s="517">
        <v>400.39999999999975</v>
      </c>
      <c r="AD44" s="517">
        <v>0</v>
      </c>
      <c r="AE44" s="517">
        <v>91.999999999999901</v>
      </c>
      <c r="AF44" s="517">
        <v>19.500000000000004</v>
      </c>
      <c r="AG44" s="517">
        <v>0</v>
      </c>
      <c r="AH44" s="517">
        <v>358.19999999999987</v>
      </c>
      <c r="AI44" s="517">
        <v>0</v>
      </c>
      <c r="AJ44" s="517">
        <v>0</v>
      </c>
      <c r="AK44" s="517">
        <v>0</v>
      </c>
      <c r="AL44" s="517">
        <v>0</v>
      </c>
      <c r="AM44" s="517">
        <v>11.5</v>
      </c>
      <c r="AN44" s="508">
        <v>734.79882317025078</v>
      </c>
      <c r="AO44" s="533">
        <v>9361.2250359239988</v>
      </c>
      <c r="AP44" s="506">
        <v>30.4</v>
      </c>
      <c r="AQ44" s="518">
        <v>144.55754870000001</v>
      </c>
      <c r="AR44" s="519">
        <v>0.48515431696835531</v>
      </c>
      <c r="AS44" s="506">
        <v>44.2</v>
      </c>
      <c r="AT44" s="506">
        <v>59.381533551181711</v>
      </c>
      <c r="AU44" s="506">
        <v>183.53181393873581</v>
      </c>
      <c r="AV44" s="522">
        <v>0.1299556177757871</v>
      </c>
      <c r="AW44" s="522">
        <v>0.26838830733865832</v>
      </c>
      <c r="AX44" s="522">
        <v>0.36585502067049858</v>
      </c>
      <c r="AY44" s="506">
        <v>0</v>
      </c>
      <c r="AZ44" s="506">
        <v>2500</v>
      </c>
      <c r="BE44" s="506">
        <v>14</v>
      </c>
      <c r="BF44" s="533">
        <v>4415</v>
      </c>
      <c r="BG44" s="506">
        <v>1</v>
      </c>
    </row>
    <row r="45" spans="1:59" ht="16" customHeight="1" x14ac:dyDescent="0.35">
      <c r="A45" s="507" t="s">
        <v>3554</v>
      </c>
      <c r="B45" s="507">
        <v>1934</v>
      </c>
      <c r="C45" s="514">
        <v>12844885</v>
      </c>
      <c r="D45" s="507">
        <f t="shared" si="3"/>
        <v>15.056576995434369</v>
      </c>
      <c r="E45" s="507">
        <v>0</v>
      </c>
      <c r="F45" s="515">
        <v>0.157</v>
      </c>
      <c r="G45" s="516">
        <v>0.18</v>
      </c>
      <c r="H45" s="515">
        <v>0.18</v>
      </c>
      <c r="I45" s="507">
        <v>888943</v>
      </c>
      <c r="J45" s="506">
        <v>56834118</v>
      </c>
      <c r="K45" s="506">
        <v>56343</v>
      </c>
      <c r="L45" s="506">
        <v>52574530</v>
      </c>
      <c r="M45" s="506">
        <f t="shared" si="6"/>
        <v>-0.9366179833802617</v>
      </c>
      <c r="N45" s="506">
        <f t="shared" si="7"/>
        <v>-7.4947727701167088E-2</v>
      </c>
      <c r="O45" s="507">
        <v>8258.2509174143706</v>
      </c>
      <c r="P45" s="507">
        <v>3949.9516424425201</v>
      </c>
      <c r="Q45" s="506">
        <v>1713.5</v>
      </c>
      <c r="R45" s="506">
        <v>0</v>
      </c>
      <c r="S45" s="506">
        <v>802.8</v>
      </c>
      <c r="T45" s="506">
        <v>68.600000000000009</v>
      </c>
      <c r="U45" s="506">
        <v>67</v>
      </c>
      <c r="V45" s="506">
        <v>48</v>
      </c>
      <c r="W45" s="506">
        <v>0</v>
      </c>
      <c r="X45" s="517">
        <v>9348.1</v>
      </c>
      <c r="Y45" s="517">
        <v>16907.299999999996</v>
      </c>
      <c r="Z45" s="517">
        <v>9093.1999999999989</v>
      </c>
      <c r="AA45" s="517">
        <v>899.6</v>
      </c>
      <c r="AB45" s="517">
        <v>1460.0000000000002</v>
      </c>
      <c r="AC45" s="517">
        <v>68.400000000000006</v>
      </c>
      <c r="AD45" s="517">
        <v>0</v>
      </c>
      <c r="AE45" s="517">
        <v>191.40000000000009</v>
      </c>
      <c r="AF45" s="517">
        <v>0</v>
      </c>
      <c r="AG45" s="517">
        <v>1548.4</v>
      </c>
      <c r="AH45" s="517">
        <v>5957.2999999999993</v>
      </c>
      <c r="AI45" s="517">
        <v>0</v>
      </c>
      <c r="AJ45" s="517">
        <v>0</v>
      </c>
      <c r="AK45" s="517">
        <v>0</v>
      </c>
      <c r="AL45" s="517">
        <v>0</v>
      </c>
      <c r="AM45" s="517">
        <v>196.9</v>
      </c>
      <c r="AN45" s="508">
        <v>93.879027867938987</v>
      </c>
      <c r="AO45" s="507">
        <v>1196.0045094165</v>
      </c>
      <c r="AP45" s="506">
        <v>0</v>
      </c>
      <c r="AQ45" s="518">
        <v>86.791760999999994</v>
      </c>
      <c r="AR45" s="519">
        <v>0.58606600314300683</v>
      </c>
      <c r="AS45" s="506">
        <v>2940.1036341622921</v>
      </c>
      <c r="AT45" s="506">
        <v>3949.9516424425201</v>
      </c>
      <c r="AU45" s="506">
        <v>12208.202559856891</v>
      </c>
      <c r="AV45" s="522">
        <v>0.157</v>
      </c>
      <c r="AW45" s="521">
        <v>0.18</v>
      </c>
      <c r="AX45" s="521">
        <v>0.18</v>
      </c>
      <c r="AY45" s="506">
        <v>0</v>
      </c>
      <c r="AZ45" s="506">
        <v>0</v>
      </c>
      <c r="BE45" s="506">
        <v>3480</v>
      </c>
      <c r="BF45" s="507">
        <v>13027</v>
      </c>
      <c r="BG45" s="506">
        <v>274</v>
      </c>
    </row>
    <row r="46" spans="1:59" ht="16" customHeight="1" x14ac:dyDescent="0.35">
      <c r="A46" s="507" t="s">
        <v>3556</v>
      </c>
      <c r="B46" s="507">
        <v>472</v>
      </c>
      <c r="C46" s="514">
        <v>1062334</v>
      </c>
      <c r="D46" s="507">
        <f t="shared" si="3"/>
        <v>44.430471019472215</v>
      </c>
      <c r="E46" s="507">
        <v>1</v>
      </c>
      <c r="F46" s="515">
        <v>0.16000000000000003</v>
      </c>
      <c r="G46" s="516">
        <v>0.31000000000000016</v>
      </c>
      <c r="H46" s="515">
        <v>0.38500000000000023</v>
      </c>
      <c r="I46" s="507">
        <v>1142517</v>
      </c>
      <c r="J46" s="506">
        <v>51858</v>
      </c>
      <c r="K46" s="506">
        <v>139484</v>
      </c>
      <c r="L46" s="506">
        <v>285086</v>
      </c>
      <c r="M46" s="506">
        <f t="shared" si="6"/>
        <v>-0.87791516450083451</v>
      </c>
      <c r="N46" s="506">
        <f t="shared" si="7"/>
        <v>4.4974353040996569</v>
      </c>
      <c r="O46" s="507">
        <v>0</v>
      </c>
      <c r="P46" s="507">
        <v>0</v>
      </c>
      <c r="Q46" s="506">
        <v>0</v>
      </c>
      <c r="R46" s="506">
        <v>33</v>
      </c>
      <c r="S46" s="506">
        <v>0</v>
      </c>
      <c r="T46" s="506">
        <v>0</v>
      </c>
      <c r="U46" s="506">
        <v>0</v>
      </c>
      <c r="V46" s="506">
        <v>0</v>
      </c>
      <c r="W46" s="506">
        <v>0</v>
      </c>
      <c r="X46" s="517">
        <v>0</v>
      </c>
      <c r="Y46" s="517">
        <v>1787.2000000000003</v>
      </c>
      <c r="Z46" s="517">
        <v>0</v>
      </c>
      <c r="AA46" s="517">
        <v>2.7</v>
      </c>
      <c r="AB46" s="517">
        <v>39</v>
      </c>
      <c r="AC46" s="517">
        <v>79.5</v>
      </c>
      <c r="AD46" s="517">
        <v>0</v>
      </c>
      <c r="AE46" s="517">
        <v>40.1</v>
      </c>
      <c r="AF46" s="517">
        <v>0</v>
      </c>
      <c r="AG46" s="517">
        <v>7.1</v>
      </c>
      <c r="AH46" s="517">
        <v>0</v>
      </c>
      <c r="AI46" s="517">
        <v>0</v>
      </c>
      <c r="AJ46" s="517">
        <v>29.3</v>
      </c>
      <c r="AK46" s="517">
        <v>0</v>
      </c>
      <c r="AL46" s="517">
        <v>0</v>
      </c>
      <c r="AM46" s="517">
        <v>0</v>
      </c>
      <c r="AN46" s="508">
        <v>1357.0293994415704</v>
      </c>
      <c r="AO46" s="506">
        <v>17288.347759906497</v>
      </c>
      <c r="AP46" s="506">
        <v>4</v>
      </c>
      <c r="AQ46" s="518">
        <v>0.9242509246666667</v>
      </c>
      <c r="AR46" s="519">
        <v>0.54380664652567978</v>
      </c>
      <c r="AS46" s="506">
        <v>105.5945488458278</v>
      </c>
      <c r="AT46" s="506">
        <v>141.8634897083806</v>
      </c>
      <c r="AU46" s="506">
        <v>438.46061293477868</v>
      </c>
      <c r="AV46" s="522">
        <v>0.16</v>
      </c>
      <c r="AW46" s="522">
        <v>0.31000000000000022</v>
      </c>
      <c r="AX46" s="522">
        <v>0.38500000000000018</v>
      </c>
      <c r="AY46" s="506">
        <v>0</v>
      </c>
      <c r="AZ46" s="506">
        <v>2500</v>
      </c>
    </row>
    <row r="47" spans="1:59" ht="16" customHeight="1" x14ac:dyDescent="0.35">
      <c r="A47" s="507" t="s">
        <v>3558</v>
      </c>
      <c r="B47" s="507">
        <v>669</v>
      </c>
      <c r="C47" s="514">
        <v>5184564</v>
      </c>
      <c r="D47" s="507">
        <f t="shared" si="3"/>
        <v>12.903688719051399</v>
      </c>
      <c r="E47" s="507">
        <v>0</v>
      </c>
      <c r="F47" s="515">
        <v>0</v>
      </c>
      <c r="G47" s="516">
        <v>0</v>
      </c>
      <c r="H47" s="515">
        <v>0</v>
      </c>
      <c r="I47" s="507">
        <v>0</v>
      </c>
      <c r="J47" s="506">
        <v>12158923</v>
      </c>
      <c r="K47" s="506">
        <v>0</v>
      </c>
      <c r="L47" s="506">
        <v>10787771</v>
      </c>
      <c r="M47" s="506">
        <f t="shared" si="6"/>
        <v>0</v>
      </c>
      <c r="N47" s="506">
        <f t="shared" si="7"/>
        <v>-0.11276919839035082</v>
      </c>
      <c r="O47" s="507">
        <v>3074.82606199673</v>
      </c>
      <c r="P47" s="507">
        <v>1470.7005605990639</v>
      </c>
      <c r="Q47" s="506">
        <v>0</v>
      </c>
      <c r="R47" s="506">
        <v>0</v>
      </c>
      <c r="S47" s="506">
        <v>0</v>
      </c>
      <c r="T47" s="506">
        <v>0</v>
      </c>
      <c r="U47" s="506">
        <v>233.3</v>
      </c>
      <c r="V47" s="506">
        <v>147</v>
      </c>
      <c r="W47" s="506">
        <v>0</v>
      </c>
      <c r="X47" s="517">
        <v>4769</v>
      </c>
      <c r="Y47" s="517">
        <v>3185</v>
      </c>
      <c r="Z47" s="517">
        <v>6576.2000000000007</v>
      </c>
      <c r="AA47" s="517">
        <v>1310.8999999999999</v>
      </c>
      <c r="AB47" s="517">
        <v>0</v>
      </c>
      <c r="AC47" s="517">
        <v>654.20000000000005</v>
      </c>
      <c r="AD47" s="517">
        <v>0</v>
      </c>
      <c r="AE47" s="517">
        <v>180.09999999999994</v>
      </c>
      <c r="AF47" s="517">
        <v>0</v>
      </c>
      <c r="AG47" s="517">
        <v>459.5</v>
      </c>
      <c r="AH47" s="517">
        <v>3697.5000000000005</v>
      </c>
      <c r="AI47" s="517">
        <v>0</v>
      </c>
      <c r="AJ47" s="517">
        <v>0</v>
      </c>
      <c r="AK47" s="517">
        <v>0</v>
      </c>
      <c r="AL47" s="517">
        <v>0</v>
      </c>
      <c r="AM47" s="517">
        <v>0</v>
      </c>
      <c r="AN47" s="508">
        <v>161.32636846030783</v>
      </c>
      <c r="AO47" s="506">
        <v>2055.2733506969994</v>
      </c>
      <c r="AP47" s="506">
        <v>0</v>
      </c>
      <c r="AQ47" s="518">
        <v>64.623770133333338</v>
      </c>
      <c r="AR47" s="519">
        <v>0.68194812620198553</v>
      </c>
      <c r="AS47" s="506">
        <v>1094.7</v>
      </c>
      <c r="AT47" s="506">
        <v>1470.7005605990639</v>
      </c>
      <c r="AU47" s="506">
        <v>4545.526622595793</v>
      </c>
      <c r="AV47" s="521">
        <v>0</v>
      </c>
      <c r="AW47" s="521">
        <v>0</v>
      </c>
      <c r="AX47" s="521">
        <v>0</v>
      </c>
      <c r="AY47" s="506">
        <v>0</v>
      </c>
      <c r="AZ47" s="506">
        <v>0</v>
      </c>
    </row>
    <row r="48" spans="1:59" ht="16" customHeight="1" x14ac:dyDescent="0.35">
      <c r="A48" s="507" t="s">
        <v>3560</v>
      </c>
      <c r="B48" s="507">
        <v>130</v>
      </c>
      <c r="C48" s="514">
        <v>891688</v>
      </c>
      <c r="D48" s="507">
        <f t="shared" si="3"/>
        <v>14.579090444191241</v>
      </c>
      <c r="E48" s="507">
        <v>0</v>
      </c>
      <c r="F48" s="515">
        <v>0</v>
      </c>
      <c r="G48" s="516">
        <v>0</v>
      </c>
      <c r="H48" s="515">
        <v>0</v>
      </c>
      <c r="I48" s="507">
        <v>4734456</v>
      </c>
      <c r="J48" s="506">
        <v>0</v>
      </c>
      <c r="K48" s="506">
        <v>974354</v>
      </c>
      <c r="L48" s="506">
        <v>0</v>
      </c>
      <c r="M48" s="506">
        <f t="shared" si="6"/>
        <v>-0.7941993758100192</v>
      </c>
      <c r="N48" s="506">
        <f t="shared" si="7"/>
        <v>0</v>
      </c>
      <c r="O48" s="507">
        <v>811.39102624428403</v>
      </c>
      <c r="P48" s="507">
        <v>388.09129788226289</v>
      </c>
      <c r="Q48" s="506">
        <v>0</v>
      </c>
      <c r="R48" s="506">
        <v>0</v>
      </c>
      <c r="S48" s="506">
        <v>0</v>
      </c>
      <c r="T48" s="506">
        <v>0</v>
      </c>
      <c r="U48" s="506">
        <v>0</v>
      </c>
      <c r="V48" s="506">
        <v>180</v>
      </c>
      <c r="W48" s="506">
        <v>0</v>
      </c>
      <c r="X48" s="517">
        <v>474</v>
      </c>
      <c r="Y48" s="517">
        <v>295</v>
      </c>
      <c r="Z48" s="517">
        <v>0</v>
      </c>
      <c r="AA48" s="517">
        <v>1598</v>
      </c>
      <c r="AB48" s="517">
        <v>1375.8999999999999</v>
      </c>
      <c r="AC48" s="517">
        <v>1</v>
      </c>
      <c r="AD48" s="517">
        <v>0</v>
      </c>
      <c r="AE48" s="517">
        <v>0</v>
      </c>
      <c r="AF48" s="517">
        <v>0</v>
      </c>
      <c r="AG48" s="517">
        <v>213.4</v>
      </c>
      <c r="AH48" s="517">
        <v>713.4</v>
      </c>
      <c r="AI48" s="517">
        <v>0</v>
      </c>
      <c r="AJ48" s="517">
        <v>0</v>
      </c>
      <c r="AK48" s="517">
        <v>0</v>
      </c>
      <c r="AL48" s="517">
        <v>0</v>
      </c>
      <c r="AM48" s="517">
        <v>0</v>
      </c>
      <c r="AN48" s="508">
        <v>504.16433045196572</v>
      </c>
      <c r="AO48" s="506">
        <v>6422.9767435994991</v>
      </c>
      <c r="AP48" s="506">
        <v>0</v>
      </c>
      <c r="AQ48" s="518">
        <v>85.695248133333337</v>
      </c>
      <c r="AR48" s="519">
        <v>3.938663204105608E-2</v>
      </c>
      <c r="AS48" s="506">
        <v>288.87154542095283</v>
      </c>
      <c r="AT48" s="506">
        <v>388.09129788226289</v>
      </c>
      <c r="AU48" s="506">
        <v>1199.4823241265469</v>
      </c>
      <c r="AV48" s="521">
        <v>0</v>
      </c>
      <c r="AW48" s="521">
        <v>0</v>
      </c>
      <c r="AX48" s="521">
        <v>0</v>
      </c>
      <c r="AY48" s="506">
        <v>0</v>
      </c>
      <c r="AZ48" s="506">
        <v>0</v>
      </c>
    </row>
    <row r="49" spans="1:59" ht="16" customHeight="1" x14ac:dyDescent="0.35">
      <c r="A49" s="507" t="s">
        <v>3562</v>
      </c>
      <c r="B49" s="507">
        <v>1211</v>
      </c>
      <c r="C49" s="514">
        <v>6861856</v>
      </c>
      <c r="D49" s="507">
        <f t="shared" si="3"/>
        <v>17.648286411140077</v>
      </c>
      <c r="E49" s="507">
        <v>0</v>
      </c>
      <c r="F49" s="515">
        <v>0</v>
      </c>
      <c r="G49" s="516">
        <v>0</v>
      </c>
      <c r="H49" s="515">
        <v>0</v>
      </c>
      <c r="I49" s="507">
        <v>23974629</v>
      </c>
      <c r="J49" s="506">
        <v>0</v>
      </c>
      <c r="K49" s="506">
        <v>29716962</v>
      </c>
      <c r="L49" s="506">
        <v>0</v>
      </c>
      <c r="M49" s="506">
        <f t="shared" si="6"/>
        <v>0.23951707448736737</v>
      </c>
      <c r="N49" s="506">
        <f t="shared" si="7"/>
        <v>0</v>
      </c>
      <c r="O49" s="507">
        <v>2329.3738842794069</v>
      </c>
      <c r="P49" s="507">
        <v>1114.148055330938</v>
      </c>
      <c r="Q49" s="506">
        <v>870</v>
      </c>
      <c r="R49" s="506">
        <v>0</v>
      </c>
      <c r="S49" s="506">
        <v>0</v>
      </c>
      <c r="T49" s="506">
        <v>0</v>
      </c>
      <c r="U49" s="506">
        <v>0</v>
      </c>
      <c r="V49" s="506">
        <v>0</v>
      </c>
      <c r="W49" s="506">
        <v>0</v>
      </c>
      <c r="X49" s="517">
        <v>5714</v>
      </c>
      <c r="Y49" s="517">
        <v>2455.1</v>
      </c>
      <c r="Z49" s="517">
        <v>4522.7</v>
      </c>
      <c r="AA49" s="517">
        <v>2616.6</v>
      </c>
      <c r="AB49" s="517">
        <v>29.1</v>
      </c>
      <c r="AC49" s="517">
        <v>174.50000000000003</v>
      </c>
      <c r="AD49" s="517">
        <v>0</v>
      </c>
      <c r="AE49" s="517">
        <v>14.200000000000001</v>
      </c>
      <c r="AF49" s="517">
        <v>0</v>
      </c>
      <c r="AG49" s="517">
        <v>43.199999999999989</v>
      </c>
      <c r="AH49" s="517">
        <v>3752.7999999999984</v>
      </c>
      <c r="AI49" s="517">
        <v>0</v>
      </c>
      <c r="AJ49" s="517">
        <v>0</v>
      </c>
      <c r="AK49" s="517">
        <v>0</v>
      </c>
      <c r="AL49" s="517">
        <v>0</v>
      </c>
      <c r="AM49" s="517">
        <v>0</v>
      </c>
      <c r="AN49" s="508">
        <v>4414.0832227364426</v>
      </c>
      <c r="AO49" s="506">
        <v>56234.747623919997</v>
      </c>
      <c r="AP49" s="506">
        <v>105.2</v>
      </c>
      <c r="AQ49" s="518">
        <v>107.11427499999999</v>
      </c>
      <c r="AR49" s="519">
        <v>0.5283061765820386</v>
      </c>
      <c r="AS49" s="506">
        <v>829.30401255437891</v>
      </c>
      <c r="AT49" s="506">
        <v>1114.148055330938</v>
      </c>
      <c r="AU49" s="506">
        <v>3443.5219396103448</v>
      </c>
      <c r="AV49" s="521">
        <v>0</v>
      </c>
      <c r="AW49" s="521">
        <v>0</v>
      </c>
      <c r="AX49" s="521">
        <v>0</v>
      </c>
      <c r="AY49" s="506">
        <v>0</v>
      </c>
      <c r="AZ49" s="506">
        <v>0</v>
      </c>
    </row>
    <row r="50" spans="1:59" ht="16" customHeight="1" x14ac:dyDescent="0.35">
      <c r="A50" s="507" t="s">
        <v>3564</v>
      </c>
      <c r="B50" s="507">
        <v>4506</v>
      </c>
      <c r="C50" s="514">
        <v>29604099</v>
      </c>
      <c r="D50" s="507">
        <f t="shared" si="3"/>
        <v>15.220865191674976</v>
      </c>
      <c r="E50" s="507">
        <v>0</v>
      </c>
      <c r="F50" s="515">
        <v>6.2261723027246502E-2</v>
      </c>
      <c r="G50" s="516">
        <v>7.9925190022139284E-2</v>
      </c>
      <c r="H50" s="515">
        <v>7.9925190022139284E-2</v>
      </c>
      <c r="I50" s="507">
        <v>960994</v>
      </c>
      <c r="J50" s="506">
        <v>2678091</v>
      </c>
      <c r="K50" s="506">
        <v>10942925</v>
      </c>
      <c r="L50" s="506">
        <v>1163819</v>
      </c>
      <c r="M50" s="506">
        <f t="shared" si="6"/>
        <v>10.387089825742928</v>
      </c>
      <c r="N50" s="506">
        <f t="shared" si="7"/>
        <v>-0.56542962879155345</v>
      </c>
      <c r="O50" s="507">
        <v>2908.8242165011529</v>
      </c>
      <c r="P50" s="507">
        <v>1391.301270262529</v>
      </c>
      <c r="Q50" s="506">
        <v>9903</v>
      </c>
      <c r="R50" s="506">
        <v>1479.7</v>
      </c>
      <c r="S50" s="506">
        <v>0</v>
      </c>
      <c r="T50" s="506">
        <v>5.0999999999999996</v>
      </c>
      <c r="U50" s="506">
        <v>8</v>
      </c>
      <c r="V50" s="506">
        <v>7705.5</v>
      </c>
      <c r="W50" s="506">
        <v>650</v>
      </c>
      <c r="X50" s="517">
        <v>13381.6</v>
      </c>
      <c r="Y50" s="517">
        <v>37286.80000000001</v>
      </c>
      <c r="Z50" s="517">
        <v>4960</v>
      </c>
      <c r="AA50" s="517">
        <v>668.69999999999982</v>
      </c>
      <c r="AB50" s="517">
        <v>28041.500000000007</v>
      </c>
      <c r="AC50" s="517">
        <v>2444.9</v>
      </c>
      <c r="AD50" s="517">
        <v>0</v>
      </c>
      <c r="AE50" s="517">
        <v>214.09999999999991</v>
      </c>
      <c r="AF50" s="517">
        <v>0</v>
      </c>
      <c r="AG50" s="517">
        <v>23.299999999999997</v>
      </c>
      <c r="AH50" s="517">
        <v>25102.800000000025</v>
      </c>
      <c r="AI50" s="517">
        <v>5491</v>
      </c>
      <c r="AJ50" s="517">
        <v>0</v>
      </c>
      <c r="AK50" s="517">
        <v>0</v>
      </c>
      <c r="AL50" s="517">
        <v>0</v>
      </c>
      <c r="AM50" s="517">
        <v>0</v>
      </c>
      <c r="AN50" s="508">
        <v>123.63174256148407</v>
      </c>
      <c r="AO50" s="506">
        <v>1575.0495607874998</v>
      </c>
      <c r="AP50" s="506">
        <v>0</v>
      </c>
      <c r="AQ50" s="518">
        <v>178.69099886666666</v>
      </c>
      <c r="AR50" s="519">
        <v>0.37338206091346271</v>
      </c>
      <c r="AS50" s="506">
        <v>4257.6927995513624</v>
      </c>
      <c r="AT50" s="506">
        <v>5720.0979146421714</v>
      </c>
      <c r="AU50" s="506">
        <v>17679.23264017094</v>
      </c>
      <c r="AV50" s="522">
        <v>6.3769349781841692E-2</v>
      </c>
      <c r="AW50" s="522">
        <v>8.1860526035740303E-2</v>
      </c>
      <c r="AX50" s="522">
        <v>8.1860526035740303E-2</v>
      </c>
      <c r="AY50" s="506">
        <v>0</v>
      </c>
      <c r="AZ50" s="506">
        <v>0</v>
      </c>
    </row>
    <row r="51" spans="1:59" ht="16" customHeight="1" x14ac:dyDescent="0.35">
      <c r="A51" s="507" t="s">
        <v>3566</v>
      </c>
      <c r="B51" s="507">
        <v>1577</v>
      </c>
      <c r="C51" s="514">
        <v>3240569</v>
      </c>
      <c r="D51" s="507">
        <f t="shared" si="3"/>
        <v>48.664293215173018</v>
      </c>
      <c r="E51" s="507">
        <v>0</v>
      </c>
      <c r="F51" s="515">
        <v>0</v>
      </c>
      <c r="G51" s="516">
        <v>0</v>
      </c>
      <c r="H51" s="515">
        <v>0</v>
      </c>
      <c r="I51" s="507">
        <v>12346</v>
      </c>
      <c r="J51" s="506">
        <v>16219109</v>
      </c>
      <c r="K51" s="506">
        <v>39595</v>
      </c>
      <c r="L51" s="506">
        <v>5633830</v>
      </c>
      <c r="M51" s="506">
        <f t="shared" si="6"/>
        <v>2.2071116150980075</v>
      </c>
      <c r="N51" s="506">
        <f t="shared" si="7"/>
        <v>-0.65264244786812886</v>
      </c>
      <c r="O51" s="507">
        <v>746.58698024913735</v>
      </c>
      <c r="P51" s="507">
        <v>357.09528547294337</v>
      </c>
      <c r="Q51" s="506">
        <v>2258</v>
      </c>
      <c r="R51" s="506">
        <v>0</v>
      </c>
      <c r="S51" s="506">
        <v>0</v>
      </c>
      <c r="T51" s="506">
        <v>0</v>
      </c>
      <c r="U51" s="506">
        <v>0</v>
      </c>
      <c r="V51" s="506">
        <v>1.7999999999999998</v>
      </c>
      <c r="W51" s="506">
        <v>0</v>
      </c>
      <c r="X51" s="517">
        <v>4581</v>
      </c>
      <c r="Y51" s="517">
        <v>1830</v>
      </c>
      <c r="Z51" s="517">
        <v>0</v>
      </c>
      <c r="AA51" s="517">
        <v>259.60000000000002</v>
      </c>
      <c r="AB51" s="517">
        <v>388.2</v>
      </c>
      <c r="AC51" s="517">
        <v>916.69999999999993</v>
      </c>
      <c r="AD51" s="517">
        <v>0</v>
      </c>
      <c r="AE51" s="517">
        <v>10.6</v>
      </c>
      <c r="AF51" s="517">
        <v>70.7</v>
      </c>
      <c r="AG51" s="517">
        <v>27.800000000000004</v>
      </c>
      <c r="AH51" s="517">
        <v>780.49999999999955</v>
      </c>
      <c r="AI51" s="517">
        <v>0</v>
      </c>
      <c r="AJ51" s="517">
        <v>0</v>
      </c>
      <c r="AK51" s="517">
        <v>0</v>
      </c>
      <c r="AL51" s="517">
        <v>0</v>
      </c>
      <c r="AM51" s="517">
        <v>0</v>
      </c>
      <c r="AN51" s="508">
        <v>5.4582916538419699</v>
      </c>
      <c r="AO51" s="506">
        <v>69.537803915999987</v>
      </c>
      <c r="AP51" s="506">
        <v>2</v>
      </c>
      <c r="AQ51" s="518">
        <v>156.64116110000001</v>
      </c>
      <c r="AR51" s="519">
        <v>0.34484397877883199</v>
      </c>
      <c r="AS51" s="506">
        <v>265.8</v>
      </c>
      <c r="AT51" s="506">
        <v>357.09528547294337</v>
      </c>
      <c r="AU51" s="506">
        <v>1103.682265722081</v>
      </c>
      <c r="AV51" s="521">
        <v>0</v>
      </c>
      <c r="AW51" s="521">
        <v>0</v>
      </c>
      <c r="AX51" s="521">
        <v>0</v>
      </c>
      <c r="AY51" s="506">
        <v>0</v>
      </c>
      <c r="AZ51" s="506">
        <v>0</v>
      </c>
    </row>
    <row r="52" spans="1:59" ht="16" customHeight="1" x14ac:dyDescent="0.35">
      <c r="A52" s="507" t="s">
        <v>3568</v>
      </c>
      <c r="B52" s="507">
        <v>777</v>
      </c>
      <c r="C52" s="514">
        <v>622868</v>
      </c>
      <c r="D52" s="507">
        <f t="shared" si="3"/>
        <v>124.74553195861724</v>
      </c>
      <c r="E52" s="507">
        <v>1</v>
      </c>
      <c r="F52" s="515">
        <v>0.59000000000000008</v>
      </c>
      <c r="G52" s="516">
        <v>0.72333333333333338</v>
      </c>
      <c r="H52" s="515">
        <v>0.75</v>
      </c>
      <c r="I52" s="507">
        <v>2534008</v>
      </c>
      <c r="J52" s="506">
        <v>3172326</v>
      </c>
      <c r="K52" s="506">
        <v>9726362</v>
      </c>
      <c r="L52" s="506">
        <v>6048985</v>
      </c>
      <c r="M52" s="506">
        <f t="shared" si="6"/>
        <v>2.838331212845421</v>
      </c>
      <c r="N52" s="506">
        <f t="shared" si="7"/>
        <v>0.90679804030228928</v>
      </c>
      <c r="O52" s="507">
        <v>85.950194114460501</v>
      </c>
      <c r="P52" s="507">
        <v>41.110292458510408</v>
      </c>
      <c r="Q52" s="506">
        <v>0</v>
      </c>
      <c r="R52" s="506">
        <v>0</v>
      </c>
      <c r="S52" s="506">
        <v>0</v>
      </c>
      <c r="T52" s="506">
        <v>0</v>
      </c>
      <c r="U52" s="506">
        <v>0</v>
      </c>
      <c r="V52" s="506">
        <v>0</v>
      </c>
      <c r="W52" s="506">
        <v>0</v>
      </c>
      <c r="X52" s="517">
        <v>0</v>
      </c>
      <c r="Y52" s="517">
        <v>0</v>
      </c>
      <c r="Z52" s="517">
        <v>0</v>
      </c>
      <c r="AA52" s="517">
        <v>331.19999999999976</v>
      </c>
      <c r="AB52" s="517">
        <v>150.19999999999999</v>
      </c>
      <c r="AC52" s="517">
        <v>121.50000000000001</v>
      </c>
      <c r="AD52" s="517">
        <v>0</v>
      </c>
      <c r="AE52" s="517">
        <v>81.099999999999994</v>
      </c>
      <c r="AF52" s="517">
        <v>0</v>
      </c>
      <c r="AG52" s="517">
        <v>110.6</v>
      </c>
      <c r="AH52" s="517">
        <v>0</v>
      </c>
      <c r="AI52" s="517">
        <v>0</v>
      </c>
      <c r="AJ52" s="517">
        <v>0</v>
      </c>
      <c r="AK52" s="517">
        <v>0</v>
      </c>
      <c r="AL52" s="517">
        <v>0</v>
      </c>
      <c r="AM52" s="517">
        <v>0</v>
      </c>
      <c r="AN52" s="508">
        <v>704.49340349121462</v>
      </c>
      <c r="AO52" s="506">
        <v>8975.1386072609985</v>
      </c>
      <c r="AP52" s="506">
        <v>0</v>
      </c>
      <c r="AQ52" s="518">
        <v>10.933231883333333</v>
      </c>
      <c r="AR52" s="519">
        <v>0.77826750296660452</v>
      </c>
      <c r="AS52" s="506">
        <v>30.6</v>
      </c>
      <c r="AT52" s="506">
        <v>41.110292458510408</v>
      </c>
      <c r="AU52" s="506">
        <v>127.0604865729709</v>
      </c>
      <c r="AV52" s="522">
        <v>0.59000000000000008</v>
      </c>
      <c r="AW52" s="522">
        <v>0.72333333333333338</v>
      </c>
      <c r="AX52" s="521">
        <v>0.75</v>
      </c>
      <c r="AY52" s="506">
        <v>0</v>
      </c>
      <c r="AZ52" s="506">
        <v>4000</v>
      </c>
    </row>
    <row r="53" spans="1:59" ht="16" customHeight="1" x14ac:dyDescent="0.35">
      <c r="A53" s="507" t="s">
        <v>3570</v>
      </c>
      <c r="B53" s="507">
        <v>2176</v>
      </c>
      <c r="C53" s="514">
        <v>8655021</v>
      </c>
      <c r="D53" s="507">
        <f t="shared" si="3"/>
        <v>25.141475682150279</v>
      </c>
      <c r="E53" s="507">
        <v>0</v>
      </c>
      <c r="F53" s="515">
        <v>1.9207378972811152E-2</v>
      </c>
      <c r="G53" s="516">
        <v>0.24695201536471476</v>
      </c>
      <c r="H53" s="515">
        <v>0.82317338454904931</v>
      </c>
      <c r="I53" s="507">
        <v>48576229</v>
      </c>
      <c r="J53" s="506">
        <v>0</v>
      </c>
      <c r="K53" s="506">
        <v>32191731</v>
      </c>
      <c r="L53" s="506">
        <v>856</v>
      </c>
      <c r="M53" s="506">
        <f t="shared" si="6"/>
        <v>-0.33729456438456762</v>
      </c>
      <c r="N53" s="506">
        <f t="shared" si="7"/>
        <v>0</v>
      </c>
      <c r="O53" s="507">
        <v>4622.7634736253103</v>
      </c>
      <c r="P53" s="507">
        <v>2211.084690677651</v>
      </c>
      <c r="Q53" s="506">
        <v>2162.3000000000002</v>
      </c>
      <c r="R53" s="506">
        <v>267</v>
      </c>
      <c r="S53" s="506">
        <v>0</v>
      </c>
      <c r="T53" s="506">
        <v>239.2</v>
      </c>
      <c r="U53" s="506">
        <v>794.4</v>
      </c>
      <c r="V53" s="506">
        <v>543</v>
      </c>
      <c r="W53" s="506">
        <v>0</v>
      </c>
      <c r="X53" s="517">
        <v>2835.9</v>
      </c>
      <c r="Y53" s="517">
        <v>8867.9999999999964</v>
      </c>
      <c r="Z53" s="517">
        <v>3568</v>
      </c>
      <c r="AA53" s="517">
        <v>863.49999999999932</v>
      </c>
      <c r="AB53" s="517">
        <v>0</v>
      </c>
      <c r="AC53" s="517">
        <v>554.79999999999995</v>
      </c>
      <c r="AD53" s="517">
        <v>0</v>
      </c>
      <c r="AE53" s="517">
        <v>329.70000000000357</v>
      </c>
      <c r="AF53" s="517">
        <v>0</v>
      </c>
      <c r="AG53" s="517">
        <v>2336.0000000000041</v>
      </c>
      <c r="AH53" s="517">
        <v>4707.3</v>
      </c>
      <c r="AI53" s="517">
        <v>0</v>
      </c>
      <c r="AJ53" s="517">
        <v>0</v>
      </c>
      <c r="AK53" s="517">
        <v>0</v>
      </c>
      <c r="AL53" s="517">
        <v>0</v>
      </c>
      <c r="AM53" s="517">
        <v>98</v>
      </c>
      <c r="AN53" s="508">
        <v>807.98096929123949</v>
      </c>
      <c r="AO53" s="506">
        <v>10293.554425748998</v>
      </c>
      <c r="AP53" s="506">
        <v>89.78</v>
      </c>
      <c r="AQ53" s="518">
        <v>70.816432199999994</v>
      </c>
      <c r="AR53" s="519">
        <v>0.6293819735696764</v>
      </c>
      <c r="AS53" s="506">
        <v>1645.796891448038</v>
      </c>
      <c r="AT53" s="506">
        <v>2211.084690677651</v>
      </c>
      <c r="AU53" s="506">
        <v>6833.8481643029618</v>
      </c>
      <c r="AV53" s="521">
        <v>1.9339941160733121E-2</v>
      </c>
      <c r="AW53" s="521">
        <v>0.24865638635228299</v>
      </c>
      <c r="AX53" s="521">
        <v>0.82885462117427677</v>
      </c>
      <c r="AY53" s="506">
        <v>1</v>
      </c>
      <c r="AZ53" s="506">
        <v>0</v>
      </c>
    </row>
    <row r="54" spans="1:59" ht="16" customHeight="1" x14ac:dyDescent="0.35">
      <c r="A54" s="507" t="s">
        <v>3572</v>
      </c>
      <c r="B54" s="507">
        <v>3423</v>
      </c>
      <c r="C54" s="514">
        <v>7681818</v>
      </c>
      <c r="D54" s="507">
        <f t="shared" si="3"/>
        <v>44.559764368278451</v>
      </c>
      <c r="E54" s="507">
        <v>1</v>
      </c>
      <c r="F54" s="515">
        <v>0.12566533370186386</v>
      </c>
      <c r="G54" s="516">
        <v>0.41050675675942189</v>
      </c>
      <c r="H54" s="515">
        <v>0.83776889134575916</v>
      </c>
      <c r="I54" s="507">
        <v>2973166</v>
      </c>
      <c r="J54" s="506">
        <v>19114796</v>
      </c>
      <c r="K54" s="506">
        <v>1435330</v>
      </c>
      <c r="L54" s="506">
        <v>22061511</v>
      </c>
      <c r="M54" s="506">
        <f t="shared" si="6"/>
        <v>-0.5172385262040532</v>
      </c>
      <c r="N54" s="506">
        <f t="shared" si="7"/>
        <v>0.15415885160375242</v>
      </c>
      <c r="O54" s="507">
        <v>0</v>
      </c>
      <c r="P54" s="507">
        <v>0</v>
      </c>
      <c r="Q54" s="506">
        <v>670</v>
      </c>
      <c r="R54" s="506">
        <v>0</v>
      </c>
      <c r="S54" s="506">
        <v>0</v>
      </c>
      <c r="T54" s="506">
        <v>20</v>
      </c>
      <c r="U54" s="506">
        <v>0</v>
      </c>
      <c r="V54" s="506">
        <v>0</v>
      </c>
      <c r="W54" s="506">
        <v>0</v>
      </c>
      <c r="X54" s="517">
        <v>1340</v>
      </c>
      <c r="Y54" s="517">
        <v>2635.5999999999995</v>
      </c>
      <c r="Z54" s="517">
        <v>1163</v>
      </c>
      <c r="AA54" s="517">
        <v>21225.100000000009</v>
      </c>
      <c r="AB54" s="517">
        <v>3073.1000000000004</v>
      </c>
      <c r="AC54" s="517">
        <v>19.7</v>
      </c>
      <c r="AD54" s="517">
        <v>0</v>
      </c>
      <c r="AE54" s="517">
        <v>96.399999999999949</v>
      </c>
      <c r="AF54" s="517">
        <v>0</v>
      </c>
      <c r="AG54" s="517">
        <v>2.5</v>
      </c>
      <c r="AH54" s="517">
        <v>623.80000000000018</v>
      </c>
      <c r="AI54" s="517">
        <v>0</v>
      </c>
      <c r="AJ54" s="517">
        <v>0</v>
      </c>
      <c r="AK54" s="517">
        <v>0</v>
      </c>
      <c r="AL54" s="517">
        <v>0</v>
      </c>
      <c r="AM54" s="517">
        <v>22.7</v>
      </c>
      <c r="AN54" s="508">
        <v>143.61119284707135</v>
      </c>
      <c r="AO54" s="506">
        <v>1829.5847128859996</v>
      </c>
      <c r="AP54" s="506">
        <v>65.5</v>
      </c>
      <c r="AQ54" s="518">
        <v>115.35850776666666</v>
      </c>
      <c r="AR54" s="519">
        <v>0.52748518762343644</v>
      </c>
      <c r="AS54" s="506">
        <v>1572.054009070948</v>
      </c>
      <c r="AT54" s="506">
        <v>2112.0130742967472</v>
      </c>
      <c r="AU54" s="506">
        <v>6527.6453369785704</v>
      </c>
      <c r="AV54" s="522">
        <v>0.1258432071119378</v>
      </c>
      <c r="AW54" s="521">
        <v>0.41108780989899679</v>
      </c>
      <c r="AX54" s="521">
        <v>0.83895471407958522</v>
      </c>
      <c r="AY54" s="506">
        <v>1</v>
      </c>
      <c r="AZ54" s="506">
        <v>0</v>
      </c>
    </row>
    <row r="55" spans="1:59" ht="16" customHeight="1" x14ac:dyDescent="0.35">
      <c r="A55" s="507" t="s">
        <v>3574</v>
      </c>
      <c r="B55" s="507">
        <v>240</v>
      </c>
      <c r="C55" s="514">
        <v>1801966</v>
      </c>
      <c r="D55" s="507">
        <f t="shared" si="3"/>
        <v>13.318786259008219</v>
      </c>
      <c r="E55" s="507">
        <v>0</v>
      </c>
      <c r="F55" s="515">
        <v>0</v>
      </c>
      <c r="G55" s="516">
        <v>0</v>
      </c>
      <c r="H55" s="515">
        <v>0</v>
      </c>
      <c r="I55" s="507">
        <v>0</v>
      </c>
      <c r="J55" s="506">
        <v>53754335</v>
      </c>
      <c r="K55" s="506">
        <v>8784</v>
      </c>
      <c r="L55" s="506">
        <v>31217575</v>
      </c>
      <c r="M55" s="506">
        <f t="shared" si="6"/>
        <v>0</v>
      </c>
      <c r="N55" s="506">
        <f t="shared" si="7"/>
        <v>-0.41925474475686475</v>
      </c>
      <c r="O55" s="507">
        <v>2343.5653009930002</v>
      </c>
      <c r="P55" s="507">
        <v>1120.9358618915539</v>
      </c>
      <c r="Q55" s="506">
        <v>1338</v>
      </c>
      <c r="R55" s="506">
        <v>0</v>
      </c>
      <c r="S55" s="506">
        <v>0</v>
      </c>
      <c r="T55" s="506">
        <v>0</v>
      </c>
      <c r="U55" s="506">
        <v>0</v>
      </c>
      <c r="V55" s="506">
        <v>0</v>
      </c>
      <c r="W55" s="506">
        <v>0</v>
      </c>
      <c r="X55" s="517">
        <v>12568</v>
      </c>
      <c r="Y55" s="517">
        <v>0</v>
      </c>
      <c r="Z55" s="517">
        <v>0</v>
      </c>
      <c r="AA55" s="517">
        <v>237.8</v>
      </c>
      <c r="AB55" s="517">
        <v>686.30000000000007</v>
      </c>
      <c r="AC55" s="517">
        <v>0</v>
      </c>
      <c r="AD55" s="517">
        <v>0</v>
      </c>
      <c r="AE55" s="517">
        <v>3.2</v>
      </c>
      <c r="AF55" s="517">
        <v>0</v>
      </c>
      <c r="AG55" s="517">
        <v>11</v>
      </c>
      <c r="AH55" s="517">
        <v>1093.4000000000001</v>
      </c>
      <c r="AI55" s="517">
        <v>0</v>
      </c>
      <c r="AJ55" s="517">
        <v>0</v>
      </c>
      <c r="AK55" s="517">
        <v>0</v>
      </c>
      <c r="AL55" s="517">
        <v>0</v>
      </c>
      <c r="AM55" s="517">
        <v>0</v>
      </c>
      <c r="AN55" s="508">
        <v>824.57657320523526</v>
      </c>
      <c r="AO55" s="506">
        <v>10504.979890715998</v>
      </c>
      <c r="AP55" s="506">
        <v>0</v>
      </c>
      <c r="AQ55" s="518">
        <v>38.943556766666667</v>
      </c>
      <c r="AR55" s="519">
        <v>0.79010660426417056</v>
      </c>
      <c r="AS55" s="506">
        <v>834.35644269616114</v>
      </c>
      <c r="AT55" s="506">
        <v>1120.9358618915539</v>
      </c>
      <c r="AU55" s="506">
        <v>3464.5011628845541</v>
      </c>
      <c r="AV55" s="521">
        <v>0</v>
      </c>
      <c r="AW55" s="521">
        <v>0</v>
      </c>
      <c r="AX55" s="521">
        <v>0</v>
      </c>
      <c r="AY55" s="506">
        <v>0</v>
      </c>
      <c r="AZ55" s="506">
        <v>0</v>
      </c>
    </row>
    <row r="56" spans="1:59" ht="16" customHeight="1" x14ac:dyDescent="0.35">
      <c r="A56" s="507" t="s">
        <v>3576</v>
      </c>
      <c r="B56" s="507">
        <v>778</v>
      </c>
      <c r="C56" s="514">
        <v>5837176</v>
      </c>
      <c r="D56" s="507">
        <f t="shared" si="3"/>
        <v>13.328362893289494</v>
      </c>
      <c r="E56" s="507">
        <v>0</v>
      </c>
      <c r="F56" s="515">
        <v>0.1</v>
      </c>
      <c r="G56" s="516">
        <v>0.1</v>
      </c>
      <c r="H56" s="515">
        <v>0.1</v>
      </c>
      <c r="I56" s="507">
        <v>14492190</v>
      </c>
      <c r="J56" s="506">
        <v>30</v>
      </c>
      <c r="K56" s="506">
        <v>11010488</v>
      </c>
      <c r="L56" s="506">
        <v>0</v>
      </c>
      <c r="M56" s="506">
        <f t="shared" si="6"/>
        <v>-0.24024678119732079</v>
      </c>
      <c r="N56" s="506">
        <f t="shared" si="7"/>
        <v>-1</v>
      </c>
      <c r="O56" s="507">
        <v>6651.3478768095119</v>
      </c>
      <c r="P56" s="507">
        <v>3181.3640361857802</v>
      </c>
      <c r="Q56" s="506">
        <v>1871</v>
      </c>
      <c r="R56" s="506">
        <v>0</v>
      </c>
      <c r="S56" s="506">
        <v>0</v>
      </c>
      <c r="T56" s="506">
        <v>34.4</v>
      </c>
      <c r="U56" s="506">
        <v>171.1</v>
      </c>
      <c r="V56" s="506">
        <v>327.8</v>
      </c>
      <c r="W56" s="506">
        <v>0</v>
      </c>
      <c r="X56" s="517">
        <v>5487.2000000000007</v>
      </c>
      <c r="Y56" s="517">
        <v>2726.5</v>
      </c>
      <c r="Z56" s="517">
        <v>1201.0999999999999</v>
      </c>
      <c r="AA56" s="517">
        <v>385.50000000000023</v>
      </c>
      <c r="AB56" s="517">
        <v>306.8</v>
      </c>
      <c r="AC56" s="517">
        <v>37.4</v>
      </c>
      <c r="AD56" s="517">
        <v>0</v>
      </c>
      <c r="AE56" s="517">
        <v>201.8000000000001</v>
      </c>
      <c r="AF56" s="517">
        <v>0</v>
      </c>
      <c r="AG56" s="517">
        <v>588.39999999999952</v>
      </c>
      <c r="AH56" s="517">
        <v>3830.3000000000006</v>
      </c>
      <c r="AI56" s="517">
        <v>0</v>
      </c>
      <c r="AJ56" s="517">
        <v>0</v>
      </c>
      <c r="AK56" s="517">
        <v>0</v>
      </c>
      <c r="AL56" s="517">
        <v>0</v>
      </c>
      <c r="AM56" s="517">
        <v>0</v>
      </c>
      <c r="AN56" s="508">
        <v>998.49274509153554</v>
      </c>
      <c r="AO56" s="533">
        <v>12720.645418581</v>
      </c>
      <c r="AP56" s="506">
        <v>0</v>
      </c>
      <c r="AQ56" s="518">
        <v>72.332651733333336</v>
      </c>
      <c r="AR56" s="519">
        <v>0.48988777011626899</v>
      </c>
      <c r="AS56" s="506">
        <v>2368.0137913281151</v>
      </c>
      <c r="AT56" s="506">
        <v>3181.3640361857802</v>
      </c>
      <c r="AU56" s="506">
        <v>9832.7119129952916</v>
      </c>
      <c r="AV56" s="521">
        <v>0.1</v>
      </c>
      <c r="AW56" s="521">
        <v>0.1</v>
      </c>
      <c r="AX56" s="521">
        <v>0.1</v>
      </c>
      <c r="AY56" s="506">
        <v>0</v>
      </c>
      <c r="AZ56" s="506">
        <v>0</v>
      </c>
      <c r="BE56" s="506">
        <v>13</v>
      </c>
      <c r="BF56" s="533">
        <v>4331</v>
      </c>
      <c r="BG56" s="506">
        <v>1</v>
      </c>
    </row>
    <row r="57" spans="1:59" ht="16" customHeight="1" x14ac:dyDescent="0.35">
      <c r="A57" s="507" t="s">
        <v>3578</v>
      </c>
      <c r="B57" s="507">
        <v>169</v>
      </c>
      <c r="C57" s="534">
        <v>585380</v>
      </c>
      <c r="D57" s="507">
        <f t="shared" si="3"/>
        <v>28.870135638388742</v>
      </c>
      <c r="E57" s="507">
        <v>0</v>
      </c>
      <c r="F57" s="515">
        <v>0</v>
      </c>
      <c r="G57" s="516">
        <v>0</v>
      </c>
      <c r="H57" s="515">
        <v>0</v>
      </c>
      <c r="I57" s="507">
        <v>22734</v>
      </c>
      <c r="J57" s="506">
        <v>27550707</v>
      </c>
      <c r="K57" s="506">
        <v>1437</v>
      </c>
      <c r="L57" s="506">
        <v>26693695</v>
      </c>
      <c r="M57" s="506">
        <f t="shared" si="6"/>
        <v>-0.93679070994985481</v>
      </c>
      <c r="N57" s="506">
        <f t="shared" si="7"/>
        <v>-3.1106715337649971E-2</v>
      </c>
      <c r="O57" s="507">
        <v>51.401586676295011</v>
      </c>
      <c r="P57" s="507">
        <v>24.58556705852093</v>
      </c>
      <c r="Q57" s="506">
        <v>220</v>
      </c>
      <c r="R57" s="506">
        <v>0</v>
      </c>
      <c r="S57" s="506">
        <v>0</v>
      </c>
      <c r="T57" s="506">
        <v>0</v>
      </c>
      <c r="U57" s="506">
        <v>0</v>
      </c>
      <c r="V57" s="506">
        <v>0</v>
      </c>
      <c r="W57" s="506">
        <v>0</v>
      </c>
      <c r="X57" s="517">
        <v>6332</v>
      </c>
      <c r="Y57" s="517">
        <v>94</v>
      </c>
      <c r="Z57" s="517">
        <v>0</v>
      </c>
      <c r="AA57" s="517">
        <v>307.09999999999997</v>
      </c>
      <c r="AB57" s="517">
        <v>1485.9</v>
      </c>
      <c r="AC57" s="517">
        <v>92</v>
      </c>
      <c r="AD57" s="517">
        <v>0</v>
      </c>
      <c r="AE57" s="517">
        <v>0</v>
      </c>
      <c r="AF57" s="517">
        <v>0</v>
      </c>
      <c r="AG57" s="517">
        <v>4.7</v>
      </c>
      <c r="AH57" s="517">
        <v>150</v>
      </c>
      <c r="AI57" s="517">
        <v>0</v>
      </c>
      <c r="AJ57" s="517">
        <v>0</v>
      </c>
      <c r="AK57" s="517">
        <v>0</v>
      </c>
      <c r="AL57" s="517">
        <v>0</v>
      </c>
      <c r="AM57" s="517">
        <v>0</v>
      </c>
      <c r="AQ57" s="518">
        <v>138.5133596</v>
      </c>
      <c r="AR57" s="519">
        <v>0.18422915996137751</v>
      </c>
      <c r="AS57" s="506">
        <v>18.3</v>
      </c>
      <c r="AT57" s="506">
        <v>24.58556705852093</v>
      </c>
      <c r="AU57" s="506">
        <v>75.987153734815948</v>
      </c>
      <c r="AV57" s="521">
        <v>0</v>
      </c>
      <c r="AW57" s="521">
        <v>0</v>
      </c>
      <c r="AX57" s="521">
        <v>0</v>
      </c>
      <c r="AY57" s="506">
        <v>0</v>
      </c>
      <c r="AZ57" s="506">
        <v>0</v>
      </c>
    </row>
    <row r="58" spans="1:59" ht="16" customHeight="1" x14ac:dyDescent="0.35">
      <c r="A58" s="507"/>
      <c r="B58" s="507"/>
      <c r="D58" s="507"/>
      <c r="E58" s="507"/>
      <c r="I58" s="507"/>
      <c r="AQ58" s="518"/>
    </row>
    <row r="59" spans="1:59" ht="16" customHeight="1" x14ac:dyDescent="0.35">
      <c r="A59" s="507"/>
      <c r="B59" s="507"/>
      <c r="C59" s="507"/>
      <c r="D59" s="507"/>
      <c r="E59" s="507"/>
      <c r="F59" s="507"/>
      <c r="H59" s="507"/>
      <c r="I59" s="507"/>
      <c r="AQ59" s="518"/>
    </row>
    <row r="60" spans="1:59" ht="16" customHeight="1" x14ac:dyDescent="0.35">
      <c r="A60" s="507"/>
      <c r="B60" s="535"/>
      <c r="C60" s="535"/>
      <c r="D60" s="535"/>
      <c r="E60" s="535"/>
      <c r="F60" s="535"/>
      <c r="G60" s="535"/>
      <c r="H60" s="535"/>
      <c r="I60" s="535"/>
      <c r="J60" s="535"/>
      <c r="K60" s="535"/>
      <c r="L60" s="535"/>
      <c r="M60" s="535"/>
      <c r="N60" s="535"/>
      <c r="O60" s="535"/>
      <c r="P60" s="535"/>
      <c r="Q60" s="535"/>
      <c r="AQ60" s="536"/>
    </row>
    <row r="61" spans="1:59" ht="16" customHeight="1" x14ac:dyDescent="0.35">
      <c r="B61" s="585" t="s">
        <v>3669</v>
      </c>
      <c r="C61" s="584"/>
      <c r="D61" s="584"/>
      <c r="E61" s="584"/>
      <c r="F61" s="584"/>
      <c r="G61" s="584"/>
      <c r="H61" s="584"/>
      <c r="I61" s="584"/>
      <c r="J61" s="537" t="s">
        <v>3670</v>
      </c>
      <c r="K61" s="537"/>
      <c r="L61" s="537"/>
      <c r="M61" s="537"/>
      <c r="N61" s="537"/>
      <c r="O61" s="537"/>
      <c r="P61" s="537"/>
      <c r="Q61" s="537"/>
      <c r="R61" s="586" t="s">
        <v>3671</v>
      </c>
      <c r="S61" s="584"/>
      <c r="T61" s="584"/>
      <c r="U61" s="584"/>
      <c r="V61" s="584"/>
      <c r="W61" s="584"/>
      <c r="X61" s="584"/>
      <c r="Y61" s="584"/>
      <c r="AH61" s="587"/>
      <c r="AI61" s="584"/>
      <c r="AJ61" s="584"/>
      <c r="AK61" s="584"/>
      <c r="AL61" s="584"/>
      <c r="AM61" s="584"/>
      <c r="AN61" s="584"/>
    </row>
    <row r="62" spans="1:59" ht="16" customHeight="1" x14ac:dyDescent="0.35">
      <c r="A62" s="507"/>
      <c r="B62" s="507" t="s">
        <v>2524</v>
      </c>
      <c r="C62" s="507" t="s">
        <v>474</v>
      </c>
      <c r="D62" s="507" t="s">
        <v>3672</v>
      </c>
      <c r="E62" s="507" t="s">
        <v>2532</v>
      </c>
      <c r="F62" s="507" t="s">
        <v>2525</v>
      </c>
      <c r="G62" s="507" t="s">
        <v>47</v>
      </c>
      <c r="H62" s="507" t="s">
        <v>55</v>
      </c>
      <c r="I62" s="507" t="s">
        <v>54</v>
      </c>
      <c r="J62" s="506" t="s">
        <v>2524</v>
      </c>
      <c r="K62" s="506" t="s">
        <v>474</v>
      </c>
      <c r="L62" s="506" t="s">
        <v>3672</v>
      </c>
      <c r="M62" s="506" t="s">
        <v>2532</v>
      </c>
      <c r="N62" s="506" t="s">
        <v>2525</v>
      </c>
      <c r="O62" s="506" t="s">
        <v>47</v>
      </c>
      <c r="P62" s="506" t="s">
        <v>55</v>
      </c>
      <c r="Q62" s="506" t="s">
        <v>54</v>
      </c>
      <c r="R62" s="507" t="s">
        <v>2524</v>
      </c>
      <c r="S62" s="507" t="s">
        <v>474</v>
      </c>
      <c r="T62" s="507" t="s">
        <v>3672</v>
      </c>
      <c r="U62" s="507" t="s">
        <v>2532</v>
      </c>
      <c r="V62" s="507" t="s">
        <v>2525</v>
      </c>
      <c r="W62" s="507" t="s">
        <v>47</v>
      </c>
      <c r="X62" s="507" t="s">
        <v>55</v>
      </c>
      <c r="Y62" s="507" t="s">
        <v>54</v>
      </c>
      <c r="AH62" s="507"/>
      <c r="AI62" s="507"/>
      <c r="AJ62" s="507"/>
      <c r="AK62" s="507"/>
      <c r="AL62" s="507"/>
      <c r="AM62" s="507"/>
      <c r="AN62" s="538"/>
    </row>
    <row r="63" spans="1:59" s="539" customFormat="1" ht="16" customHeight="1" x14ac:dyDescent="0.35">
      <c r="A63" s="539" t="str">
        <f>LOOKUP('Repeating Values'!C1,About!G1:H50,About!H1:H50)</f>
        <v>CA</v>
      </c>
      <c r="B63" s="539">
        <f>SUMIFS(B64:B72,$A$64:$A$72,$A$63)</f>
        <v>0</v>
      </c>
      <c r="C63" s="539">
        <f t="shared" ref="C63:Y63" si="8">SUMIFS(C64:C72,$A$64:$A$72,$A$63)</f>
        <v>0</v>
      </c>
      <c r="D63" s="539">
        <f t="shared" si="8"/>
        <v>0</v>
      </c>
      <c r="E63" s="539">
        <f t="shared" si="8"/>
        <v>0</v>
      </c>
      <c r="F63" s="539">
        <f t="shared" si="8"/>
        <v>0</v>
      </c>
      <c r="G63" s="539">
        <f t="shared" si="8"/>
        <v>0</v>
      </c>
      <c r="H63" s="539">
        <f t="shared" si="8"/>
        <v>0</v>
      </c>
      <c r="I63" s="539">
        <f t="shared" si="8"/>
        <v>0</v>
      </c>
      <c r="J63" s="539">
        <f t="shared" si="8"/>
        <v>0</v>
      </c>
      <c r="K63" s="539">
        <f t="shared" si="8"/>
        <v>0</v>
      </c>
      <c r="L63" s="539">
        <f t="shared" si="8"/>
        <v>0</v>
      </c>
      <c r="M63" s="539">
        <f t="shared" si="8"/>
        <v>0</v>
      </c>
      <c r="N63" s="539">
        <f t="shared" si="8"/>
        <v>0</v>
      </c>
      <c r="O63" s="539">
        <f t="shared" si="8"/>
        <v>0</v>
      </c>
      <c r="P63" s="539">
        <f t="shared" si="8"/>
        <v>0</v>
      </c>
      <c r="Q63" s="539">
        <f t="shared" si="8"/>
        <v>0</v>
      </c>
      <c r="R63" s="539">
        <f t="shared" si="8"/>
        <v>0</v>
      </c>
      <c r="S63" s="540">
        <f t="shared" si="8"/>
        <v>0</v>
      </c>
      <c r="T63" s="540">
        <f t="shared" si="8"/>
        <v>0</v>
      </c>
      <c r="U63" s="540">
        <f t="shared" si="8"/>
        <v>0</v>
      </c>
      <c r="V63" s="540">
        <f t="shared" si="8"/>
        <v>0</v>
      </c>
      <c r="W63" s="540">
        <f t="shared" si="8"/>
        <v>0</v>
      </c>
      <c r="X63" s="540">
        <f t="shared" si="8"/>
        <v>0</v>
      </c>
      <c r="Y63" s="540">
        <f t="shared" si="8"/>
        <v>0</v>
      </c>
      <c r="AN63" s="541"/>
    </row>
    <row r="64" spans="1:59" x14ac:dyDescent="0.35">
      <c r="A64" s="542" t="s">
        <v>513</v>
      </c>
      <c r="B64" s="507">
        <v>1085693161000000</v>
      </c>
      <c r="C64" s="507">
        <v>0</v>
      </c>
      <c r="D64" s="507">
        <v>0</v>
      </c>
      <c r="E64" s="507">
        <v>0</v>
      </c>
      <c r="F64" s="507">
        <v>0</v>
      </c>
      <c r="G64" s="507">
        <v>1762853160000000</v>
      </c>
      <c r="H64" s="507">
        <v>0</v>
      </c>
      <c r="I64" s="507">
        <v>0</v>
      </c>
      <c r="J64" s="506">
        <v>1085693161000000</v>
      </c>
      <c r="K64" s="506">
        <v>249641566800000</v>
      </c>
      <c r="L64" s="506">
        <v>0</v>
      </c>
      <c r="M64" s="506">
        <v>0</v>
      </c>
      <c r="N64" s="506">
        <v>0</v>
      </c>
      <c r="O64" s="506">
        <v>2287978160000000</v>
      </c>
      <c r="P64" s="506">
        <v>0</v>
      </c>
      <c r="Q64" s="506">
        <v>0</v>
      </c>
      <c r="R64" s="507">
        <f t="shared" ref="R64:Y73" si="9">IFERROR(B64/J64,0)*100</f>
        <v>100</v>
      </c>
      <c r="S64" s="543">
        <f t="shared" si="9"/>
        <v>0</v>
      </c>
      <c r="T64" s="543">
        <f t="shared" si="9"/>
        <v>0</v>
      </c>
      <c r="U64" s="543">
        <f t="shared" si="9"/>
        <v>0</v>
      </c>
      <c r="V64" s="543">
        <f t="shared" si="9"/>
        <v>0</v>
      </c>
      <c r="W64" s="543">
        <f t="shared" si="9"/>
        <v>77.048513435110763</v>
      </c>
      <c r="X64" s="543">
        <f t="shared" si="9"/>
        <v>0</v>
      </c>
      <c r="Y64" s="543">
        <f t="shared" si="9"/>
        <v>0</v>
      </c>
      <c r="AH64" s="515"/>
      <c r="AI64" s="515"/>
      <c r="AJ64" s="515"/>
      <c r="AK64" s="515"/>
      <c r="AL64" s="515"/>
      <c r="AM64" s="515"/>
      <c r="AN64" s="544"/>
    </row>
    <row r="65" spans="1:40" x14ac:dyDescent="0.35">
      <c r="A65" s="542" t="s">
        <v>3526</v>
      </c>
      <c r="B65" s="507">
        <v>0</v>
      </c>
      <c r="C65" s="507">
        <v>0</v>
      </c>
      <c r="D65" s="507">
        <v>9331185722296.9902</v>
      </c>
      <c r="E65" s="507">
        <v>0</v>
      </c>
      <c r="F65" s="507">
        <v>19539453237819.602</v>
      </c>
      <c r="G65" s="507">
        <v>0</v>
      </c>
      <c r="H65" s="507">
        <v>50394120569762.203</v>
      </c>
      <c r="I65" s="507">
        <v>127125869998896</v>
      </c>
      <c r="J65" s="506">
        <v>0</v>
      </c>
      <c r="K65" s="506">
        <v>0</v>
      </c>
      <c r="L65" s="506">
        <v>9416185722296.9902</v>
      </c>
      <c r="M65" s="506">
        <v>51908392126514.102</v>
      </c>
      <c r="N65" s="506">
        <v>65064453237819.602</v>
      </c>
      <c r="O65" s="506">
        <v>0</v>
      </c>
      <c r="P65" s="506">
        <v>223005120569762</v>
      </c>
      <c r="Q65" s="506">
        <v>440834869998896</v>
      </c>
      <c r="R65" s="507">
        <f t="shared" si="9"/>
        <v>0</v>
      </c>
      <c r="S65" s="543">
        <f t="shared" si="9"/>
        <v>0</v>
      </c>
      <c r="T65" s="543">
        <f t="shared" si="9"/>
        <v>99.097299028430115</v>
      </c>
      <c r="U65" s="543">
        <f t="shared" si="9"/>
        <v>0</v>
      </c>
      <c r="V65" s="543">
        <f t="shared" si="9"/>
        <v>30.030918981828968</v>
      </c>
      <c r="W65" s="543">
        <f t="shared" si="9"/>
        <v>0</v>
      </c>
      <c r="X65" s="543">
        <f t="shared" si="9"/>
        <v>22.597741451411007</v>
      </c>
      <c r="Y65" s="543">
        <f t="shared" si="9"/>
        <v>28.837525942358955</v>
      </c>
      <c r="AH65" s="515"/>
      <c r="AI65" s="515"/>
      <c r="AJ65" s="515"/>
      <c r="AK65" s="515"/>
      <c r="AL65" s="515"/>
      <c r="AM65" s="515"/>
      <c r="AN65" s="544"/>
    </row>
    <row r="66" spans="1:40" x14ac:dyDescent="0.35">
      <c r="A66" s="542" t="s">
        <v>3545</v>
      </c>
      <c r="B66" s="507">
        <v>0</v>
      </c>
      <c r="C66" s="507">
        <v>0</v>
      </c>
      <c r="D66" s="507">
        <v>0</v>
      </c>
      <c r="E66" s="507">
        <v>0</v>
      </c>
      <c r="F66" s="507">
        <v>0</v>
      </c>
      <c r="G66" s="507">
        <v>0</v>
      </c>
      <c r="H66" s="507">
        <v>0</v>
      </c>
      <c r="I66" s="507">
        <v>0</v>
      </c>
      <c r="J66" s="506">
        <v>0</v>
      </c>
      <c r="K66" s="506">
        <v>0</v>
      </c>
      <c r="L66" s="506">
        <v>0</v>
      </c>
      <c r="M66" s="506">
        <v>0</v>
      </c>
      <c r="N66" s="506">
        <v>0</v>
      </c>
      <c r="O66" s="506">
        <v>0</v>
      </c>
      <c r="P66" s="506">
        <v>0</v>
      </c>
      <c r="Q66" s="506">
        <v>0</v>
      </c>
      <c r="R66" s="507">
        <f t="shared" si="9"/>
        <v>0</v>
      </c>
      <c r="S66" s="543">
        <f t="shared" si="9"/>
        <v>0</v>
      </c>
      <c r="T66" s="543">
        <f t="shared" si="9"/>
        <v>0</v>
      </c>
      <c r="U66" s="543">
        <f t="shared" si="9"/>
        <v>0</v>
      </c>
      <c r="V66" s="543">
        <f t="shared" si="9"/>
        <v>0</v>
      </c>
      <c r="W66" s="543">
        <f t="shared" si="9"/>
        <v>0</v>
      </c>
      <c r="X66" s="543">
        <f t="shared" si="9"/>
        <v>0</v>
      </c>
      <c r="Y66" s="543">
        <f t="shared" si="9"/>
        <v>0</v>
      </c>
      <c r="AH66" s="515"/>
      <c r="AI66" s="515"/>
      <c r="AJ66" s="515"/>
      <c r="AK66" s="515"/>
      <c r="AL66" s="515"/>
      <c r="AM66" s="515"/>
      <c r="AN66" s="544"/>
    </row>
    <row r="67" spans="1:40" x14ac:dyDescent="0.35">
      <c r="A67" s="542" t="s">
        <v>3541</v>
      </c>
      <c r="B67" s="507">
        <v>1569822951793760</v>
      </c>
      <c r="C67" s="507">
        <v>158850204000000</v>
      </c>
      <c r="D67" s="507">
        <v>6265495785837.5</v>
      </c>
      <c r="E67" s="507">
        <v>28083822007599.301</v>
      </c>
      <c r="F67" s="507">
        <v>16910855262890.699</v>
      </c>
      <c r="G67" s="507">
        <v>1514136560000000</v>
      </c>
      <c r="H67" s="507">
        <v>0</v>
      </c>
      <c r="I67" s="507">
        <v>0</v>
      </c>
      <c r="J67" s="506">
        <v>1885631209000000</v>
      </c>
      <c r="K67" s="506">
        <v>281991804000000</v>
      </c>
      <c r="L67" s="506">
        <v>6265495785837.5</v>
      </c>
      <c r="M67" s="506">
        <v>33324822007599.301</v>
      </c>
      <c r="N67" s="506">
        <v>24260855262890.699</v>
      </c>
      <c r="O67" s="506">
        <v>1795366560000000</v>
      </c>
      <c r="P67" s="506">
        <v>106619620381533</v>
      </c>
      <c r="Q67" s="506">
        <v>73976158075227.297</v>
      </c>
      <c r="R67" s="507">
        <f t="shared" si="9"/>
        <v>83.251854567377393</v>
      </c>
      <c r="S67" s="543">
        <f t="shared" si="9"/>
        <v>56.331496783502267</v>
      </c>
      <c r="T67" s="543">
        <f t="shared" si="9"/>
        <v>100</v>
      </c>
      <c r="U67" s="543">
        <f t="shared" si="9"/>
        <v>84.272984267388267</v>
      </c>
      <c r="V67" s="543">
        <f t="shared" si="9"/>
        <v>69.704283215264354</v>
      </c>
      <c r="W67" s="543">
        <f t="shared" si="9"/>
        <v>84.335789344321981</v>
      </c>
      <c r="X67" s="543">
        <f t="shared" si="9"/>
        <v>0</v>
      </c>
      <c r="Y67" s="543">
        <f t="shared" si="9"/>
        <v>0</v>
      </c>
      <c r="AH67" s="515"/>
      <c r="AI67" s="515"/>
      <c r="AJ67" s="515"/>
      <c r="AK67" s="515"/>
      <c r="AL67" s="515"/>
      <c r="AM67" s="515"/>
      <c r="AN67" s="544"/>
    </row>
    <row r="68" spans="1:40" x14ac:dyDescent="0.35">
      <c r="A68" s="542" t="s">
        <v>3535</v>
      </c>
      <c r="B68" s="507">
        <v>1528041000000</v>
      </c>
      <c r="C68" s="507">
        <v>0</v>
      </c>
      <c r="D68" s="507">
        <v>0</v>
      </c>
      <c r="E68" s="507">
        <v>0</v>
      </c>
      <c r="F68" s="507">
        <v>0</v>
      </c>
      <c r="G68" s="507">
        <v>0</v>
      </c>
      <c r="H68" s="507">
        <v>0</v>
      </c>
      <c r="I68" s="507">
        <v>0</v>
      </c>
      <c r="J68" s="506">
        <v>1528041000000</v>
      </c>
      <c r="K68" s="506">
        <v>0</v>
      </c>
      <c r="L68" s="506">
        <v>0</v>
      </c>
      <c r="M68" s="506">
        <v>0</v>
      </c>
      <c r="N68" s="506">
        <v>0</v>
      </c>
      <c r="O68" s="506">
        <v>3120000000</v>
      </c>
      <c r="P68" s="506">
        <v>0</v>
      </c>
      <c r="Q68" s="506">
        <v>0</v>
      </c>
      <c r="R68" s="507">
        <f t="shared" si="9"/>
        <v>100</v>
      </c>
      <c r="S68" s="543">
        <f t="shared" si="9"/>
        <v>0</v>
      </c>
      <c r="T68" s="543">
        <f>IFERROR(D68/L68,0)*100</f>
        <v>0</v>
      </c>
      <c r="U68" s="543">
        <f t="shared" si="9"/>
        <v>0</v>
      </c>
      <c r="V68" s="543">
        <f t="shared" si="9"/>
        <v>0</v>
      </c>
      <c r="W68" s="543">
        <f t="shared" si="9"/>
        <v>0</v>
      </c>
      <c r="X68" s="543">
        <f t="shared" si="9"/>
        <v>0</v>
      </c>
      <c r="Y68" s="543">
        <f t="shared" si="9"/>
        <v>0</v>
      </c>
      <c r="AH68" s="515"/>
      <c r="AI68" s="515"/>
      <c r="AJ68" s="515"/>
      <c r="AK68" s="515"/>
      <c r="AL68" s="515"/>
      <c r="AM68" s="515"/>
      <c r="AN68" s="544"/>
    </row>
    <row r="69" spans="1:40" x14ac:dyDescent="0.35">
      <c r="A69" s="542" t="s">
        <v>3553</v>
      </c>
      <c r="B69" s="507">
        <v>0</v>
      </c>
      <c r="C69" s="507">
        <v>0</v>
      </c>
      <c r="D69" s="507">
        <v>0</v>
      </c>
      <c r="E69" s="507">
        <v>0</v>
      </c>
      <c r="F69" s="507">
        <v>0</v>
      </c>
      <c r="G69" s="507">
        <v>0</v>
      </c>
      <c r="H69" s="507">
        <v>0</v>
      </c>
      <c r="I69" s="507">
        <v>0</v>
      </c>
      <c r="J69" s="506">
        <v>0</v>
      </c>
      <c r="K69" s="506">
        <v>0</v>
      </c>
      <c r="L69" s="506">
        <v>0</v>
      </c>
      <c r="M69" s="506">
        <v>0</v>
      </c>
      <c r="N69" s="506">
        <v>0</v>
      </c>
      <c r="O69" s="506">
        <v>550160000000</v>
      </c>
      <c r="P69" s="506">
        <v>0</v>
      </c>
      <c r="Q69" s="506">
        <v>0</v>
      </c>
      <c r="R69" s="507">
        <f t="shared" si="9"/>
        <v>0</v>
      </c>
      <c r="S69" s="543">
        <f t="shared" si="9"/>
        <v>0</v>
      </c>
      <c r="T69" s="543">
        <f t="shared" si="9"/>
        <v>0</v>
      </c>
      <c r="U69" s="543">
        <f t="shared" si="9"/>
        <v>0</v>
      </c>
      <c r="V69" s="543">
        <f t="shared" si="9"/>
        <v>0</v>
      </c>
      <c r="W69" s="543">
        <f t="shared" si="9"/>
        <v>0</v>
      </c>
      <c r="X69" s="543">
        <f t="shared" si="9"/>
        <v>0</v>
      </c>
      <c r="Y69" s="543">
        <f t="shared" si="9"/>
        <v>0</v>
      </c>
      <c r="AH69" s="515"/>
      <c r="AI69" s="515"/>
      <c r="AJ69" s="515"/>
      <c r="AK69" s="515"/>
      <c r="AL69" s="515"/>
      <c r="AM69" s="515"/>
      <c r="AN69" s="544"/>
    </row>
    <row r="70" spans="1:40" x14ac:dyDescent="0.35">
      <c r="A70" s="542" t="s">
        <v>3555</v>
      </c>
      <c r="B70" s="507">
        <v>0</v>
      </c>
      <c r="C70" s="507">
        <v>391368992400000</v>
      </c>
      <c r="D70" s="507">
        <v>25845301793202.898</v>
      </c>
      <c r="E70" s="507">
        <v>0</v>
      </c>
      <c r="F70" s="507">
        <v>94286730970854.797</v>
      </c>
      <c r="G70" s="507">
        <v>5326308840000000</v>
      </c>
      <c r="H70" s="507">
        <v>0</v>
      </c>
      <c r="I70" s="507">
        <v>1594979282691630</v>
      </c>
      <c r="J70" s="506">
        <v>37525711000000</v>
      </c>
      <c r="K70" s="506">
        <v>971019392400000</v>
      </c>
      <c r="L70" s="506">
        <v>27658301793202.898</v>
      </c>
      <c r="M70" s="506">
        <v>73046174750860.5</v>
      </c>
      <c r="N70" s="506">
        <v>128999730970854</v>
      </c>
      <c r="O70" s="506">
        <v>6839503840000000</v>
      </c>
      <c r="P70" s="506">
        <v>213605339025086</v>
      </c>
      <c r="Q70" s="506">
        <v>2178603282691630</v>
      </c>
      <c r="R70" s="507">
        <f t="shared" si="9"/>
        <v>0</v>
      </c>
      <c r="S70" s="543">
        <f t="shared" si="9"/>
        <v>40.304961513969452</v>
      </c>
      <c r="T70" s="543">
        <f t="shared" si="9"/>
        <v>93.445006083325225</v>
      </c>
      <c r="U70" s="543">
        <f t="shared" si="9"/>
        <v>0</v>
      </c>
      <c r="V70" s="543">
        <f t="shared" si="9"/>
        <v>73.090641555026025</v>
      </c>
      <c r="W70" s="543">
        <f t="shared" si="9"/>
        <v>77.875661226326613</v>
      </c>
      <c r="X70" s="543">
        <f t="shared" si="9"/>
        <v>0</v>
      </c>
      <c r="Y70" s="543">
        <f t="shared" si="9"/>
        <v>73.211093335040715</v>
      </c>
      <c r="AH70" s="515"/>
      <c r="AI70" s="515"/>
      <c r="AJ70" s="515"/>
      <c r="AK70" s="515"/>
      <c r="AL70" s="515"/>
      <c r="AM70" s="515"/>
      <c r="AN70" s="544"/>
    </row>
    <row r="71" spans="1:40" x14ac:dyDescent="0.35">
      <c r="A71" s="542" t="s">
        <v>3565</v>
      </c>
      <c r="B71" s="507">
        <v>0</v>
      </c>
      <c r="C71" s="507">
        <v>0</v>
      </c>
      <c r="D71" s="507">
        <v>9331190000000</v>
      </c>
      <c r="E71" s="507">
        <v>31580400000000</v>
      </c>
      <c r="F71" s="507">
        <v>19539500000000</v>
      </c>
      <c r="G71" s="507">
        <v>0</v>
      </c>
      <c r="H71" s="507">
        <v>50394100000000</v>
      </c>
      <c r="I71" s="507">
        <v>127126000000000</v>
      </c>
      <c r="J71" s="506">
        <v>0</v>
      </c>
      <c r="K71" s="506">
        <v>0</v>
      </c>
      <c r="L71" s="506">
        <v>9416190000000</v>
      </c>
      <c r="M71" s="506">
        <v>51908400000000</v>
      </c>
      <c r="N71" s="506">
        <v>65064500000000</v>
      </c>
      <c r="O71" s="506">
        <v>0</v>
      </c>
      <c r="P71" s="506">
        <v>223005000000000</v>
      </c>
      <c r="Q71" s="506">
        <v>440835000000000</v>
      </c>
      <c r="R71" s="507">
        <f t="shared" si="9"/>
        <v>0</v>
      </c>
      <c r="S71" s="543">
        <f t="shared" si="9"/>
        <v>0</v>
      </c>
      <c r="T71" s="543">
        <f t="shared" si="9"/>
        <v>99.097299438520253</v>
      </c>
      <c r="U71" s="543">
        <f t="shared" si="9"/>
        <v>60.838708185958346</v>
      </c>
      <c r="V71" s="543">
        <f t="shared" si="9"/>
        <v>30.030969268956188</v>
      </c>
      <c r="W71" s="543">
        <f t="shared" si="9"/>
        <v>0</v>
      </c>
      <c r="X71" s="543">
        <f t="shared" si="9"/>
        <v>22.597744445191811</v>
      </c>
      <c r="Y71" s="543">
        <f t="shared" si="9"/>
        <v>28.837546927988928</v>
      </c>
      <c r="AH71" s="515"/>
      <c r="AI71" s="515"/>
      <c r="AJ71" s="515"/>
      <c r="AK71" s="515"/>
      <c r="AL71" s="515"/>
      <c r="AM71" s="515"/>
      <c r="AN71" s="544"/>
    </row>
    <row r="72" spans="1:40" x14ac:dyDescent="0.35">
      <c r="A72" s="542" t="s">
        <v>3571</v>
      </c>
      <c r="B72" s="507">
        <v>34338000000</v>
      </c>
      <c r="C72" s="507">
        <v>104156740400000</v>
      </c>
      <c r="D72" s="507">
        <v>0</v>
      </c>
      <c r="E72" s="507">
        <v>0</v>
      </c>
      <c r="F72" s="507">
        <v>0</v>
      </c>
      <c r="G72" s="507">
        <v>0</v>
      </c>
      <c r="H72" s="507">
        <v>0</v>
      </c>
      <c r="I72" s="507">
        <v>0</v>
      </c>
      <c r="J72" s="506">
        <v>34338000000</v>
      </c>
      <c r="K72" s="506">
        <v>238570840400000</v>
      </c>
      <c r="L72" s="506">
        <v>0</v>
      </c>
      <c r="M72" s="506">
        <v>0</v>
      </c>
      <c r="N72" s="506">
        <v>0</v>
      </c>
      <c r="O72" s="506">
        <v>121963920000000</v>
      </c>
      <c r="P72" s="506">
        <v>0</v>
      </c>
      <c r="Q72" s="506">
        <v>0</v>
      </c>
      <c r="R72" s="507">
        <f t="shared" si="9"/>
        <v>100</v>
      </c>
      <c r="S72" s="543">
        <f t="shared" si="9"/>
        <v>43.658621575614816</v>
      </c>
      <c r="T72" s="543">
        <f t="shared" si="9"/>
        <v>0</v>
      </c>
      <c r="U72" s="543">
        <f t="shared" si="9"/>
        <v>0</v>
      </c>
      <c r="V72" s="543">
        <f t="shared" si="9"/>
        <v>0</v>
      </c>
      <c r="W72" s="543">
        <f t="shared" si="9"/>
        <v>0</v>
      </c>
      <c r="X72" s="543">
        <f t="shared" si="9"/>
        <v>0</v>
      </c>
      <c r="Y72" s="543">
        <f t="shared" si="9"/>
        <v>0</v>
      </c>
      <c r="AH72" s="515"/>
      <c r="AI72" s="515"/>
      <c r="AJ72" s="515"/>
      <c r="AK72" s="515"/>
      <c r="AL72" s="515"/>
      <c r="AM72" s="515"/>
      <c r="AN72" s="544"/>
    </row>
    <row r="73" spans="1:40" x14ac:dyDescent="0.35">
      <c r="A73" s="542" t="s">
        <v>3577</v>
      </c>
      <c r="B73" s="507">
        <v>0</v>
      </c>
      <c r="C73" s="507">
        <v>0</v>
      </c>
      <c r="D73" s="507">
        <v>0</v>
      </c>
      <c r="E73" s="507">
        <v>0</v>
      </c>
      <c r="F73" s="507">
        <v>0</v>
      </c>
      <c r="G73" s="507">
        <v>0</v>
      </c>
      <c r="H73" s="507">
        <v>0</v>
      </c>
      <c r="I73" s="507">
        <v>0</v>
      </c>
      <c r="J73" s="507">
        <v>0</v>
      </c>
      <c r="K73" s="542" t="s">
        <v>3577</v>
      </c>
      <c r="L73" s="507">
        <v>0</v>
      </c>
      <c r="M73" s="507">
        <v>0</v>
      </c>
      <c r="N73" s="507">
        <v>780854425751.45801</v>
      </c>
      <c r="O73" s="507">
        <v>4304598371467.02</v>
      </c>
      <c r="P73" s="507">
        <v>5395588805087.4805</v>
      </c>
      <c r="Q73" s="507">
        <v>0</v>
      </c>
      <c r="R73" s="507">
        <v>18493107559443.699</v>
      </c>
      <c r="S73" s="507">
        <v>36557037999908.398</v>
      </c>
      <c r="T73" s="543">
        <f t="shared" si="9"/>
        <v>0</v>
      </c>
      <c r="U73" s="543">
        <f t="shared" si="9"/>
        <v>0</v>
      </c>
      <c r="V73" s="543">
        <f t="shared" si="9"/>
        <v>0</v>
      </c>
      <c r="W73" s="543">
        <f t="shared" si="9"/>
        <v>0</v>
      </c>
      <c r="X73" s="543">
        <f t="shared" si="9"/>
        <v>0</v>
      </c>
      <c r="Y73" s="543">
        <f t="shared" si="9"/>
        <v>0</v>
      </c>
    </row>
    <row r="74" spans="1:40" x14ac:dyDescent="0.35">
      <c r="A74" s="507"/>
      <c r="B74" s="507"/>
      <c r="C74" s="507"/>
      <c r="D74" s="507"/>
      <c r="E74" s="507"/>
      <c r="F74" s="507"/>
      <c r="G74" s="507"/>
      <c r="H74" s="507"/>
      <c r="I74" s="507"/>
    </row>
    <row r="75" spans="1:40" x14ac:dyDescent="0.35">
      <c r="A75" s="507"/>
      <c r="B75" s="507"/>
      <c r="C75" s="506" t="s">
        <v>3673</v>
      </c>
      <c r="D75" s="507"/>
    </row>
    <row r="76" spans="1:40" ht="16" customHeight="1" x14ac:dyDescent="0.35">
      <c r="A76" s="507"/>
    </row>
    <row r="77" spans="1:40" ht="16" customHeight="1" x14ac:dyDescent="0.35">
      <c r="A77" s="507"/>
      <c r="C77" s="539" t="str">
        <f>LOOKUP('Repeating Values'!C1,About!G1:H50,About!H1:H50)</f>
        <v>CA</v>
      </c>
      <c r="D77" s="506">
        <v>2019</v>
      </c>
      <c r="E77" s="506">
        <v>2050</v>
      </c>
    </row>
    <row r="78" spans="1:40" ht="16" customHeight="1" x14ac:dyDescent="0.35">
      <c r="B78" s="506" t="s">
        <v>3674</v>
      </c>
      <c r="C78" s="506" t="s">
        <v>122</v>
      </c>
      <c r="D78" s="506" cm="1">
        <f t="array" ref="D78">ROUND(INDEX($B$95:$H$845,MATCH(1,($C78=$E$95:$E$845)*($B78=$F$95:$F$845)*($C$77=$B$95:$B$845),0),MATCH(D$77,$B$95:$H$95,0))*100,1)</f>
        <v>5.4</v>
      </c>
      <c r="E78" s="506" cm="1">
        <f t="array" ref="E78">ROUND(INDEX($B$95:$H$845,MATCH(1,($C78=$E$95:$E$845)*($B78=$F$95:$F$845)*($C$77=$B$95:$B$845),0),MATCH(E$77,$B$95:$H$95,0))*100,1)</f>
        <v>12.2</v>
      </c>
    </row>
    <row r="79" spans="1:40" ht="16" customHeight="1" x14ac:dyDescent="0.35">
      <c r="B79" s="506" t="s">
        <v>3674</v>
      </c>
      <c r="C79" s="506" t="s">
        <v>3675</v>
      </c>
      <c r="D79" s="506" cm="1">
        <f t="array" ref="D79">ROUND(INDEX($B$95:$H$845,MATCH(1,($C79=$E$95:$E$845)*($B79=$F$95:$F$845)*($C$77=$B$95:$B$845),0),MATCH(D$77,$B$95:$H$95,0))*100,1)</f>
        <v>47.4</v>
      </c>
      <c r="E79" s="506" cm="1">
        <f t="array" ref="E79">ROUND(INDEX($B$95:$H$845,MATCH(1,($C79=$E$95:$E$845)*($B79=$F$95:$F$845)*($C$77=$B$95:$B$845),0),MATCH(E$77,$B$95:$H$95,0))*100,1)</f>
        <v>55.9</v>
      </c>
    </row>
    <row r="80" spans="1:40" ht="16" customHeight="1" x14ac:dyDescent="0.35">
      <c r="B80" s="506" t="s">
        <v>3674</v>
      </c>
      <c r="C80" s="506" t="s">
        <v>785</v>
      </c>
      <c r="D80" s="506" cm="1">
        <f t="array" ref="D80">ROUND(INDEX($B$95:$H$845,MATCH(1,($C80=$E$95:$E$845)*($B80=$F$95:$F$845)*($C$77=$B$95:$B$845),0),MATCH(D$77,$B$95:$H$95,0))*100,1)</f>
        <v>100</v>
      </c>
      <c r="E80" s="506" cm="1">
        <f t="array" ref="E80">ROUND(INDEX($B$95:$H$845,MATCH(1,($C80=$E$95:$E$845)*($B80=$F$95:$F$845)*($C$77=$B$95:$B$845),0),MATCH(E$77,$B$95:$H$95,0))*100,1)</f>
        <v>100</v>
      </c>
    </row>
    <row r="81" spans="2:26" ht="16" customHeight="1" x14ac:dyDescent="0.35">
      <c r="B81" s="506" t="s">
        <v>3676</v>
      </c>
      <c r="C81" s="506" t="s">
        <v>122</v>
      </c>
      <c r="D81" s="506" cm="1">
        <f t="array" ref="D81">ROUND(INDEX($B$95:$H$845,MATCH(1,($C81=$E$95:$E$845)*($B81=$F$95:$F$845)*($C$77=$B$95:$B$845),0),MATCH(D$77,$B$95:$H$95,0))*100,1)</f>
        <v>5.4</v>
      </c>
      <c r="E81" s="506" cm="1">
        <f t="array" ref="E81">ROUND(INDEX($B$95:$H$845,MATCH(1,($C81=$E$95:$E$845)*($B81=$F$95:$F$845)*($C$77=$B$95:$B$845),0),MATCH(E$77,$B$95:$H$95,0))*100,1)</f>
        <v>12.2</v>
      </c>
    </row>
    <row r="82" spans="2:26" ht="16" customHeight="1" x14ac:dyDescent="0.35">
      <c r="B82" s="506" t="s">
        <v>3676</v>
      </c>
      <c r="C82" s="506" t="s">
        <v>3675</v>
      </c>
      <c r="D82" s="506" cm="1">
        <f t="array" ref="D82">ROUND(INDEX($B$95:$H$845,MATCH(1,($C82=$E$95:$E$845)*($B82=$F$95:$F$845)*($C$77=$B$95:$B$845),0),MATCH(D$77,$B$95:$H$95,0))*100,1)</f>
        <v>47.4</v>
      </c>
      <c r="E82" s="506" cm="1">
        <f t="array" ref="E82">ROUND(INDEX($B$95:$H$845,MATCH(1,($C82=$E$95:$E$845)*($B82=$F$95:$F$845)*($C$77=$B$95:$B$845),0),MATCH(E$77,$B$95:$H$95,0))*100,1)</f>
        <v>55.9</v>
      </c>
      <c r="M82" s="506" t="s">
        <v>3677</v>
      </c>
    </row>
    <row r="83" spans="2:26" ht="16" customHeight="1" x14ac:dyDescent="0.35">
      <c r="B83" s="506" t="s">
        <v>3676</v>
      </c>
      <c r="C83" s="506" t="s">
        <v>785</v>
      </c>
      <c r="D83" s="506" cm="1">
        <f t="array" ref="D83">ROUND(INDEX($B$95:$H$845,MATCH(1,($C83=$E$95:$E$845)*($B83=$F$95:$F$845)*($C$77=$B$95:$B$845),0),MATCH(D$77,$B$95:$H$95,0))*100,1)</f>
        <v>100</v>
      </c>
      <c r="E83" s="506" cm="1">
        <f t="array" ref="E83">ROUND(INDEX($B$95:$H$845,MATCH(1,($C83=$E$95:$E$845)*($B83=$F$95:$F$845)*($C$77=$B$95:$B$845),0),MATCH(E$77,$B$95:$H$95,0))*100,1)</f>
        <v>100</v>
      </c>
      <c r="J83" s="539" t="str">
        <f>A63</f>
        <v>CA</v>
      </c>
    </row>
    <row r="84" spans="2:26" ht="16" customHeight="1" x14ac:dyDescent="0.35">
      <c r="B84" s="506" t="s">
        <v>522</v>
      </c>
      <c r="C84" s="506" t="s">
        <v>122</v>
      </c>
      <c r="D84" s="506" cm="1">
        <f t="array" ref="D84">ROUND(INDEX($B$95:$H$845,MATCH(1,($C84=$E$95:$E$845)*($B84=$F$95:$F$845)*($C$77=$B$95:$B$845),0),MATCH(D$77,$B$95:$H$95,0))*100,1)</f>
        <v>2.6</v>
      </c>
      <c r="E84" s="506" cm="1">
        <f t="array" ref="E84">ROUND(INDEX($B$95:$H$845,MATCH(1,($C84=$E$95:$E$845)*($B84=$F$95:$F$845)*($C$77=$B$95:$B$845),0),MATCH(E$77,$B$95:$H$95,0))*100,1)</f>
        <v>2</v>
      </c>
    </row>
    <row r="85" spans="2:26" ht="16" customHeight="1" x14ac:dyDescent="0.35">
      <c r="B85" s="506" t="s">
        <v>522</v>
      </c>
      <c r="C85" s="506" t="s">
        <v>3675</v>
      </c>
      <c r="D85" s="506" cm="1">
        <f t="array" ref="D85">ROUND(INDEX($B$95:$H$845,MATCH(1,($C85=$E$95:$E$845)*($B85=$F$95:$F$845)*($C$77=$B$95:$B$845),0),MATCH(D$77,$B$95:$H$95,0))*100,1)</f>
        <v>33.200000000000003</v>
      </c>
      <c r="E85" s="506" cm="1">
        <f t="array" ref="E85">ROUND(INDEX($B$95:$H$845,MATCH(1,($C85=$E$95:$E$845)*($B85=$F$95:$F$845)*($C$77=$B$95:$B$845),0),MATCH(E$77,$B$95:$H$95,0))*100,1)</f>
        <v>18.899999999999999</v>
      </c>
      <c r="K85" s="507" t="s">
        <v>2524</v>
      </c>
      <c r="L85" s="507" t="s">
        <v>474</v>
      </c>
      <c r="M85" s="507" t="s">
        <v>3672</v>
      </c>
      <c r="N85" s="507" t="s">
        <v>3678</v>
      </c>
      <c r="O85" s="507" t="s">
        <v>3679</v>
      </c>
      <c r="P85" s="507" t="s">
        <v>47</v>
      </c>
      <c r="Q85" s="507" t="s">
        <v>55</v>
      </c>
      <c r="R85" s="507" t="s">
        <v>54</v>
      </c>
    </row>
    <row r="86" spans="2:26" ht="16" customHeight="1" x14ac:dyDescent="0.35">
      <c r="B86" s="506" t="s">
        <v>522</v>
      </c>
      <c r="C86" s="506" t="s">
        <v>785</v>
      </c>
      <c r="D86" s="506" cm="1">
        <f t="array" ref="D86">ROUND(INDEX($B$95:$H$845,MATCH(1,($C86=$E$95:$E$845)*($B86=$F$95:$F$845)*($C$77=$B$95:$B$845),0),MATCH(D$77,$B$95:$H$95,0))*100,1)</f>
        <v>64.8</v>
      </c>
      <c r="E86" s="506" cm="1">
        <f t="array" ref="E86">ROUND(INDEX($B$95:$H$845,MATCH(1,($C86=$E$95:$E$845)*($B86=$F$95:$F$845)*($C$77=$B$95:$B$845),0),MATCH(E$77,$B$95:$H$95,0))*100,1)</f>
        <v>82.8</v>
      </c>
      <c r="J86" s="506" t="s">
        <v>3680</v>
      </c>
      <c r="K86" s="506" cm="1">
        <f t="array" ref="K86">INDEX($K$95:$Z$195,MATCH(1,($J86=$L$95:$L$195)*($J$83=$K$95:$K$195),0),MATCH(K$85,$K$95:$Z$95,0))</f>
        <v>0</v>
      </c>
      <c r="L86" s="506" cm="1">
        <f t="array" ref="L86">INDEX($K$95:$Z$195,MATCH(1,($J86=$L$95:$L$195)*($J$83=$K$95:$K$195),0),MATCH(L$85,$K$95:$Z$95,0))</f>
        <v>0</v>
      </c>
      <c r="M86" s="506" cm="1">
        <f t="array" ref="M86">INDEX($K$95:$Z$195,MATCH(1,($J86=$L$95:$L$195)*($J$83=$K$95:$K$195),0),MATCH(M$85,$K$95:$Z$95,0))</f>
        <v>46066565833874.297</v>
      </c>
      <c r="N86" s="506" cm="1">
        <f t="array" ref="N86">INDEX($K$95:$Z$195,MATCH(1,($J86=$L$95:$L$195)*($J$83=$K$95:$K$195),0),MATCH(N$85,$K$95:$Z$95,0))</f>
        <v>175684954553560</v>
      </c>
      <c r="O86" s="506" cm="1">
        <f t="array" ref="O86">INDEX($K$95:$Z$195,MATCH(1,($J86=$L$95:$L$195)*($J$83=$K$95:$K$195),0),MATCH(O$85,$K$95:$Z$95,0))</f>
        <v>0</v>
      </c>
      <c r="P86" s="506" cm="1">
        <f t="array" ref="P86">INDEX($K$95:$Z$195,MATCH(1,($J86=$L$95:$L$195)*($J$83=$K$95:$K$195),0),MATCH(P$85,$K$95:$Z$95,0))</f>
        <v>0</v>
      </c>
      <c r="Q86" s="506" cm="1">
        <f t="array" ref="Q86">INDEX($K$95:$Z$195,MATCH(1,($J86=$L$95:$L$195)*($J$83=$K$95:$K$195),0),MATCH(Q$85,$K$95:$Z$95,0))</f>
        <v>443562141182276</v>
      </c>
      <c r="R86" s="506" cm="1">
        <f t="array" ref="R86">INDEX($K$95:$Z$195,MATCH(1,($J86=$L$95:$L$195)*($J$83=$K$95:$K$195),0),MATCH(R$85,$K$95:$Z$95,0))</f>
        <v>588625045342425</v>
      </c>
    </row>
    <row r="87" spans="2:26" ht="16" customHeight="1" x14ac:dyDescent="0.35">
      <c r="B87" s="545" t="s">
        <v>3681</v>
      </c>
      <c r="J87" s="506" t="s">
        <v>3682</v>
      </c>
      <c r="K87" s="506" cm="1">
        <f t="array" ref="K87">INDEX($K$95:$Z$195,MATCH(1,($J87=$L$95:$L$195)*($J$83=$K$95:$K$195),0),MATCH(K$85,$K$95:$Z$95,0))</f>
        <v>0</v>
      </c>
      <c r="L87" s="506" cm="1">
        <f t="array" ref="L87">INDEX($K$95:$Z$195,MATCH(1,($J87=$L$95:$L$195)*($J$83=$K$95:$K$195),0),MATCH(L$85,$K$95:$Z$95,0))</f>
        <v>0</v>
      </c>
      <c r="M87" s="506" cm="1">
        <f t="array" ref="M87">INDEX($K$95:$Z$195,MATCH(1,($J87=$L$95:$L$195)*($J$83=$K$95:$K$195),0),MATCH(M$85,$K$95:$Z$95,0))</f>
        <v>214968565833874</v>
      </c>
      <c r="N87" s="506" cm="1">
        <f t="array" ref="N87">INDEX($K$95:$Z$195,MATCH(1,($J87=$L$95:$L$195)*($J$83=$K$95:$K$195),0),MATCH(N$85,$K$95:$Z$95,0))</f>
        <v>777844954553560</v>
      </c>
      <c r="O87" s="506" cm="1">
        <f t="array" ref="O87">INDEX($K$95:$Z$195,MATCH(1,($J87=$L$95:$L$195)*($J$83=$K$95:$K$195),0),MATCH(O$85,$K$95:$Z$95,0))</f>
        <v>21566392925070.602</v>
      </c>
      <c r="P87" s="506" cm="1">
        <f t="array" ref="P87">INDEX($K$95:$Z$195,MATCH(1,($J87=$L$95:$L$195)*($J$83=$K$95:$K$195),0),MATCH(P$85,$K$95:$Z$95,0))</f>
        <v>0</v>
      </c>
      <c r="Q87" s="506" cm="1">
        <f t="array" ref="Q87">INDEX($K$95:$Z$195,MATCH(1,($J87=$L$95:$L$195)*($J$83=$K$95:$K$195),0),MATCH(Q$85,$K$95:$Z$95,0))</f>
        <v>1019287141182270</v>
      </c>
      <c r="R87" s="506" cm="1">
        <f t="array" ref="R87">INDEX($K$95:$Z$195,MATCH(1,($J87=$L$95:$L$195)*($J$83=$K$95:$K$195),0),MATCH(R$85,$K$95:$Z$95,0))</f>
        <v>2408544045342420</v>
      </c>
    </row>
    <row r="88" spans="2:26" ht="16" customHeight="1" x14ac:dyDescent="0.35">
      <c r="J88" s="506" t="s">
        <v>3683</v>
      </c>
      <c r="K88" s="506">
        <f>IFERROR(K86/K87 *100,0)</f>
        <v>0</v>
      </c>
      <c r="L88" s="506">
        <f t="shared" ref="L88:R88" si="10">IFERROR(L86/L87 *100,0)</f>
        <v>0</v>
      </c>
      <c r="M88" s="506">
        <f t="shared" si="10"/>
        <v>21.429442790940037</v>
      </c>
      <c r="N88" s="546">
        <f>ROUND(IFERROR(N86/N87 *100,0),0)</f>
        <v>23</v>
      </c>
      <c r="O88" s="506">
        <f>ROUND(IFERROR(O86/O87 *100,0),0)</f>
        <v>0</v>
      </c>
      <c r="P88" s="506">
        <f t="shared" si="10"/>
        <v>0</v>
      </c>
      <c r="Q88" s="506">
        <f t="shared" si="10"/>
        <v>43.516897570962072</v>
      </c>
      <c r="R88" s="506">
        <f t="shared" si="10"/>
        <v>24.43904011141888</v>
      </c>
    </row>
    <row r="89" spans="2:26" ht="16" customHeight="1" x14ac:dyDescent="0.35"/>
    <row r="90" spans="2:26" ht="16" customHeight="1" x14ac:dyDescent="0.35"/>
    <row r="91" spans="2:26" ht="16" customHeight="1" x14ac:dyDescent="0.35"/>
    <row r="94" spans="2:26" ht="29" x14ac:dyDescent="0.35">
      <c r="B94" s="520" t="s">
        <v>3684</v>
      </c>
      <c r="C94" s="506" t="s">
        <v>3685</v>
      </c>
      <c r="J94" s="520" t="s">
        <v>3686</v>
      </c>
    </row>
    <row r="95" spans="2:26" x14ac:dyDescent="0.35">
      <c r="B95" s="547" t="s">
        <v>3687</v>
      </c>
      <c r="C95" s="547" t="s">
        <v>3688</v>
      </c>
      <c r="D95" s="547" t="s">
        <v>3689</v>
      </c>
      <c r="E95" s="547" t="s">
        <v>3690</v>
      </c>
      <c r="F95" s="547" t="s">
        <v>3691</v>
      </c>
      <c r="G95" s="547">
        <v>2019</v>
      </c>
      <c r="H95" s="547">
        <v>2050</v>
      </c>
      <c r="J95" s="517"/>
      <c r="K95" s="517" t="s">
        <v>3687</v>
      </c>
      <c r="L95" s="517" t="s">
        <v>3692</v>
      </c>
      <c r="M95" s="517" t="s">
        <v>474</v>
      </c>
      <c r="N95" s="517" t="s">
        <v>467</v>
      </c>
      <c r="O95" s="517" t="s">
        <v>47</v>
      </c>
      <c r="P95" s="517" t="s">
        <v>48</v>
      </c>
      <c r="Q95" s="517" t="s">
        <v>52</v>
      </c>
      <c r="R95" s="517" t="s">
        <v>56</v>
      </c>
      <c r="S95" s="517" t="s">
        <v>57</v>
      </c>
      <c r="T95" s="517" t="s">
        <v>2524</v>
      </c>
      <c r="U95" s="517" t="s">
        <v>3672</v>
      </c>
      <c r="V95" s="517" t="s">
        <v>3679</v>
      </c>
      <c r="W95" s="517" t="s">
        <v>3693</v>
      </c>
      <c r="X95" s="517" t="s">
        <v>54</v>
      </c>
      <c r="Y95" s="517" t="s">
        <v>55</v>
      </c>
      <c r="Z95" s="517" t="s">
        <v>3678</v>
      </c>
    </row>
    <row r="96" spans="2:26" x14ac:dyDescent="0.35">
      <c r="B96" s="517" t="s">
        <v>3483</v>
      </c>
      <c r="C96" s="517" t="s">
        <v>53</v>
      </c>
      <c r="D96" s="517" t="s">
        <v>627</v>
      </c>
      <c r="E96" s="517" t="s">
        <v>122</v>
      </c>
      <c r="F96" s="517" t="s">
        <v>3676</v>
      </c>
      <c r="G96" s="517">
        <v>3.9998729637069498E-2</v>
      </c>
      <c r="H96" s="517">
        <v>4.0399940641462399E-2</v>
      </c>
      <c r="J96" s="517" t="s">
        <v>3483</v>
      </c>
      <c r="K96" s="517" t="s">
        <v>3483</v>
      </c>
      <c r="L96" s="517" t="s">
        <v>3670</v>
      </c>
      <c r="M96" s="517">
        <v>0</v>
      </c>
      <c r="N96" s="517">
        <v>0</v>
      </c>
      <c r="O96" s="517">
        <v>0</v>
      </c>
      <c r="P96" s="517">
        <v>0</v>
      </c>
      <c r="Q96" s="517">
        <v>36770707477017.398</v>
      </c>
      <c r="R96" s="517">
        <v>0</v>
      </c>
      <c r="S96" s="517">
        <v>0</v>
      </c>
      <c r="T96" s="517">
        <v>0</v>
      </c>
      <c r="U96" s="517">
        <v>0</v>
      </c>
      <c r="V96" s="517">
        <v>0</v>
      </c>
      <c r="W96" s="517">
        <v>26072978763473.301</v>
      </c>
      <c r="X96" s="517">
        <v>0</v>
      </c>
      <c r="Y96" s="517">
        <v>0</v>
      </c>
      <c r="Z96" s="517">
        <v>0</v>
      </c>
    </row>
    <row r="97" spans="2:26" x14ac:dyDescent="0.35">
      <c r="B97" s="517" t="s">
        <v>3483</v>
      </c>
      <c r="C97" s="517" t="s">
        <v>53</v>
      </c>
      <c r="D97" s="517" t="s">
        <v>627</v>
      </c>
      <c r="E97" s="517" t="s">
        <v>3694</v>
      </c>
      <c r="F97" s="517" t="s">
        <v>3676</v>
      </c>
      <c r="G97" s="517">
        <v>0.99963148385309297</v>
      </c>
      <c r="H97" s="517">
        <v>0.99920715825439799</v>
      </c>
      <c r="J97" s="517" t="s">
        <v>3483</v>
      </c>
      <c r="K97" s="517" t="s">
        <v>3483</v>
      </c>
      <c r="L97" s="517" t="s">
        <v>3680</v>
      </c>
      <c r="M97" s="517">
        <v>0</v>
      </c>
      <c r="N97" s="517">
        <v>0</v>
      </c>
      <c r="O97" s="517">
        <v>0</v>
      </c>
      <c r="P97" s="517">
        <v>0</v>
      </c>
      <c r="Q97" s="517">
        <v>0</v>
      </c>
      <c r="R97" s="517">
        <v>0</v>
      </c>
      <c r="S97" s="517">
        <v>0</v>
      </c>
      <c r="T97" s="517">
        <v>0</v>
      </c>
      <c r="U97" s="517">
        <v>0</v>
      </c>
      <c r="V97" s="517">
        <v>0</v>
      </c>
      <c r="W97" s="517">
        <v>0</v>
      </c>
      <c r="X97" s="517">
        <v>0</v>
      </c>
      <c r="Y97" s="517">
        <v>0</v>
      </c>
      <c r="Z97" s="517">
        <v>0</v>
      </c>
    </row>
    <row r="98" spans="2:26" x14ac:dyDescent="0.35">
      <c r="B98" s="517" t="s">
        <v>3483</v>
      </c>
      <c r="C98" s="517" t="s">
        <v>53</v>
      </c>
      <c r="D98" s="517" t="s">
        <v>627</v>
      </c>
      <c r="E98" s="517" t="s">
        <v>125</v>
      </c>
      <c r="F98" s="517" t="s">
        <v>3676</v>
      </c>
      <c r="G98" s="517">
        <v>1</v>
      </c>
      <c r="H98" s="517">
        <v>1</v>
      </c>
      <c r="J98" s="517" t="s">
        <v>3485</v>
      </c>
      <c r="K98" s="517" t="s">
        <v>3485</v>
      </c>
      <c r="L98" s="517" t="s">
        <v>3670</v>
      </c>
      <c r="M98" s="517">
        <v>0</v>
      </c>
      <c r="N98" s="517">
        <v>0</v>
      </c>
      <c r="O98" s="517">
        <v>0</v>
      </c>
      <c r="P98" s="517">
        <v>0</v>
      </c>
      <c r="Q98" s="517">
        <v>36770707477017.398</v>
      </c>
      <c r="R98" s="517">
        <v>0</v>
      </c>
      <c r="S98" s="517">
        <v>0</v>
      </c>
      <c r="T98" s="517">
        <v>0</v>
      </c>
      <c r="U98" s="517">
        <v>0</v>
      </c>
      <c r="V98" s="517">
        <v>0</v>
      </c>
      <c r="W98" s="517">
        <v>26072978763473.301</v>
      </c>
      <c r="X98" s="517">
        <v>0</v>
      </c>
      <c r="Y98" s="517">
        <v>0</v>
      </c>
      <c r="Z98" s="517">
        <v>0</v>
      </c>
    </row>
    <row r="99" spans="2:26" x14ac:dyDescent="0.35">
      <c r="B99" s="517" t="s">
        <v>3483</v>
      </c>
      <c r="C99" s="517" t="s">
        <v>53</v>
      </c>
      <c r="D99" s="517" t="s">
        <v>627</v>
      </c>
      <c r="E99" s="517" t="s">
        <v>3675</v>
      </c>
      <c r="F99" s="517" t="s">
        <v>3676</v>
      </c>
      <c r="G99" s="517">
        <v>0.57516558823078101</v>
      </c>
      <c r="H99" s="517">
        <v>0.44472588335528701</v>
      </c>
      <c r="J99" s="517" t="s">
        <v>3485</v>
      </c>
      <c r="K99" s="517" t="s">
        <v>3485</v>
      </c>
      <c r="L99" s="517" t="s">
        <v>3680</v>
      </c>
      <c r="M99" s="517">
        <v>0</v>
      </c>
      <c r="N99" s="517">
        <v>0</v>
      </c>
      <c r="O99" s="517">
        <v>0</v>
      </c>
      <c r="P99" s="517">
        <v>0</v>
      </c>
      <c r="Q99" s="517">
        <v>28586707477017.398</v>
      </c>
      <c r="R99" s="517">
        <v>0</v>
      </c>
      <c r="S99" s="517">
        <v>0</v>
      </c>
      <c r="T99" s="517">
        <v>0</v>
      </c>
      <c r="U99" s="517">
        <v>0</v>
      </c>
      <c r="V99" s="517">
        <v>0</v>
      </c>
      <c r="W99" s="517">
        <v>22182132146230.398</v>
      </c>
      <c r="X99" s="517">
        <v>0</v>
      </c>
      <c r="Y99" s="517">
        <v>0</v>
      </c>
      <c r="Z99" s="517">
        <v>0</v>
      </c>
    </row>
    <row r="100" spans="2:26" x14ac:dyDescent="0.35">
      <c r="B100" s="517" t="s">
        <v>3483</v>
      </c>
      <c r="C100" s="517" t="s">
        <v>53</v>
      </c>
      <c r="D100" s="517" t="s">
        <v>627</v>
      </c>
      <c r="E100" s="517" t="s">
        <v>785</v>
      </c>
      <c r="F100" s="517" t="s">
        <v>3676</v>
      </c>
      <c r="G100" s="517">
        <v>1</v>
      </c>
      <c r="H100" s="517">
        <v>1</v>
      </c>
      <c r="J100" s="517" t="s">
        <v>3487</v>
      </c>
      <c r="K100" s="517" t="s">
        <v>3487</v>
      </c>
      <c r="L100" s="517" t="s">
        <v>3670</v>
      </c>
      <c r="M100" s="517">
        <v>0</v>
      </c>
      <c r="N100" s="517">
        <v>0</v>
      </c>
      <c r="O100" s="517">
        <v>0</v>
      </c>
      <c r="P100" s="517">
        <v>0</v>
      </c>
      <c r="Q100" s="517">
        <v>36770707477017.398</v>
      </c>
      <c r="R100" s="517">
        <v>0</v>
      </c>
      <c r="S100" s="517">
        <v>0</v>
      </c>
      <c r="T100" s="517">
        <v>0</v>
      </c>
      <c r="U100" s="517">
        <v>0</v>
      </c>
      <c r="V100" s="517">
        <v>0</v>
      </c>
      <c r="W100" s="517">
        <v>26072978763473.301</v>
      </c>
      <c r="X100" s="517">
        <v>0</v>
      </c>
      <c r="Y100" s="517">
        <v>0</v>
      </c>
      <c r="Z100" s="517">
        <v>0</v>
      </c>
    </row>
    <row r="101" spans="2:26" x14ac:dyDescent="0.35">
      <c r="B101" s="517" t="s">
        <v>3483</v>
      </c>
      <c r="C101" s="517" t="s">
        <v>53</v>
      </c>
      <c r="D101" s="517" t="s">
        <v>627</v>
      </c>
      <c r="E101" s="517" t="s">
        <v>122</v>
      </c>
      <c r="F101" s="517" t="s">
        <v>3674</v>
      </c>
      <c r="G101" s="517">
        <v>3.9998729637069498E-2</v>
      </c>
      <c r="H101" s="517">
        <v>4.0399940641462399E-2</v>
      </c>
      <c r="J101" s="517" t="s">
        <v>3487</v>
      </c>
      <c r="K101" s="517" t="s">
        <v>3487</v>
      </c>
      <c r="L101" s="517" t="s">
        <v>3680</v>
      </c>
      <c r="M101" s="517">
        <v>0</v>
      </c>
      <c r="N101" s="517">
        <v>0</v>
      </c>
      <c r="O101" s="517">
        <v>0</v>
      </c>
      <c r="P101" s="517">
        <v>0</v>
      </c>
      <c r="Q101" s="517">
        <v>0</v>
      </c>
      <c r="R101" s="517">
        <v>0</v>
      </c>
      <c r="S101" s="517">
        <v>0</v>
      </c>
      <c r="T101" s="517">
        <v>0</v>
      </c>
      <c r="U101" s="517">
        <v>0</v>
      </c>
      <c r="V101" s="517">
        <v>0</v>
      </c>
      <c r="W101" s="517">
        <v>21460798397941.5</v>
      </c>
      <c r="X101" s="517">
        <v>0</v>
      </c>
      <c r="Y101" s="517">
        <v>0</v>
      </c>
      <c r="Z101" s="517">
        <v>0</v>
      </c>
    </row>
    <row r="102" spans="2:26" x14ac:dyDescent="0.35">
      <c r="B102" s="517" t="s">
        <v>3483</v>
      </c>
      <c r="C102" s="517" t="s">
        <v>53</v>
      </c>
      <c r="D102" s="517" t="s">
        <v>627</v>
      </c>
      <c r="E102" s="517" t="s">
        <v>3694</v>
      </c>
      <c r="F102" s="517" t="s">
        <v>3674</v>
      </c>
      <c r="G102" s="517">
        <v>0.99963148385309297</v>
      </c>
      <c r="H102" s="517">
        <v>0.99920715825439899</v>
      </c>
      <c r="J102" s="517" t="s">
        <v>3489</v>
      </c>
      <c r="K102" s="517" t="s">
        <v>3489</v>
      </c>
      <c r="L102" s="517" t="s">
        <v>3670</v>
      </c>
      <c r="M102" s="517">
        <v>0</v>
      </c>
      <c r="N102" s="517">
        <v>0</v>
      </c>
      <c r="O102" s="517">
        <v>0</v>
      </c>
      <c r="P102" s="517">
        <v>0</v>
      </c>
      <c r="Q102" s="517">
        <v>36770707477017.398</v>
      </c>
      <c r="R102" s="517">
        <v>196203374770.67401</v>
      </c>
      <c r="S102" s="517">
        <v>294509047662.76099</v>
      </c>
      <c r="T102" s="517">
        <v>0</v>
      </c>
      <c r="U102" s="517">
        <v>2507238616605.71</v>
      </c>
      <c r="V102" s="517">
        <v>9708370297606.2402</v>
      </c>
      <c r="W102" s="517">
        <v>26072978763473.301</v>
      </c>
      <c r="X102" s="517">
        <v>29602745987570.102</v>
      </c>
      <c r="Y102" s="517">
        <v>42665550922989</v>
      </c>
      <c r="Z102" s="517">
        <v>13335461946655.301</v>
      </c>
    </row>
    <row r="103" spans="2:26" x14ac:dyDescent="0.35">
      <c r="B103" s="517" t="s">
        <v>3483</v>
      </c>
      <c r="C103" s="517" t="s">
        <v>53</v>
      </c>
      <c r="D103" s="517" t="s">
        <v>627</v>
      </c>
      <c r="E103" s="517" t="s">
        <v>125</v>
      </c>
      <c r="F103" s="517" t="s">
        <v>3674</v>
      </c>
      <c r="G103" s="517">
        <v>1</v>
      </c>
      <c r="H103" s="517">
        <v>1</v>
      </c>
      <c r="J103" s="517" t="s">
        <v>3489</v>
      </c>
      <c r="K103" s="517" t="s">
        <v>3489</v>
      </c>
      <c r="L103" s="517" t="s">
        <v>3680</v>
      </c>
      <c r="M103" s="517">
        <v>0</v>
      </c>
      <c r="N103" s="517">
        <v>0</v>
      </c>
      <c r="O103" s="517">
        <v>0</v>
      </c>
      <c r="P103" s="517">
        <v>0</v>
      </c>
      <c r="Q103" s="517">
        <v>0</v>
      </c>
      <c r="R103" s="517">
        <v>0</v>
      </c>
      <c r="S103" s="517">
        <v>0</v>
      </c>
      <c r="T103" s="517">
        <v>0</v>
      </c>
      <c r="U103" s="517">
        <v>2507238616605.71</v>
      </c>
      <c r="V103" s="517">
        <v>1398370297606.24</v>
      </c>
      <c r="W103" s="517">
        <v>0</v>
      </c>
      <c r="X103" s="517">
        <v>0</v>
      </c>
      <c r="Y103" s="517">
        <v>0</v>
      </c>
      <c r="Z103" s="517">
        <v>7802461946655.2998</v>
      </c>
    </row>
    <row r="104" spans="2:26" x14ac:dyDescent="0.35">
      <c r="B104" s="517" t="s">
        <v>3483</v>
      </c>
      <c r="C104" s="517" t="s">
        <v>53</v>
      </c>
      <c r="D104" s="517" t="s">
        <v>627</v>
      </c>
      <c r="E104" s="517" t="s">
        <v>3675</v>
      </c>
      <c r="F104" s="517" t="s">
        <v>3674</v>
      </c>
      <c r="G104" s="517">
        <v>0.57516558823078001</v>
      </c>
      <c r="H104" s="517">
        <v>0.44472588335528701</v>
      </c>
      <c r="J104" s="517" t="s">
        <v>3491</v>
      </c>
      <c r="K104" s="517" t="s">
        <v>3491</v>
      </c>
      <c r="L104" s="517" t="s">
        <v>3670</v>
      </c>
      <c r="M104" s="517">
        <v>0</v>
      </c>
      <c r="N104" s="517">
        <v>0</v>
      </c>
      <c r="O104" s="517">
        <v>0</v>
      </c>
      <c r="P104" s="517">
        <v>0</v>
      </c>
      <c r="Q104" s="517">
        <v>36770707477017.398</v>
      </c>
      <c r="R104" s="517">
        <v>20133411780524.301</v>
      </c>
      <c r="S104" s="517">
        <v>14187107303794</v>
      </c>
      <c r="T104" s="517">
        <v>0</v>
      </c>
      <c r="U104" s="517">
        <v>214968565833874</v>
      </c>
      <c r="V104" s="517">
        <v>21566392925070.602</v>
      </c>
      <c r="W104" s="517">
        <v>26072978763473.301</v>
      </c>
      <c r="X104" s="517">
        <v>2408544045342420</v>
      </c>
      <c r="Y104" s="517">
        <v>1019287141182270</v>
      </c>
      <c r="Z104" s="517">
        <v>777844954553560</v>
      </c>
    </row>
    <row r="105" spans="2:26" x14ac:dyDescent="0.35">
      <c r="B105" s="517" t="s">
        <v>3483</v>
      </c>
      <c r="C105" s="517" t="s">
        <v>53</v>
      </c>
      <c r="D105" s="517" t="s">
        <v>627</v>
      </c>
      <c r="E105" s="517" t="s">
        <v>785</v>
      </c>
      <c r="F105" s="517" t="s">
        <v>3674</v>
      </c>
      <c r="G105" s="517">
        <v>1</v>
      </c>
      <c r="H105" s="517">
        <v>1</v>
      </c>
      <c r="J105" s="517" t="s">
        <v>3491</v>
      </c>
      <c r="K105" s="517" t="s">
        <v>3491</v>
      </c>
      <c r="L105" s="517" t="s">
        <v>3680</v>
      </c>
      <c r="M105" s="517">
        <v>0</v>
      </c>
      <c r="N105" s="517">
        <v>0</v>
      </c>
      <c r="O105" s="517">
        <v>0</v>
      </c>
      <c r="P105" s="517">
        <v>0</v>
      </c>
      <c r="Q105" s="517">
        <v>0</v>
      </c>
      <c r="R105" s="517">
        <v>0</v>
      </c>
      <c r="S105" s="517">
        <v>0</v>
      </c>
      <c r="T105" s="517">
        <v>0</v>
      </c>
      <c r="U105" s="517">
        <v>46066565833874.297</v>
      </c>
      <c r="V105" s="517">
        <v>0</v>
      </c>
      <c r="W105" s="517">
        <v>0</v>
      </c>
      <c r="X105" s="517">
        <v>588625045342425</v>
      </c>
      <c r="Y105" s="517">
        <v>443562141182276</v>
      </c>
      <c r="Z105" s="517">
        <v>175684954553560</v>
      </c>
    </row>
    <row r="106" spans="2:26" x14ac:dyDescent="0.35">
      <c r="B106" s="517" t="s">
        <v>3483</v>
      </c>
      <c r="C106" s="517" t="s">
        <v>53</v>
      </c>
      <c r="D106" s="517" t="s">
        <v>171</v>
      </c>
      <c r="E106" s="517" t="s">
        <v>122</v>
      </c>
      <c r="F106" s="517" t="s">
        <v>522</v>
      </c>
      <c r="G106" s="517">
        <v>7.01306018613635E-3</v>
      </c>
      <c r="H106" s="517">
        <v>6.8877775581482302E-3</v>
      </c>
      <c r="J106" s="517" t="s">
        <v>513</v>
      </c>
      <c r="K106" s="517" t="s">
        <v>513</v>
      </c>
      <c r="L106" s="517" t="s">
        <v>3670</v>
      </c>
      <c r="M106" s="517">
        <v>0</v>
      </c>
      <c r="N106" s="517">
        <v>0</v>
      </c>
      <c r="O106" s="517">
        <v>0</v>
      </c>
      <c r="P106" s="517">
        <v>0</v>
      </c>
      <c r="Q106" s="517">
        <v>36770707477017.398</v>
      </c>
      <c r="R106" s="517">
        <v>0</v>
      </c>
      <c r="S106" s="517">
        <v>0</v>
      </c>
      <c r="T106" s="517">
        <v>0</v>
      </c>
      <c r="U106" s="517">
        <v>0</v>
      </c>
      <c r="V106" s="517">
        <v>0</v>
      </c>
      <c r="W106" s="517">
        <v>26072978763473.301</v>
      </c>
      <c r="X106" s="517">
        <v>0</v>
      </c>
      <c r="Y106" s="517">
        <v>0</v>
      </c>
      <c r="Z106" s="517">
        <v>0</v>
      </c>
    </row>
    <row r="107" spans="2:26" x14ac:dyDescent="0.35">
      <c r="B107" s="517" t="s">
        <v>3483</v>
      </c>
      <c r="C107" s="517" t="s">
        <v>53</v>
      </c>
      <c r="D107" s="517" t="s">
        <v>171</v>
      </c>
      <c r="E107" s="517" t="s">
        <v>3694</v>
      </c>
      <c r="F107" s="517" t="s">
        <v>522</v>
      </c>
      <c r="G107" s="517">
        <v>0.99937619603415895</v>
      </c>
      <c r="H107" s="517">
        <v>0.99985422739603103</v>
      </c>
      <c r="J107" s="517" t="s">
        <v>513</v>
      </c>
      <c r="K107" s="517" t="s">
        <v>513</v>
      </c>
      <c r="L107" s="517" t="s">
        <v>3680</v>
      </c>
      <c r="M107" s="517">
        <v>0</v>
      </c>
      <c r="N107" s="517">
        <v>0</v>
      </c>
      <c r="O107" s="517">
        <v>0</v>
      </c>
      <c r="P107" s="517">
        <v>0</v>
      </c>
      <c r="Q107" s="517">
        <v>0</v>
      </c>
      <c r="R107" s="517">
        <v>0</v>
      </c>
      <c r="S107" s="517">
        <v>0</v>
      </c>
      <c r="T107" s="517">
        <v>0</v>
      </c>
      <c r="U107" s="517">
        <v>0</v>
      </c>
      <c r="V107" s="517">
        <v>0</v>
      </c>
      <c r="W107" s="517">
        <v>17804199338132.699</v>
      </c>
      <c r="X107" s="517">
        <v>0</v>
      </c>
      <c r="Y107" s="517">
        <v>0</v>
      </c>
      <c r="Z107" s="517">
        <v>0</v>
      </c>
    </row>
    <row r="108" spans="2:26" x14ac:dyDescent="0.35">
      <c r="B108" s="517" t="s">
        <v>3483</v>
      </c>
      <c r="C108" s="517" t="s">
        <v>53</v>
      </c>
      <c r="D108" s="517" t="s">
        <v>171</v>
      </c>
      <c r="E108" s="517" t="s">
        <v>125</v>
      </c>
      <c r="F108" s="517" t="s">
        <v>522</v>
      </c>
      <c r="G108" s="517">
        <v>1</v>
      </c>
      <c r="H108" s="517">
        <v>1</v>
      </c>
      <c r="J108" s="517" t="s">
        <v>3494</v>
      </c>
      <c r="K108" s="517" t="s">
        <v>3494</v>
      </c>
      <c r="L108" s="517" t="s">
        <v>3670</v>
      </c>
      <c r="M108" s="517">
        <v>0</v>
      </c>
      <c r="N108" s="517">
        <v>0</v>
      </c>
      <c r="O108" s="517">
        <v>0</v>
      </c>
      <c r="P108" s="517">
        <v>0</v>
      </c>
      <c r="Q108" s="517">
        <v>36770707477017.398</v>
      </c>
      <c r="R108" s="517">
        <v>0</v>
      </c>
      <c r="S108" s="517">
        <v>0</v>
      </c>
      <c r="T108" s="517">
        <v>0</v>
      </c>
      <c r="U108" s="517">
        <v>0</v>
      </c>
      <c r="V108" s="517">
        <v>0</v>
      </c>
      <c r="W108" s="517">
        <v>26072978763473.301</v>
      </c>
      <c r="X108" s="517">
        <v>0</v>
      </c>
      <c r="Y108" s="517">
        <v>0</v>
      </c>
      <c r="Z108" s="517">
        <v>0</v>
      </c>
    </row>
    <row r="109" spans="2:26" x14ac:dyDescent="0.35">
      <c r="B109" s="517" t="s">
        <v>3483</v>
      </c>
      <c r="C109" s="517" t="s">
        <v>53</v>
      </c>
      <c r="D109" s="517" t="s">
        <v>171</v>
      </c>
      <c r="E109" s="517" t="s">
        <v>3675</v>
      </c>
      <c r="F109" s="517" t="s">
        <v>522</v>
      </c>
      <c r="G109" s="517">
        <v>0.44908583278976999</v>
      </c>
      <c r="H109" s="517">
        <v>0.26862976122403998</v>
      </c>
      <c r="J109" s="517" t="s">
        <v>3494</v>
      </c>
      <c r="K109" s="517" t="s">
        <v>3494</v>
      </c>
      <c r="L109" s="517" t="s">
        <v>3680</v>
      </c>
      <c r="M109" s="517">
        <v>0</v>
      </c>
      <c r="N109" s="517">
        <v>0</v>
      </c>
      <c r="O109" s="517">
        <v>0</v>
      </c>
      <c r="P109" s="517">
        <v>0</v>
      </c>
      <c r="Q109" s="517">
        <v>0</v>
      </c>
      <c r="R109" s="517">
        <v>0</v>
      </c>
      <c r="S109" s="517">
        <v>0</v>
      </c>
      <c r="T109" s="517">
        <v>0</v>
      </c>
      <c r="U109" s="517">
        <v>0</v>
      </c>
      <c r="V109" s="517">
        <v>0</v>
      </c>
      <c r="W109" s="517">
        <v>13178739632610.301</v>
      </c>
      <c r="X109" s="517">
        <v>0</v>
      </c>
      <c r="Y109" s="517">
        <v>0</v>
      </c>
      <c r="Z109" s="517">
        <v>0</v>
      </c>
    </row>
    <row r="110" spans="2:26" x14ac:dyDescent="0.35">
      <c r="B110" s="517" t="s">
        <v>3483</v>
      </c>
      <c r="C110" s="517" t="s">
        <v>53</v>
      </c>
      <c r="D110" s="517" t="s">
        <v>171</v>
      </c>
      <c r="E110" s="517" t="s">
        <v>785</v>
      </c>
      <c r="F110" s="517" t="s">
        <v>522</v>
      </c>
      <c r="G110" s="517">
        <v>0.66022825495453197</v>
      </c>
      <c r="H110" s="517">
        <v>0.802091929896664</v>
      </c>
      <c r="J110" s="517" t="s">
        <v>3496</v>
      </c>
      <c r="K110" s="517" t="s">
        <v>3496</v>
      </c>
      <c r="L110" s="517" t="s">
        <v>3670</v>
      </c>
      <c r="M110" s="517">
        <v>0</v>
      </c>
      <c r="N110" s="517">
        <v>0</v>
      </c>
      <c r="O110" s="517">
        <v>0</v>
      </c>
      <c r="P110" s="517">
        <v>0</v>
      </c>
      <c r="Q110" s="517">
        <v>36770707477017.398</v>
      </c>
      <c r="R110" s="517">
        <v>6315576237002.8096</v>
      </c>
      <c r="S110" s="517">
        <v>1983107177155.8201</v>
      </c>
      <c r="T110" s="517">
        <v>0</v>
      </c>
      <c r="U110" s="517">
        <v>13516842572186.5</v>
      </c>
      <c r="V110" s="517">
        <v>63043243523214.797</v>
      </c>
      <c r="W110" s="517">
        <v>26072978763473.301</v>
      </c>
      <c r="X110" s="517">
        <v>1064701579278750</v>
      </c>
      <c r="Y110" s="517">
        <v>104390709226051</v>
      </c>
      <c r="Z110" s="517">
        <v>35698274318868.398</v>
      </c>
    </row>
    <row r="111" spans="2:26" x14ac:dyDescent="0.35">
      <c r="B111" s="517" t="s">
        <v>3485</v>
      </c>
      <c r="C111" s="517" t="s">
        <v>53</v>
      </c>
      <c r="D111" s="517" t="s">
        <v>627</v>
      </c>
      <c r="E111" s="517" t="s">
        <v>122</v>
      </c>
      <c r="F111" s="517" t="s">
        <v>3676</v>
      </c>
      <c r="G111" s="517">
        <v>0.163579767718085</v>
      </c>
      <c r="H111" s="517">
        <v>0.28795521475715702</v>
      </c>
      <c r="J111" s="517" t="s">
        <v>3496</v>
      </c>
      <c r="K111" s="517" t="s">
        <v>3496</v>
      </c>
      <c r="L111" s="517" t="s">
        <v>3680</v>
      </c>
      <c r="M111" s="517">
        <v>0</v>
      </c>
      <c r="N111" s="517">
        <v>0</v>
      </c>
      <c r="O111" s="517">
        <v>0</v>
      </c>
      <c r="P111" s="517">
        <v>0</v>
      </c>
      <c r="Q111" s="517">
        <v>30693707477017.398</v>
      </c>
      <c r="R111" s="517">
        <v>1652576237002.8101</v>
      </c>
      <c r="S111" s="517">
        <v>1744107177155.8201</v>
      </c>
      <c r="T111" s="517">
        <v>0</v>
      </c>
      <c r="U111" s="517">
        <v>12717842572186.5</v>
      </c>
      <c r="V111" s="517">
        <v>58129243523214.797</v>
      </c>
      <c r="W111" s="517">
        <v>25321899293605.5</v>
      </c>
      <c r="X111" s="517">
        <v>998855579278759</v>
      </c>
      <c r="Y111" s="517">
        <v>87004709226051.797</v>
      </c>
      <c r="Z111" s="517">
        <v>27591274318868.398</v>
      </c>
    </row>
    <row r="112" spans="2:26" x14ac:dyDescent="0.35">
      <c r="B112" s="517" t="s">
        <v>3485</v>
      </c>
      <c r="C112" s="517" t="s">
        <v>53</v>
      </c>
      <c r="D112" s="517" t="s">
        <v>627</v>
      </c>
      <c r="E112" s="517" t="s">
        <v>3694</v>
      </c>
      <c r="F112" s="517" t="s">
        <v>3676</v>
      </c>
      <c r="G112" s="517">
        <v>1</v>
      </c>
      <c r="H112" s="517">
        <v>1</v>
      </c>
      <c r="J112" s="517" t="s">
        <v>3498</v>
      </c>
      <c r="K112" s="517" t="s">
        <v>3498</v>
      </c>
      <c r="L112" s="517" t="s">
        <v>3670</v>
      </c>
      <c r="M112" s="517">
        <v>0</v>
      </c>
      <c r="N112" s="517">
        <v>0</v>
      </c>
      <c r="O112" s="517">
        <v>0</v>
      </c>
      <c r="P112" s="517">
        <v>0</v>
      </c>
      <c r="Q112" s="517">
        <v>36770707477017.398</v>
      </c>
      <c r="R112" s="517">
        <v>0</v>
      </c>
      <c r="S112" s="517">
        <v>0</v>
      </c>
      <c r="T112" s="517">
        <v>0</v>
      </c>
      <c r="U112" s="517">
        <v>0</v>
      </c>
      <c r="V112" s="517">
        <v>0</v>
      </c>
      <c r="W112" s="517">
        <v>26072978763473.301</v>
      </c>
      <c r="X112" s="517">
        <v>0</v>
      </c>
      <c r="Y112" s="517">
        <v>0</v>
      </c>
      <c r="Z112" s="517">
        <v>0</v>
      </c>
    </row>
    <row r="113" spans="2:26" x14ac:dyDescent="0.35">
      <c r="B113" s="517" t="s">
        <v>3485</v>
      </c>
      <c r="C113" s="517" t="s">
        <v>53</v>
      </c>
      <c r="D113" s="517" t="s">
        <v>627</v>
      </c>
      <c r="E113" s="517" t="s">
        <v>125</v>
      </c>
      <c r="F113" s="517" t="s">
        <v>3676</v>
      </c>
      <c r="G113" s="517">
        <v>1</v>
      </c>
      <c r="H113" s="517">
        <v>1</v>
      </c>
      <c r="J113" s="517" t="s">
        <v>3498</v>
      </c>
      <c r="K113" s="517" t="s">
        <v>3498</v>
      </c>
      <c r="L113" s="517" t="s">
        <v>3680</v>
      </c>
      <c r="M113" s="517">
        <v>0</v>
      </c>
      <c r="N113" s="517">
        <v>0</v>
      </c>
      <c r="O113" s="517">
        <v>0</v>
      </c>
      <c r="P113" s="517">
        <v>0</v>
      </c>
      <c r="Q113" s="517">
        <v>0</v>
      </c>
      <c r="R113" s="517">
        <v>0</v>
      </c>
      <c r="S113" s="517">
        <v>0</v>
      </c>
      <c r="T113" s="517">
        <v>0</v>
      </c>
      <c r="U113" s="517">
        <v>0</v>
      </c>
      <c r="V113" s="517">
        <v>0</v>
      </c>
      <c r="W113" s="517">
        <v>0</v>
      </c>
      <c r="X113" s="517">
        <v>0</v>
      </c>
      <c r="Y113" s="517">
        <v>0</v>
      </c>
      <c r="Z113" s="517">
        <v>0</v>
      </c>
    </row>
    <row r="114" spans="2:26" x14ac:dyDescent="0.35">
      <c r="B114" s="517" t="s">
        <v>3485</v>
      </c>
      <c r="C114" s="517" t="s">
        <v>53</v>
      </c>
      <c r="D114" s="517" t="s">
        <v>627</v>
      </c>
      <c r="E114" s="517" t="s">
        <v>3675</v>
      </c>
      <c r="F114" s="517" t="s">
        <v>3676</v>
      </c>
      <c r="G114" s="517">
        <v>0.78230644320604803</v>
      </c>
      <c r="H114" s="517">
        <v>0.804056755069393</v>
      </c>
      <c r="J114" s="517" t="s">
        <v>3500</v>
      </c>
      <c r="K114" s="517" t="s">
        <v>3500</v>
      </c>
      <c r="L114" s="517" t="s">
        <v>3670</v>
      </c>
      <c r="M114" s="517">
        <v>0</v>
      </c>
      <c r="N114" s="517">
        <v>0</v>
      </c>
      <c r="O114" s="517">
        <v>0</v>
      </c>
      <c r="P114" s="517">
        <v>0</v>
      </c>
      <c r="Q114" s="517">
        <v>36770707477017.398</v>
      </c>
      <c r="R114" s="517">
        <v>0</v>
      </c>
      <c r="S114" s="517">
        <v>0</v>
      </c>
      <c r="T114" s="517">
        <v>0</v>
      </c>
      <c r="U114" s="517">
        <v>0</v>
      </c>
      <c r="V114" s="517">
        <v>0</v>
      </c>
      <c r="W114" s="517">
        <v>26072978763473.301</v>
      </c>
      <c r="X114" s="517">
        <v>0</v>
      </c>
      <c r="Y114" s="517">
        <v>0</v>
      </c>
      <c r="Z114" s="517">
        <v>0</v>
      </c>
    </row>
    <row r="115" spans="2:26" x14ac:dyDescent="0.35">
      <c r="B115" s="517" t="s">
        <v>3485</v>
      </c>
      <c r="C115" s="517" t="s">
        <v>53</v>
      </c>
      <c r="D115" s="517" t="s">
        <v>627</v>
      </c>
      <c r="E115" s="517" t="s">
        <v>785</v>
      </c>
      <c r="F115" s="517" t="s">
        <v>3676</v>
      </c>
      <c r="G115" s="517">
        <v>1</v>
      </c>
      <c r="H115" s="517">
        <v>1</v>
      </c>
      <c r="J115" s="517" t="s">
        <v>3500</v>
      </c>
      <c r="K115" s="517" t="s">
        <v>3500</v>
      </c>
      <c r="L115" s="517" t="s">
        <v>3680</v>
      </c>
      <c r="M115" s="517">
        <v>0</v>
      </c>
      <c r="N115" s="517">
        <v>0</v>
      </c>
      <c r="O115" s="517">
        <v>0</v>
      </c>
      <c r="P115" s="517">
        <v>0</v>
      </c>
      <c r="Q115" s="517">
        <v>0</v>
      </c>
      <c r="R115" s="517">
        <v>0</v>
      </c>
      <c r="S115" s="517">
        <v>0</v>
      </c>
      <c r="T115" s="517">
        <v>0</v>
      </c>
      <c r="U115" s="517">
        <v>0</v>
      </c>
      <c r="V115" s="517">
        <v>0</v>
      </c>
      <c r="W115" s="517">
        <v>0</v>
      </c>
      <c r="X115" s="517">
        <v>0</v>
      </c>
      <c r="Y115" s="517">
        <v>0</v>
      </c>
      <c r="Z115" s="517">
        <v>0</v>
      </c>
    </row>
    <row r="116" spans="2:26" x14ac:dyDescent="0.35">
      <c r="B116" s="517" t="s">
        <v>3485</v>
      </c>
      <c r="C116" s="517" t="s">
        <v>53</v>
      </c>
      <c r="D116" s="517" t="s">
        <v>627</v>
      </c>
      <c r="E116" s="517" t="s">
        <v>122</v>
      </c>
      <c r="F116" s="517" t="s">
        <v>3674</v>
      </c>
      <c r="G116" s="517">
        <v>0.163579767718085</v>
      </c>
      <c r="H116" s="517">
        <v>0.28795521475715702</v>
      </c>
      <c r="J116" s="517" t="s">
        <v>3502</v>
      </c>
      <c r="K116" s="517" t="s">
        <v>3502</v>
      </c>
      <c r="L116" s="517" t="s">
        <v>3670</v>
      </c>
      <c r="M116" s="517">
        <v>0</v>
      </c>
      <c r="N116" s="517">
        <v>0</v>
      </c>
      <c r="O116" s="517">
        <v>0</v>
      </c>
      <c r="P116" s="517">
        <v>0</v>
      </c>
      <c r="Q116" s="517">
        <v>36770707477017.398</v>
      </c>
      <c r="R116" s="517">
        <v>0</v>
      </c>
      <c r="S116" s="517">
        <v>0</v>
      </c>
      <c r="T116" s="517">
        <v>0</v>
      </c>
      <c r="U116" s="517">
        <v>0</v>
      </c>
      <c r="V116" s="517">
        <v>0</v>
      </c>
      <c r="W116" s="517">
        <v>26072978763473.301</v>
      </c>
      <c r="X116" s="517">
        <v>0</v>
      </c>
      <c r="Y116" s="517">
        <v>0</v>
      </c>
      <c r="Z116" s="517">
        <v>0</v>
      </c>
    </row>
    <row r="117" spans="2:26" x14ac:dyDescent="0.35">
      <c r="B117" s="517" t="s">
        <v>3485</v>
      </c>
      <c r="C117" s="517" t="s">
        <v>53</v>
      </c>
      <c r="D117" s="517" t="s">
        <v>627</v>
      </c>
      <c r="E117" s="517" t="s">
        <v>3694</v>
      </c>
      <c r="F117" s="517" t="s">
        <v>3674</v>
      </c>
      <c r="G117" s="517">
        <v>1</v>
      </c>
      <c r="H117" s="517">
        <v>1</v>
      </c>
      <c r="J117" s="517" t="s">
        <v>3502</v>
      </c>
      <c r="K117" s="517" t="s">
        <v>3502</v>
      </c>
      <c r="L117" s="517" t="s">
        <v>3680</v>
      </c>
      <c r="M117" s="517">
        <v>0</v>
      </c>
      <c r="N117" s="517">
        <v>0</v>
      </c>
      <c r="O117" s="517">
        <v>0</v>
      </c>
      <c r="P117" s="517">
        <v>0</v>
      </c>
      <c r="Q117" s="517">
        <v>26113707477017.398</v>
      </c>
      <c r="R117" s="517">
        <v>0</v>
      </c>
      <c r="S117" s="517">
        <v>0</v>
      </c>
      <c r="T117" s="517">
        <v>0</v>
      </c>
      <c r="U117" s="517">
        <v>0</v>
      </c>
      <c r="V117" s="517">
        <v>0</v>
      </c>
      <c r="W117" s="517">
        <v>23254040470270.801</v>
      </c>
      <c r="X117" s="517">
        <v>0</v>
      </c>
      <c r="Y117" s="517">
        <v>0</v>
      </c>
      <c r="Z117" s="517">
        <v>0</v>
      </c>
    </row>
    <row r="118" spans="2:26" x14ac:dyDescent="0.35">
      <c r="B118" s="517" t="s">
        <v>3485</v>
      </c>
      <c r="C118" s="517" t="s">
        <v>53</v>
      </c>
      <c r="D118" s="517" t="s">
        <v>627</v>
      </c>
      <c r="E118" s="517" t="s">
        <v>125</v>
      </c>
      <c r="F118" s="517" t="s">
        <v>3674</v>
      </c>
      <c r="G118" s="517">
        <v>1</v>
      </c>
      <c r="H118" s="517">
        <v>1</v>
      </c>
      <c r="J118" s="517" t="s">
        <v>3504</v>
      </c>
      <c r="K118" s="517" t="s">
        <v>3504</v>
      </c>
      <c r="L118" s="517" t="s">
        <v>3670</v>
      </c>
      <c r="M118" s="517">
        <v>0</v>
      </c>
      <c r="N118" s="517">
        <v>0</v>
      </c>
      <c r="O118" s="517">
        <v>0</v>
      </c>
      <c r="P118" s="517">
        <v>0</v>
      </c>
      <c r="Q118" s="517">
        <v>36770707477017.398</v>
      </c>
      <c r="R118" s="517">
        <v>0</v>
      </c>
      <c r="S118" s="517">
        <v>0</v>
      </c>
      <c r="T118" s="517">
        <v>0</v>
      </c>
      <c r="U118" s="517">
        <v>0</v>
      </c>
      <c r="V118" s="517">
        <v>0</v>
      </c>
      <c r="W118" s="517">
        <v>26072978763473.301</v>
      </c>
      <c r="X118" s="517">
        <v>0</v>
      </c>
      <c r="Y118" s="517">
        <v>0</v>
      </c>
      <c r="Z118" s="517">
        <v>0</v>
      </c>
    </row>
    <row r="119" spans="2:26" x14ac:dyDescent="0.35">
      <c r="B119" s="517" t="s">
        <v>3485</v>
      </c>
      <c r="C119" s="517" t="s">
        <v>53</v>
      </c>
      <c r="D119" s="517" t="s">
        <v>627</v>
      </c>
      <c r="E119" s="517" t="s">
        <v>3675</v>
      </c>
      <c r="F119" s="517" t="s">
        <v>3674</v>
      </c>
      <c r="G119" s="517">
        <v>0.78230644320604803</v>
      </c>
      <c r="H119" s="517">
        <v>0.804056755069393</v>
      </c>
      <c r="J119" s="517" t="s">
        <v>3504</v>
      </c>
      <c r="K119" s="517" t="s">
        <v>3504</v>
      </c>
      <c r="L119" s="517" t="s">
        <v>3680</v>
      </c>
      <c r="M119" s="517">
        <v>0</v>
      </c>
      <c r="N119" s="517">
        <v>0</v>
      </c>
      <c r="O119" s="517">
        <v>0</v>
      </c>
      <c r="P119" s="517">
        <v>0</v>
      </c>
      <c r="Q119" s="517">
        <v>0</v>
      </c>
      <c r="R119" s="517">
        <v>0</v>
      </c>
      <c r="S119" s="517">
        <v>0</v>
      </c>
      <c r="T119" s="517">
        <v>0</v>
      </c>
      <c r="U119" s="517">
        <v>0</v>
      </c>
      <c r="V119" s="517">
        <v>0</v>
      </c>
      <c r="W119" s="517">
        <v>6653271961234.4102</v>
      </c>
      <c r="X119" s="517">
        <v>0</v>
      </c>
      <c r="Y119" s="517">
        <v>0</v>
      </c>
      <c r="Z119" s="517">
        <v>0</v>
      </c>
    </row>
    <row r="120" spans="2:26" x14ac:dyDescent="0.35">
      <c r="B120" s="517" t="s">
        <v>3485</v>
      </c>
      <c r="C120" s="517" t="s">
        <v>53</v>
      </c>
      <c r="D120" s="517" t="s">
        <v>627</v>
      </c>
      <c r="E120" s="517" t="s">
        <v>785</v>
      </c>
      <c r="F120" s="517" t="s">
        <v>3674</v>
      </c>
      <c r="G120" s="517">
        <v>1</v>
      </c>
      <c r="H120" s="517">
        <v>1</v>
      </c>
      <c r="J120" s="517" t="s">
        <v>3506</v>
      </c>
      <c r="K120" s="517" t="s">
        <v>3506</v>
      </c>
      <c r="L120" s="517" t="s">
        <v>3670</v>
      </c>
      <c r="M120" s="517">
        <v>0</v>
      </c>
      <c r="N120" s="517">
        <v>0</v>
      </c>
      <c r="O120" s="517">
        <v>0</v>
      </c>
      <c r="P120" s="517">
        <v>0</v>
      </c>
      <c r="Q120" s="517">
        <v>36770707477017.398</v>
      </c>
      <c r="R120" s="517">
        <v>476125310465113</v>
      </c>
      <c r="S120" s="517">
        <v>50815655131500.797</v>
      </c>
      <c r="T120" s="517">
        <v>0</v>
      </c>
      <c r="U120" s="517">
        <v>34985010433063</v>
      </c>
      <c r="V120" s="517">
        <v>241741257286011</v>
      </c>
      <c r="W120" s="517">
        <v>26072978763473.301</v>
      </c>
      <c r="X120" s="517">
        <v>1637883213119880</v>
      </c>
      <c r="Y120" s="517">
        <v>828555924856634</v>
      </c>
      <c r="Z120" s="517">
        <v>192861068554478</v>
      </c>
    </row>
    <row r="121" spans="2:26" x14ac:dyDescent="0.35">
      <c r="B121" s="517" t="s">
        <v>3485</v>
      </c>
      <c r="C121" s="517" t="s">
        <v>53</v>
      </c>
      <c r="D121" s="517" t="s">
        <v>171</v>
      </c>
      <c r="E121" s="517" t="s">
        <v>122</v>
      </c>
      <c r="F121" s="517" t="s">
        <v>522</v>
      </c>
      <c r="G121" s="517">
        <v>8.1887857763477997E-2</v>
      </c>
      <c r="H121" s="517">
        <v>3.6271895481627202E-2</v>
      </c>
      <c r="J121" s="517" t="s">
        <v>3506</v>
      </c>
      <c r="K121" s="517" t="s">
        <v>3506</v>
      </c>
      <c r="L121" s="517" t="s">
        <v>3680</v>
      </c>
      <c r="M121" s="517">
        <v>0</v>
      </c>
      <c r="N121" s="517">
        <v>0</v>
      </c>
      <c r="O121" s="517">
        <v>0</v>
      </c>
      <c r="P121" s="517">
        <v>0</v>
      </c>
      <c r="Q121" s="517">
        <v>0</v>
      </c>
      <c r="R121" s="517">
        <v>324903310465113</v>
      </c>
      <c r="S121" s="517">
        <v>27531655131500.801</v>
      </c>
      <c r="T121" s="517">
        <v>0</v>
      </c>
      <c r="U121" s="517">
        <v>34100010433063</v>
      </c>
      <c r="V121" s="517">
        <v>198837257286011</v>
      </c>
      <c r="W121" s="517">
        <v>15942967045051.6</v>
      </c>
      <c r="X121" s="517">
        <v>1080179213119880</v>
      </c>
      <c r="Y121" s="517">
        <v>515776924856634</v>
      </c>
      <c r="Z121" s="517">
        <v>3817068554478.9302</v>
      </c>
    </row>
    <row r="122" spans="2:26" x14ac:dyDescent="0.35">
      <c r="B122" s="517" t="s">
        <v>3485</v>
      </c>
      <c r="C122" s="517" t="s">
        <v>53</v>
      </c>
      <c r="D122" s="517" t="s">
        <v>171</v>
      </c>
      <c r="E122" s="517" t="s">
        <v>3694</v>
      </c>
      <c r="F122" s="517" t="s">
        <v>522</v>
      </c>
      <c r="G122" s="517">
        <v>1</v>
      </c>
      <c r="H122" s="517">
        <v>1</v>
      </c>
      <c r="J122" s="517" t="s">
        <v>3508</v>
      </c>
      <c r="K122" s="517" t="s">
        <v>3508</v>
      </c>
      <c r="L122" s="517" t="s">
        <v>3670</v>
      </c>
      <c r="M122" s="517">
        <v>0</v>
      </c>
      <c r="N122" s="517">
        <v>0</v>
      </c>
      <c r="O122" s="517">
        <v>0</v>
      </c>
      <c r="P122" s="517">
        <v>0</v>
      </c>
      <c r="Q122" s="517">
        <v>36770707477017.398</v>
      </c>
      <c r="R122" s="517">
        <v>188466268725774</v>
      </c>
      <c r="S122" s="517">
        <v>20114530156219.102</v>
      </c>
      <c r="T122" s="517">
        <v>0</v>
      </c>
      <c r="U122" s="517">
        <v>13848233296420.801</v>
      </c>
      <c r="V122" s="517">
        <v>95689247675712.797</v>
      </c>
      <c r="W122" s="517">
        <v>26072978763473.301</v>
      </c>
      <c r="X122" s="517">
        <v>648328771859954</v>
      </c>
      <c r="Y122" s="517">
        <v>327970053589084</v>
      </c>
      <c r="Z122" s="517">
        <v>76340839636147.906</v>
      </c>
    </row>
    <row r="123" spans="2:26" x14ac:dyDescent="0.35">
      <c r="B123" s="517" t="s">
        <v>3485</v>
      </c>
      <c r="C123" s="517" t="s">
        <v>53</v>
      </c>
      <c r="D123" s="517" t="s">
        <v>171</v>
      </c>
      <c r="E123" s="517" t="s">
        <v>125</v>
      </c>
      <c r="F123" s="517" t="s">
        <v>522</v>
      </c>
      <c r="G123" s="517">
        <v>1</v>
      </c>
      <c r="H123" s="517">
        <v>1</v>
      </c>
      <c r="J123" s="517" t="s">
        <v>3508</v>
      </c>
      <c r="K123" s="517" t="s">
        <v>3508</v>
      </c>
      <c r="L123" s="517" t="s">
        <v>3680</v>
      </c>
      <c r="M123" s="517">
        <v>0</v>
      </c>
      <c r="N123" s="517">
        <v>0</v>
      </c>
      <c r="O123" s="517">
        <v>0</v>
      </c>
      <c r="P123" s="517">
        <v>0</v>
      </c>
      <c r="Q123" s="517">
        <v>0</v>
      </c>
      <c r="R123" s="517">
        <v>97814268725774.094</v>
      </c>
      <c r="S123" s="517">
        <v>14791530156219.1</v>
      </c>
      <c r="T123" s="517">
        <v>0</v>
      </c>
      <c r="U123" s="517">
        <v>12383233296420.801</v>
      </c>
      <c r="V123" s="517">
        <v>74390247675712.797</v>
      </c>
      <c r="W123" s="517">
        <v>7283775023987.6201</v>
      </c>
      <c r="X123" s="517">
        <v>283148771859954</v>
      </c>
      <c r="Y123" s="517">
        <v>112443053589084</v>
      </c>
      <c r="Z123" s="517">
        <v>49902839636147.898</v>
      </c>
    </row>
    <row r="124" spans="2:26" x14ac:dyDescent="0.35">
      <c r="B124" s="517" t="s">
        <v>3485</v>
      </c>
      <c r="C124" s="517" t="s">
        <v>53</v>
      </c>
      <c r="D124" s="517" t="s">
        <v>171</v>
      </c>
      <c r="E124" s="517" t="s">
        <v>3675</v>
      </c>
      <c r="F124" s="517" t="s">
        <v>522</v>
      </c>
      <c r="G124" s="517">
        <v>0.61783497147322497</v>
      </c>
      <c r="H124" s="517">
        <v>0.38261151406011101</v>
      </c>
      <c r="J124" s="517" t="s">
        <v>3510</v>
      </c>
      <c r="K124" s="517" t="s">
        <v>3510</v>
      </c>
      <c r="L124" s="517" t="s">
        <v>3670</v>
      </c>
      <c r="M124" s="517">
        <v>0</v>
      </c>
      <c r="N124" s="517">
        <v>0</v>
      </c>
      <c r="O124" s="517">
        <v>0</v>
      </c>
      <c r="P124" s="517">
        <v>0</v>
      </c>
      <c r="Q124" s="517">
        <v>36770707477017.398</v>
      </c>
      <c r="R124" s="517">
        <v>0</v>
      </c>
      <c r="S124" s="517">
        <v>0</v>
      </c>
      <c r="T124" s="517">
        <v>0</v>
      </c>
      <c r="U124" s="517">
        <v>0</v>
      </c>
      <c r="V124" s="517">
        <v>0</v>
      </c>
      <c r="W124" s="517">
        <v>26072978763473.301</v>
      </c>
      <c r="X124" s="517">
        <v>0</v>
      </c>
      <c r="Y124" s="517">
        <v>0</v>
      </c>
      <c r="Z124" s="517">
        <v>0</v>
      </c>
    </row>
    <row r="125" spans="2:26" x14ac:dyDescent="0.35">
      <c r="B125" s="517" t="s">
        <v>3485</v>
      </c>
      <c r="C125" s="517" t="s">
        <v>53</v>
      </c>
      <c r="D125" s="517" t="s">
        <v>171</v>
      </c>
      <c r="E125" s="517" t="s">
        <v>785</v>
      </c>
      <c r="F125" s="517" t="s">
        <v>522</v>
      </c>
      <c r="G125" s="517">
        <v>0.68581963010232505</v>
      </c>
      <c r="H125" s="517">
        <v>0.84369397132716795</v>
      </c>
      <c r="J125" s="517" t="s">
        <v>3510</v>
      </c>
      <c r="K125" s="517" t="s">
        <v>3510</v>
      </c>
      <c r="L125" s="517" t="s">
        <v>3680</v>
      </c>
      <c r="M125" s="517">
        <v>0</v>
      </c>
      <c r="N125" s="517">
        <v>0</v>
      </c>
      <c r="O125" s="517">
        <v>0</v>
      </c>
      <c r="P125" s="517">
        <v>0</v>
      </c>
      <c r="Q125" s="517">
        <v>0</v>
      </c>
      <c r="R125" s="517">
        <v>0</v>
      </c>
      <c r="S125" s="517">
        <v>0</v>
      </c>
      <c r="T125" s="517">
        <v>0</v>
      </c>
      <c r="U125" s="517">
        <v>0</v>
      </c>
      <c r="V125" s="517">
        <v>0</v>
      </c>
      <c r="W125" s="517">
        <v>15045283661687.699</v>
      </c>
      <c r="X125" s="517">
        <v>0</v>
      </c>
      <c r="Y125" s="517">
        <v>0</v>
      </c>
      <c r="Z125" s="517">
        <v>0</v>
      </c>
    </row>
    <row r="126" spans="2:26" x14ac:dyDescent="0.35">
      <c r="B126" s="517" t="s">
        <v>3487</v>
      </c>
      <c r="C126" s="517" t="s">
        <v>53</v>
      </c>
      <c r="D126" s="517" t="s">
        <v>627</v>
      </c>
      <c r="E126" s="517" t="s">
        <v>122</v>
      </c>
      <c r="F126" s="517" t="s">
        <v>3676</v>
      </c>
      <c r="G126" s="517">
        <v>3.0752265786294801E-2</v>
      </c>
      <c r="H126" s="517">
        <v>6.7755972695367497E-2</v>
      </c>
      <c r="J126" s="517" t="s">
        <v>3512</v>
      </c>
      <c r="K126" s="517" t="s">
        <v>3512</v>
      </c>
      <c r="L126" s="517" t="s">
        <v>3670</v>
      </c>
      <c r="M126" s="517">
        <v>0</v>
      </c>
      <c r="N126" s="517">
        <v>0</v>
      </c>
      <c r="O126" s="517">
        <v>0</v>
      </c>
      <c r="P126" s="517">
        <v>0</v>
      </c>
      <c r="Q126" s="517">
        <v>36770707477017.398</v>
      </c>
      <c r="R126" s="517">
        <v>185159842958655</v>
      </c>
      <c r="S126" s="517">
        <v>19761643662250.301</v>
      </c>
      <c r="T126" s="517">
        <v>0</v>
      </c>
      <c r="U126" s="517">
        <v>13605281835080</v>
      </c>
      <c r="V126" s="517">
        <v>94010488944560</v>
      </c>
      <c r="W126" s="517">
        <v>26072978763473.301</v>
      </c>
      <c r="X126" s="517">
        <v>636954582879955</v>
      </c>
      <c r="Y126" s="517">
        <v>322216192999802</v>
      </c>
      <c r="Z126" s="517">
        <v>75001526660075.094</v>
      </c>
    </row>
    <row r="127" spans="2:26" x14ac:dyDescent="0.35">
      <c r="B127" s="517" t="s">
        <v>3487</v>
      </c>
      <c r="C127" s="517" t="s">
        <v>53</v>
      </c>
      <c r="D127" s="517" t="s">
        <v>627</v>
      </c>
      <c r="E127" s="517" t="s">
        <v>3694</v>
      </c>
      <c r="F127" s="517" t="s">
        <v>3676</v>
      </c>
      <c r="G127" s="517">
        <v>0.99972747176746102</v>
      </c>
      <c r="H127" s="517">
        <v>0.99968961585000404</v>
      </c>
      <c r="J127" s="517" t="s">
        <v>3512</v>
      </c>
      <c r="K127" s="517" t="s">
        <v>3512</v>
      </c>
      <c r="L127" s="517" t="s">
        <v>3680</v>
      </c>
      <c r="M127" s="517">
        <v>0</v>
      </c>
      <c r="N127" s="517">
        <v>0</v>
      </c>
      <c r="O127" s="517">
        <v>0</v>
      </c>
      <c r="P127" s="517">
        <v>0</v>
      </c>
      <c r="Q127" s="517">
        <v>0</v>
      </c>
      <c r="R127" s="517">
        <v>146504842958655</v>
      </c>
      <c r="S127" s="517">
        <v>16561643662250.301</v>
      </c>
      <c r="T127" s="517">
        <v>0</v>
      </c>
      <c r="U127" s="517">
        <v>11356281835080</v>
      </c>
      <c r="V127" s="517">
        <v>82671488944560</v>
      </c>
      <c r="W127" s="517">
        <v>21831557570478.801</v>
      </c>
      <c r="X127" s="517">
        <v>474244582879955</v>
      </c>
      <c r="Y127" s="517">
        <v>192651192999802</v>
      </c>
      <c r="Z127" s="517">
        <v>70116526660075.102</v>
      </c>
    </row>
    <row r="128" spans="2:26" x14ac:dyDescent="0.35">
      <c r="B128" s="517" t="s">
        <v>3487</v>
      </c>
      <c r="C128" s="517" t="s">
        <v>53</v>
      </c>
      <c r="D128" s="517" t="s">
        <v>627</v>
      </c>
      <c r="E128" s="517" t="s">
        <v>125</v>
      </c>
      <c r="F128" s="517" t="s">
        <v>3676</v>
      </c>
      <c r="G128" s="517">
        <v>1</v>
      </c>
      <c r="H128" s="517">
        <v>1</v>
      </c>
      <c r="J128" s="517" t="s">
        <v>3514</v>
      </c>
      <c r="K128" s="517" t="s">
        <v>3514</v>
      </c>
      <c r="L128" s="517" t="s">
        <v>3670</v>
      </c>
      <c r="M128" s="517">
        <v>0</v>
      </c>
      <c r="N128" s="517">
        <v>0</v>
      </c>
      <c r="O128" s="517">
        <v>0</v>
      </c>
      <c r="P128" s="517">
        <v>0</v>
      </c>
      <c r="Q128" s="517">
        <v>36770707477017.398</v>
      </c>
      <c r="R128" s="517">
        <v>118480256655091</v>
      </c>
      <c r="S128" s="517">
        <v>12645099367213.699</v>
      </c>
      <c r="T128" s="517">
        <v>0</v>
      </c>
      <c r="U128" s="517">
        <v>8705760698042.3096</v>
      </c>
      <c r="V128" s="517">
        <v>60155521199644</v>
      </c>
      <c r="W128" s="517">
        <v>26072978763473.301</v>
      </c>
      <c r="X128" s="517">
        <v>407575105116638</v>
      </c>
      <c r="Y128" s="517">
        <v>206180004449278</v>
      </c>
      <c r="Z128" s="517">
        <v>47992048309274.203</v>
      </c>
    </row>
    <row r="129" spans="1:26" x14ac:dyDescent="0.35">
      <c r="A129" s="507"/>
      <c r="B129" s="517" t="s">
        <v>3487</v>
      </c>
      <c r="C129" s="517" t="s">
        <v>53</v>
      </c>
      <c r="D129" s="517" t="s">
        <v>627</v>
      </c>
      <c r="E129" s="517" t="s">
        <v>3675</v>
      </c>
      <c r="F129" s="517" t="s">
        <v>3676</v>
      </c>
      <c r="G129" s="517">
        <v>0.322640956272359</v>
      </c>
      <c r="H129" s="517">
        <v>0.39079126217530002</v>
      </c>
      <c r="J129" s="517" t="s">
        <v>3514</v>
      </c>
      <c r="K129" s="517" t="s">
        <v>3514</v>
      </c>
      <c r="L129" s="517" t="s">
        <v>3680</v>
      </c>
      <c r="M129" s="517">
        <v>0</v>
      </c>
      <c r="N129" s="517">
        <v>0</v>
      </c>
      <c r="O129" s="517">
        <v>0</v>
      </c>
      <c r="P129" s="517">
        <v>0</v>
      </c>
      <c r="Q129" s="517">
        <v>0</v>
      </c>
      <c r="R129" s="517">
        <v>94723256655091.906</v>
      </c>
      <c r="S129" s="517">
        <v>8650099367213.7598</v>
      </c>
      <c r="T129" s="517">
        <v>0</v>
      </c>
      <c r="U129" s="517">
        <v>8622760698042.3096</v>
      </c>
      <c r="V129" s="517">
        <v>50507521199644</v>
      </c>
      <c r="W129" s="517">
        <v>7672062925312.4805</v>
      </c>
      <c r="X129" s="517">
        <v>140185105116638</v>
      </c>
      <c r="Y129" s="517">
        <v>44414004449278.203</v>
      </c>
      <c r="Z129" s="517">
        <v>0</v>
      </c>
    </row>
    <row r="130" spans="1:26" x14ac:dyDescent="0.35">
      <c r="A130" s="507"/>
      <c r="B130" s="517" t="s">
        <v>3487</v>
      </c>
      <c r="C130" s="517" t="s">
        <v>53</v>
      </c>
      <c r="D130" s="517" t="s">
        <v>627</v>
      </c>
      <c r="E130" s="517" t="s">
        <v>785</v>
      </c>
      <c r="F130" s="517" t="s">
        <v>3676</v>
      </c>
      <c r="G130" s="517">
        <v>1</v>
      </c>
      <c r="H130" s="517">
        <v>1</v>
      </c>
      <c r="J130" s="517" t="s">
        <v>3516</v>
      </c>
      <c r="K130" s="517" t="s">
        <v>3516</v>
      </c>
      <c r="L130" s="517" t="s">
        <v>3670</v>
      </c>
      <c r="M130" s="517">
        <v>0</v>
      </c>
      <c r="N130" s="517">
        <v>0</v>
      </c>
      <c r="O130" s="517">
        <v>0</v>
      </c>
      <c r="P130" s="517">
        <v>0</v>
      </c>
      <c r="Q130" s="517">
        <v>36770707477017.398</v>
      </c>
      <c r="R130" s="517">
        <v>9610041296267.6191</v>
      </c>
      <c r="S130" s="517">
        <v>14425053154522</v>
      </c>
      <c r="T130" s="517">
        <v>0</v>
      </c>
      <c r="U130" s="517">
        <v>122804547441348</v>
      </c>
      <c r="V130" s="517">
        <v>475515977176753</v>
      </c>
      <c r="W130" s="517">
        <v>26072978763473.301</v>
      </c>
      <c r="X130" s="517">
        <v>1449942498471180</v>
      </c>
      <c r="Y130" s="517">
        <v>2089758684208000</v>
      </c>
      <c r="Z130" s="517">
        <v>653170926147176</v>
      </c>
    </row>
    <row r="131" spans="1:26" x14ac:dyDescent="0.35">
      <c r="A131" s="507"/>
      <c r="B131" s="517" t="s">
        <v>3487</v>
      </c>
      <c r="C131" s="517" t="s">
        <v>53</v>
      </c>
      <c r="D131" s="517" t="s">
        <v>627</v>
      </c>
      <c r="E131" s="517" t="s">
        <v>122</v>
      </c>
      <c r="F131" s="517" t="s">
        <v>3674</v>
      </c>
      <c r="G131" s="517">
        <v>3.0752265786294801E-2</v>
      </c>
      <c r="H131" s="517">
        <v>6.7755972695367594E-2</v>
      </c>
      <c r="J131" s="517" t="s">
        <v>3516</v>
      </c>
      <c r="K131" s="517" t="s">
        <v>3516</v>
      </c>
      <c r="L131" s="517" t="s">
        <v>3680</v>
      </c>
      <c r="M131" s="517">
        <v>0</v>
      </c>
      <c r="N131" s="517">
        <v>0</v>
      </c>
      <c r="O131" s="517">
        <v>0</v>
      </c>
      <c r="P131" s="517">
        <v>0</v>
      </c>
      <c r="Q131" s="517">
        <v>0</v>
      </c>
      <c r="R131" s="517">
        <v>0</v>
      </c>
      <c r="S131" s="517">
        <v>7776053154522.04</v>
      </c>
      <c r="T131" s="517">
        <v>0</v>
      </c>
      <c r="U131" s="517">
        <v>97021547441348.094</v>
      </c>
      <c r="V131" s="517">
        <v>385106977176753</v>
      </c>
      <c r="W131" s="517">
        <v>0</v>
      </c>
      <c r="X131" s="517">
        <v>1183996498471180</v>
      </c>
      <c r="Y131" s="517">
        <v>1909999684208000</v>
      </c>
      <c r="Z131" s="517">
        <v>633036926147176</v>
      </c>
    </row>
    <row r="132" spans="1:26" x14ac:dyDescent="0.35">
      <c r="A132" s="507"/>
      <c r="B132" s="517" t="s">
        <v>3487</v>
      </c>
      <c r="C132" s="517" t="s">
        <v>53</v>
      </c>
      <c r="D132" s="517" t="s">
        <v>627</v>
      </c>
      <c r="E132" s="517" t="s">
        <v>3694</v>
      </c>
      <c r="F132" s="517" t="s">
        <v>3674</v>
      </c>
      <c r="G132" s="517">
        <v>0.99972747176746102</v>
      </c>
      <c r="H132" s="517">
        <v>0.99968961585000404</v>
      </c>
      <c r="J132" s="517" t="s">
        <v>3518</v>
      </c>
      <c r="K132" s="517" t="s">
        <v>3518</v>
      </c>
      <c r="L132" s="517" t="s">
        <v>3670</v>
      </c>
      <c r="M132" s="517">
        <v>0</v>
      </c>
      <c r="N132" s="517">
        <v>0</v>
      </c>
      <c r="O132" s="517">
        <v>0</v>
      </c>
      <c r="P132" s="517">
        <v>0</v>
      </c>
      <c r="Q132" s="517">
        <v>36770707477017.398</v>
      </c>
      <c r="R132" s="517">
        <v>0</v>
      </c>
      <c r="S132" s="517">
        <v>0</v>
      </c>
      <c r="T132" s="517">
        <v>0</v>
      </c>
      <c r="U132" s="517">
        <v>0</v>
      </c>
      <c r="V132" s="517">
        <v>0</v>
      </c>
      <c r="W132" s="517">
        <v>26072978763473.301</v>
      </c>
      <c r="X132" s="517">
        <v>0</v>
      </c>
      <c r="Y132" s="517">
        <v>0</v>
      </c>
      <c r="Z132" s="517">
        <v>0</v>
      </c>
    </row>
    <row r="133" spans="1:26" x14ac:dyDescent="0.35">
      <c r="A133" s="507"/>
      <c r="B133" s="517" t="s">
        <v>3487</v>
      </c>
      <c r="C133" s="517" t="s">
        <v>53</v>
      </c>
      <c r="D133" s="517" t="s">
        <v>627</v>
      </c>
      <c r="E133" s="517" t="s">
        <v>125</v>
      </c>
      <c r="F133" s="517" t="s">
        <v>3674</v>
      </c>
      <c r="G133" s="517">
        <v>1</v>
      </c>
      <c r="H133" s="517">
        <v>1</v>
      </c>
      <c r="J133" s="517" t="s">
        <v>3518</v>
      </c>
      <c r="K133" s="517" t="s">
        <v>3518</v>
      </c>
      <c r="L133" s="517" t="s">
        <v>3680</v>
      </c>
      <c r="M133" s="517">
        <v>0</v>
      </c>
      <c r="N133" s="517">
        <v>0</v>
      </c>
      <c r="O133" s="517">
        <v>0</v>
      </c>
      <c r="P133" s="517">
        <v>0</v>
      </c>
      <c r="Q133" s="517">
        <v>0</v>
      </c>
      <c r="R133" s="517">
        <v>0</v>
      </c>
      <c r="S133" s="517">
        <v>0</v>
      </c>
      <c r="T133" s="517">
        <v>0</v>
      </c>
      <c r="U133" s="517">
        <v>0</v>
      </c>
      <c r="V133" s="517">
        <v>0</v>
      </c>
      <c r="W133" s="517">
        <v>0</v>
      </c>
      <c r="X133" s="517">
        <v>0</v>
      </c>
      <c r="Y133" s="517">
        <v>0</v>
      </c>
      <c r="Z133" s="517">
        <v>0</v>
      </c>
    </row>
    <row r="134" spans="1:26" x14ac:dyDescent="0.35">
      <c r="A134" s="507"/>
      <c r="B134" s="517" t="s">
        <v>3487</v>
      </c>
      <c r="C134" s="517" t="s">
        <v>53</v>
      </c>
      <c r="D134" s="517" t="s">
        <v>627</v>
      </c>
      <c r="E134" s="517" t="s">
        <v>3675</v>
      </c>
      <c r="F134" s="517" t="s">
        <v>3674</v>
      </c>
      <c r="G134" s="517">
        <v>0.32264095627236</v>
      </c>
      <c r="H134" s="517">
        <v>0.39079126217530002</v>
      </c>
      <c r="J134" s="517" t="s">
        <v>3520</v>
      </c>
      <c r="K134" s="517" t="s">
        <v>3520</v>
      </c>
      <c r="L134" s="517" t="s">
        <v>3670</v>
      </c>
      <c r="M134" s="517">
        <v>0</v>
      </c>
      <c r="N134" s="517">
        <v>0</v>
      </c>
      <c r="O134" s="517">
        <v>0</v>
      </c>
      <c r="P134" s="517">
        <v>0</v>
      </c>
      <c r="Q134" s="517">
        <v>36770707477017.398</v>
      </c>
      <c r="R134" s="517">
        <v>0</v>
      </c>
      <c r="S134" s="517">
        <v>0</v>
      </c>
      <c r="T134" s="517">
        <v>0</v>
      </c>
      <c r="U134" s="517">
        <v>0</v>
      </c>
      <c r="V134" s="517">
        <v>0</v>
      </c>
      <c r="W134" s="517">
        <v>26072978763473.301</v>
      </c>
      <c r="X134" s="517">
        <v>0</v>
      </c>
      <c r="Y134" s="517">
        <v>0</v>
      </c>
      <c r="Z134" s="517">
        <v>0</v>
      </c>
    </row>
    <row r="135" spans="1:26" x14ac:dyDescent="0.35">
      <c r="A135" s="507"/>
      <c r="B135" s="517" t="s">
        <v>3487</v>
      </c>
      <c r="C135" s="517" t="s">
        <v>53</v>
      </c>
      <c r="D135" s="517" t="s">
        <v>627</v>
      </c>
      <c r="E135" s="517" t="s">
        <v>785</v>
      </c>
      <c r="F135" s="517" t="s">
        <v>3674</v>
      </c>
      <c r="G135" s="517">
        <v>1</v>
      </c>
      <c r="H135" s="517">
        <v>1</v>
      </c>
      <c r="J135" s="517" t="s">
        <v>3520</v>
      </c>
      <c r="K135" s="517" t="s">
        <v>3520</v>
      </c>
      <c r="L135" s="517" t="s">
        <v>3680</v>
      </c>
      <c r="M135" s="517">
        <v>0</v>
      </c>
      <c r="N135" s="517">
        <v>0</v>
      </c>
      <c r="O135" s="517">
        <v>0</v>
      </c>
      <c r="P135" s="517">
        <v>0</v>
      </c>
      <c r="Q135" s="517">
        <v>0</v>
      </c>
      <c r="R135" s="517">
        <v>0</v>
      </c>
      <c r="S135" s="517">
        <v>0</v>
      </c>
      <c r="T135" s="517">
        <v>0</v>
      </c>
      <c r="U135" s="517">
        <v>0</v>
      </c>
      <c r="V135" s="517">
        <v>0</v>
      </c>
      <c r="W135" s="517">
        <v>13882013478512</v>
      </c>
      <c r="X135" s="517">
        <v>0</v>
      </c>
      <c r="Y135" s="517">
        <v>0</v>
      </c>
      <c r="Z135" s="517">
        <v>0</v>
      </c>
    </row>
    <row r="136" spans="1:26" x14ac:dyDescent="0.35">
      <c r="A136" s="507"/>
      <c r="B136" s="517" t="s">
        <v>3487</v>
      </c>
      <c r="C136" s="517" t="s">
        <v>53</v>
      </c>
      <c r="D136" s="517" t="s">
        <v>171</v>
      </c>
      <c r="E136" s="517" t="s">
        <v>122</v>
      </c>
      <c r="F136" s="517" t="s">
        <v>522</v>
      </c>
      <c r="G136" s="517">
        <v>2.2621868203252398E-3</v>
      </c>
      <c r="H136" s="517">
        <v>3.2360972945333398E-3</v>
      </c>
      <c r="J136" s="517" t="s">
        <v>3522</v>
      </c>
      <c r="K136" s="517" t="s">
        <v>3522</v>
      </c>
      <c r="L136" s="517" t="s">
        <v>3670</v>
      </c>
      <c r="M136" s="517">
        <v>0</v>
      </c>
      <c r="N136" s="517">
        <v>0</v>
      </c>
      <c r="O136" s="517">
        <v>0</v>
      </c>
      <c r="P136" s="517">
        <v>0</v>
      </c>
      <c r="Q136" s="517">
        <v>36770707477017.398</v>
      </c>
      <c r="R136" s="517">
        <v>0</v>
      </c>
      <c r="S136" s="517">
        <v>0</v>
      </c>
      <c r="T136" s="517">
        <v>0</v>
      </c>
      <c r="U136" s="517">
        <v>0</v>
      </c>
      <c r="V136" s="517">
        <v>0</v>
      </c>
      <c r="W136" s="517">
        <v>26072978763473.301</v>
      </c>
      <c r="X136" s="517">
        <v>0</v>
      </c>
      <c r="Y136" s="517">
        <v>0</v>
      </c>
      <c r="Z136" s="517">
        <v>0</v>
      </c>
    </row>
    <row r="137" spans="1:26" x14ac:dyDescent="0.35">
      <c r="A137" s="507"/>
      <c r="B137" s="517" t="s">
        <v>3487</v>
      </c>
      <c r="C137" s="517" t="s">
        <v>53</v>
      </c>
      <c r="D137" s="517" t="s">
        <v>171</v>
      </c>
      <c r="E137" s="517" t="s">
        <v>3694</v>
      </c>
      <c r="F137" s="517" t="s">
        <v>522</v>
      </c>
      <c r="G137" s="517">
        <v>0.999666313480437</v>
      </c>
      <c r="H137" s="517">
        <v>0.99965017930966604</v>
      </c>
      <c r="J137" s="517" t="s">
        <v>3522</v>
      </c>
      <c r="K137" s="517" t="s">
        <v>3522</v>
      </c>
      <c r="L137" s="517" t="s">
        <v>3680</v>
      </c>
      <c r="M137" s="517">
        <v>0</v>
      </c>
      <c r="N137" s="517">
        <v>0</v>
      </c>
      <c r="O137" s="517">
        <v>0</v>
      </c>
      <c r="P137" s="517">
        <v>0</v>
      </c>
      <c r="Q137" s="517">
        <v>0</v>
      </c>
      <c r="R137" s="517">
        <v>0</v>
      </c>
      <c r="S137" s="517">
        <v>0</v>
      </c>
      <c r="T137" s="517">
        <v>0</v>
      </c>
      <c r="U137" s="517">
        <v>0</v>
      </c>
      <c r="V137" s="517">
        <v>0</v>
      </c>
      <c r="W137" s="517">
        <v>6021706551281.9404</v>
      </c>
      <c r="X137" s="517">
        <v>0</v>
      </c>
      <c r="Y137" s="517">
        <v>0</v>
      </c>
      <c r="Z137" s="517">
        <v>0</v>
      </c>
    </row>
    <row r="138" spans="1:26" x14ac:dyDescent="0.35">
      <c r="A138" s="507"/>
      <c r="B138" s="517" t="s">
        <v>3487</v>
      </c>
      <c r="C138" s="517" t="s">
        <v>53</v>
      </c>
      <c r="D138" s="517" t="s">
        <v>171</v>
      </c>
      <c r="E138" s="517" t="s">
        <v>125</v>
      </c>
      <c r="F138" s="517" t="s">
        <v>522</v>
      </c>
      <c r="G138" s="517">
        <v>1</v>
      </c>
      <c r="H138" s="517">
        <v>1</v>
      </c>
      <c r="J138" s="517" t="s">
        <v>3524</v>
      </c>
      <c r="K138" s="517" t="s">
        <v>3524</v>
      </c>
      <c r="L138" s="517" t="s">
        <v>3670</v>
      </c>
      <c r="M138" s="517">
        <v>0</v>
      </c>
      <c r="N138" s="517">
        <v>0</v>
      </c>
      <c r="O138" s="517">
        <v>0</v>
      </c>
      <c r="P138" s="517">
        <v>0</v>
      </c>
      <c r="Q138" s="517">
        <v>36770707477017.398</v>
      </c>
      <c r="R138" s="517">
        <v>41330322088985.5</v>
      </c>
      <c r="S138" s="517">
        <v>4411081174609.4502</v>
      </c>
      <c r="T138" s="517">
        <v>0</v>
      </c>
      <c r="U138" s="517">
        <v>3036893266758.9399</v>
      </c>
      <c r="V138" s="517">
        <v>20984484139410.699</v>
      </c>
      <c r="W138" s="517">
        <v>26072978763473.301</v>
      </c>
      <c r="X138" s="517">
        <v>142177362249990</v>
      </c>
      <c r="Y138" s="517">
        <v>71923257366027.297</v>
      </c>
      <c r="Z138" s="517">
        <v>16741412200909.6</v>
      </c>
    </row>
    <row r="139" spans="1:26" x14ac:dyDescent="0.35">
      <c r="A139" s="507"/>
      <c r="B139" s="517" t="s">
        <v>3487</v>
      </c>
      <c r="C139" s="517" t="s">
        <v>53</v>
      </c>
      <c r="D139" s="517" t="s">
        <v>171</v>
      </c>
      <c r="E139" s="517" t="s">
        <v>3675</v>
      </c>
      <c r="F139" s="517" t="s">
        <v>522</v>
      </c>
      <c r="G139" s="517">
        <v>0.24949287458917099</v>
      </c>
      <c r="H139" s="517">
        <v>0.14847776214359501</v>
      </c>
      <c r="J139" s="517" t="s">
        <v>3524</v>
      </c>
      <c r="K139" s="517" t="s">
        <v>3524</v>
      </c>
      <c r="L139" s="517" t="s">
        <v>3680</v>
      </c>
      <c r="M139" s="517">
        <v>0</v>
      </c>
      <c r="N139" s="517">
        <v>0</v>
      </c>
      <c r="O139" s="517">
        <v>0</v>
      </c>
      <c r="P139" s="517">
        <v>0</v>
      </c>
      <c r="Q139" s="517">
        <v>0</v>
      </c>
      <c r="R139" s="517">
        <v>0</v>
      </c>
      <c r="S139" s="517">
        <v>0</v>
      </c>
      <c r="T139" s="517">
        <v>0</v>
      </c>
      <c r="U139" s="517">
        <v>0</v>
      </c>
      <c r="V139" s="517">
        <v>0</v>
      </c>
      <c r="W139" s="517">
        <v>0</v>
      </c>
      <c r="X139" s="517">
        <v>0</v>
      </c>
      <c r="Y139" s="517">
        <v>0</v>
      </c>
      <c r="Z139" s="517">
        <v>0</v>
      </c>
    </row>
    <row r="140" spans="1:26" x14ac:dyDescent="0.35">
      <c r="A140" s="507"/>
      <c r="B140" s="517" t="s">
        <v>3487</v>
      </c>
      <c r="C140" s="517" t="s">
        <v>53</v>
      </c>
      <c r="D140" s="517" t="s">
        <v>171</v>
      </c>
      <c r="E140" s="517" t="s">
        <v>785</v>
      </c>
      <c r="F140" s="517" t="s">
        <v>522</v>
      </c>
      <c r="G140" s="517">
        <v>0.64678343980347197</v>
      </c>
      <c r="H140" s="517">
        <v>0.82568442100121398</v>
      </c>
      <c r="J140" s="517" t="s">
        <v>3526</v>
      </c>
      <c r="K140" s="517" t="s">
        <v>3526</v>
      </c>
      <c r="L140" s="517" t="s">
        <v>3670</v>
      </c>
      <c r="M140" s="517">
        <v>0</v>
      </c>
      <c r="N140" s="517">
        <v>0</v>
      </c>
      <c r="O140" s="517">
        <v>0</v>
      </c>
      <c r="P140" s="517">
        <v>0</v>
      </c>
      <c r="Q140" s="517">
        <v>36770707477017.398</v>
      </c>
      <c r="R140" s="517">
        <v>112969547043227</v>
      </c>
      <c r="S140" s="517">
        <v>12056955210599.1</v>
      </c>
      <c r="T140" s="517">
        <v>0</v>
      </c>
      <c r="U140" s="517">
        <v>8300841595807.79</v>
      </c>
      <c r="V140" s="517">
        <v>57357589981055.898</v>
      </c>
      <c r="W140" s="517">
        <v>26072978763473.301</v>
      </c>
      <c r="X140" s="517">
        <v>388618123483306</v>
      </c>
      <c r="Y140" s="517">
        <v>196590236800474</v>
      </c>
      <c r="Z140" s="517">
        <v>45759860015819.602</v>
      </c>
    </row>
    <row r="141" spans="1:26" x14ac:dyDescent="0.35">
      <c r="A141" s="507"/>
      <c r="B141" s="517" t="s">
        <v>3489</v>
      </c>
      <c r="C141" s="517" t="s">
        <v>53</v>
      </c>
      <c r="D141" s="517" t="s">
        <v>627</v>
      </c>
      <c r="E141" s="517" t="s">
        <v>122</v>
      </c>
      <c r="F141" s="517" t="s">
        <v>3676</v>
      </c>
      <c r="G141" s="517">
        <v>6.5953928091628505E-2</v>
      </c>
      <c r="H141" s="517">
        <v>8.5217338913260804E-2</v>
      </c>
      <c r="J141" s="517" t="s">
        <v>3526</v>
      </c>
      <c r="K141" s="517" t="s">
        <v>3526</v>
      </c>
      <c r="L141" s="517" t="s">
        <v>3680</v>
      </c>
      <c r="M141" s="517">
        <v>0</v>
      </c>
      <c r="N141" s="517">
        <v>0</v>
      </c>
      <c r="O141" s="517">
        <v>0</v>
      </c>
      <c r="P141" s="517">
        <v>0</v>
      </c>
      <c r="Q141" s="517">
        <v>0</v>
      </c>
      <c r="R141" s="517">
        <v>7751547043227.2002</v>
      </c>
      <c r="S141" s="517">
        <v>0</v>
      </c>
      <c r="T141" s="517">
        <v>0</v>
      </c>
      <c r="U141" s="517">
        <v>8215841595807.79</v>
      </c>
      <c r="V141" s="517">
        <v>11832589981055.9</v>
      </c>
      <c r="W141" s="517">
        <v>0</v>
      </c>
      <c r="X141" s="517">
        <v>76602123483306.297</v>
      </c>
      <c r="Y141" s="517">
        <v>23979236800474.5</v>
      </c>
      <c r="Z141" s="517">
        <v>0</v>
      </c>
    </row>
    <row r="142" spans="1:26" x14ac:dyDescent="0.35">
      <c r="A142" s="507"/>
      <c r="B142" s="517" t="s">
        <v>3489</v>
      </c>
      <c r="C142" s="517" t="s">
        <v>53</v>
      </c>
      <c r="D142" s="517" t="s">
        <v>627</v>
      </c>
      <c r="E142" s="517" t="s">
        <v>3694</v>
      </c>
      <c r="F142" s="517" t="s">
        <v>3676</v>
      </c>
      <c r="G142" s="517">
        <v>0.99998751787595297</v>
      </c>
      <c r="H142" s="517">
        <v>0.99996350359678599</v>
      </c>
      <c r="J142" s="517" t="s">
        <v>3528</v>
      </c>
      <c r="K142" s="517" t="s">
        <v>3528</v>
      </c>
      <c r="L142" s="517" t="s">
        <v>3670</v>
      </c>
      <c r="M142" s="517">
        <v>0</v>
      </c>
      <c r="N142" s="517">
        <v>0</v>
      </c>
      <c r="O142" s="517">
        <v>0</v>
      </c>
      <c r="P142" s="517">
        <v>0</v>
      </c>
      <c r="Q142" s="517">
        <v>36770707477017.398</v>
      </c>
      <c r="R142" s="517">
        <v>843674511513.89905</v>
      </c>
      <c r="S142" s="517">
        <v>1266388904949.8701</v>
      </c>
      <c r="T142" s="517">
        <v>0</v>
      </c>
      <c r="U142" s="517">
        <v>10781126051404.5</v>
      </c>
      <c r="V142" s="517">
        <v>41745992279706.797</v>
      </c>
      <c r="W142" s="517">
        <v>26072978763473.301</v>
      </c>
      <c r="X142" s="517">
        <v>127291807746551</v>
      </c>
      <c r="Y142" s="517">
        <v>183461868968852</v>
      </c>
      <c r="Z142" s="517">
        <v>57342486370617.797</v>
      </c>
    </row>
    <row r="143" spans="1:26" x14ac:dyDescent="0.35">
      <c r="A143" s="507"/>
      <c r="B143" s="517" t="s">
        <v>3489</v>
      </c>
      <c r="C143" s="517" t="s">
        <v>53</v>
      </c>
      <c r="D143" s="517" t="s">
        <v>627</v>
      </c>
      <c r="E143" s="517" t="s">
        <v>125</v>
      </c>
      <c r="F143" s="517" t="s">
        <v>3676</v>
      </c>
      <c r="G143" s="517">
        <v>1</v>
      </c>
      <c r="H143" s="517">
        <v>1</v>
      </c>
      <c r="J143" s="517" t="s">
        <v>3528</v>
      </c>
      <c r="K143" s="517" t="s">
        <v>3528</v>
      </c>
      <c r="L143" s="517" t="s">
        <v>3680</v>
      </c>
      <c r="M143" s="517">
        <v>0</v>
      </c>
      <c r="N143" s="517">
        <v>0</v>
      </c>
      <c r="O143" s="517">
        <v>0</v>
      </c>
      <c r="P143" s="517">
        <v>0</v>
      </c>
      <c r="Q143" s="517">
        <v>0</v>
      </c>
      <c r="R143" s="517">
        <v>0</v>
      </c>
      <c r="S143" s="517">
        <v>0</v>
      </c>
      <c r="T143" s="517">
        <v>0</v>
      </c>
      <c r="U143" s="517">
        <v>9435126051404.5898</v>
      </c>
      <c r="V143" s="517">
        <v>31728992279706.801</v>
      </c>
      <c r="W143" s="517">
        <v>0</v>
      </c>
      <c r="X143" s="517">
        <v>0</v>
      </c>
      <c r="Y143" s="517">
        <v>57782868968852.797</v>
      </c>
      <c r="Z143" s="517">
        <v>54262486370617.797</v>
      </c>
    </row>
    <row r="144" spans="1:26" x14ac:dyDescent="0.35">
      <c r="A144" s="507"/>
      <c r="B144" s="517" t="s">
        <v>3489</v>
      </c>
      <c r="C144" s="517" t="s">
        <v>53</v>
      </c>
      <c r="D144" s="517" t="s">
        <v>627</v>
      </c>
      <c r="E144" s="517" t="s">
        <v>3675</v>
      </c>
      <c r="F144" s="517" t="s">
        <v>3676</v>
      </c>
      <c r="G144" s="517">
        <v>0.46000051524485103</v>
      </c>
      <c r="H144" s="517">
        <v>0.32038330120049202</v>
      </c>
      <c r="J144" s="517" t="s">
        <v>3530</v>
      </c>
      <c r="K144" s="517" t="s">
        <v>3530</v>
      </c>
      <c r="L144" s="517" t="s">
        <v>3670</v>
      </c>
      <c r="M144" s="517">
        <v>0</v>
      </c>
      <c r="N144" s="517">
        <v>0</v>
      </c>
      <c r="O144" s="517">
        <v>0</v>
      </c>
      <c r="P144" s="517">
        <v>0</v>
      </c>
      <c r="Q144" s="517">
        <v>36770707477017.398</v>
      </c>
      <c r="R144" s="517">
        <v>0</v>
      </c>
      <c r="S144" s="517">
        <v>0</v>
      </c>
      <c r="T144" s="517">
        <v>0</v>
      </c>
      <c r="U144" s="517">
        <v>0</v>
      </c>
      <c r="V144" s="517">
        <v>0</v>
      </c>
      <c r="W144" s="517">
        <v>26072978763473.301</v>
      </c>
      <c r="X144" s="517">
        <v>0</v>
      </c>
      <c r="Y144" s="517">
        <v>0</v>
      </c>
      <c r="Z144" s="517">
        <v>0</v>
      </c>
    </row>
    <row r="145" spans="1:26" x14ac:dyDescent="0.35">
      <c r="A145" s="507"/>
      <c r="B145" s="517" t="s">
        <v>3489</v>
      </c>
      <c r="C145" s="517" t="s">
        <v>53</v>
      </c>
      <c r="D145" s="517" t="s">
        <v>627</v>
      </c>
      <c r="E145" s="517" t="s">
        <v>785</v>
      </c>
      <c r="F145" s="517" t="s">
        <v>3676</v>
      </c>
      <c r="G145" s="517">
        <v>1</v>
      </c>
      <c r="H145" s="517">
        <v>1</v>
      </c>
      <c r="J145" s="517" t="s">
        <v>3530</v>
      </c>
      <c r="K145" s="517" t="s">
        <v>3530</v>
      </c>
      <c r="L145" s="517" t="s">
        <v>3680</v>
      </c>
      <c r="M145" s="517">
        <v>0</v>
      </c>
      <c r="N145" s="517">
        <v>0</v>
      </c>
      <c r="O145" s="517">
        <v>0</v>
      </c>
      <c r="P145" s="517">
        <v>0</v>
      </c>
      <c r="Q145" s="517">
        <v>0</v>
      </c>
      <c r="R145" s="517">
        <v>0</v>
      </c>
      <c r="S145" s="517">
        <v>0</v>
      </c>
      <c r="T145" s="517">
        <v>0</v>
      </c>
      <c r="U145" s="517">
        <v>0</v>
      </c>
      <c r="V145" s="517">
        <v>0</v>
      </c>
      <c r="W145" s="517">
        <v>11330786679519.801</v>
      </c>
      <c r="X145" s="517">
        <v>0</v>
      </c>
      <c r="Y145" s="517">
        <v>0</v>
      </c>
      <c r="Z145" s="517">
        <v>0</v>
      </c>
    </row>
    <row r="146" spans="1:26" x14ac:dyDescent="0.35">
      <c r="A146" s="507"/>
      <c r="B146" s="517" t="s">
        <v>3489</v>
      </c>
      <c r="C146" s="517" t="s">
        <v>53</v>
      </c>
      <c r="D146" s="517" t="s">
        <v>627</v>
      </c>
      <c r="E146" s="517" t="s">
        <v>122</v>
      </c>
      <c r="F146" s="517" t="s">
        <v>3674</v>
      </c>
      <c r="G146" s="517">
        <v>6.5953928091628505E-2</v>
      </c>
      <c r="H146" s="517">
        <v>8.5217338913260804E-2</v>
      </c>
      <c r="J146" s="517" t="s">
        <v>3532</v>
      </c>
      <c r="K146" s="517" t="s">
        <v>3532</v>
      </c>
      <c r="L146" s="517" t="s">
        <v>3670</v>
      </c>
      <c r="M146" s="517">
        <v>0</v>
      </c>
      <c r="N146" s="517">
        <v>0</v>
      </c>
      <c r="O146" s="517">
        <v>0</v>
      </c>
      <c r="P146" s="517">
        <v>0</v>
      </c>
      <c r="Q146" s="517">
        <v>36770707477017.398</v>
      </c>
      <c r="R146" s="517">
        <v>6775731131922.6797</v>
      </c>
      <c r="S146" s="517">
        <v>0</v>
      </c>
      <c r="T146" s="517">
        <v>0</v>
      </c>
      <c r="U146" s="517">
        <v>9924454815869.7793</v>
      </c>
      <c r="V146" s="517">
        <v>109923019944354</v>
      </c>
      <c r="W146" s="517">
        <v>26072978763473.301</v>
      </c>
      <c r="X146" s="517">
        <v>200315028655106</v>
      </c>
      <c r="Y146" s="517">
        <v>156990428306205</v>
      </c>
      <c r="Z146" s="517">
        <v>24138989633774.102</v>
      </c>
    </row>
    <row r="147" spans="1:26" x14ac:dyDescent="0.35">
      <c r="A147" s="507"/>
      <c r="B147" s="517" t="s">
        <v>3489</v>
      </c>
      <c r="C147" s="517" t="s">
        <v>53</v>
      </c>
      <c r="D147" s="517" t="s">
        <v>627</v>
      </c>
      <c r="E147" s="517" t="s">
        <v>3694</v>
      </c>
      <c r="F147" s="517" t="s">
        <v>3674</v>
      </c>
      <c r="G147" s="517">
        <v>0.99998751787595197</v>
      </c>
      <c r="H147" s="517">
        <v>0.99996350359678599</v>
      </c>
      <c r="J147" s="517" t="s">
        <v>3532</v>
      </c>
      <c r="K147" s="517" t="s">
        <v>3532</v>
      </c>
      <c r="L147" s="517" t="s">
        <v>3680</v>
      </c>
      <c r="M147" s="517">
        <v>0</v>
      </c>
      <c r="N147" s="517">
        <v>0</v>
      </c>
      <c r="O147" s="517">
        <v>0</v>
      </c>
      <c r="P147" s="517">
        <v>0</v>
      </c>
      <c r="Q147" s="517">
        <v>13962707477017.4</v>
      </c>
      <c r="R147" s="517">
        <v>2147731131922.6799</v>
      </c>
      <c r="S147" s="517">
        <v>0</v>
      </c>
      <c r="T147" s="517">
        <v>0</v>
      </c>
      <c r="U147" s="517">
        <v>9924454815869.7793</v>
      </c>
      <c r="V147" s="517">
        <v>100294019944354</v>
      </c>
      <c r="W147" s="517">
        <v>16416242722316.199</v>
      </c>
      <c r="X147" s="517">
        <v>135642028655106</v>
      </c>
      <c r="Y147" s="517">
        <v>103837428306205</v>
      </c>
      <c r="Z147" s="517">
        <v>17113989633774.1</v>
      </c>
    </row>
    <row r="148" spans="1:26" x14ac:dyDescent="0.35">
      <c r="A148" s="507"/>
      <c r="B148" s="517" t="s">
        <v>3489</v>
      </c>
      <c r="C148" s="517" t="s">
        <v>53</v>
      </c>
      <c r="D148" s="517" t="s">
        <v>627</v>
      </c>
      <c r="E148" s="517" t="s">
        <v>125</v>
      </c>
      <c r="F148" s="517" t="s">
        <v>3674</v>
      </c>
      <c r="G148" s="517">
        <v>1</v>
      </c>
      <c r="H148" s="517">
        <v>1</v>
      </c>
      <c r="J148" s="517" t="s">
        <v>549</v>
      </c>
      <c r="K148" s="517" t="s">
        <v>549</v>
      </c>
      <c r="L148" s="517" t="s">
        <v>3670</v>
      </c>
      <c r="M148" s="517">
        <v>0</v>
      </c>
      <c r="N148" s="517">
        <v>0</v>
      </c>
      <c r="O148" s="517">
        <v>0</v>
      </c>
      <c r="P148" s="517">
        <v>0</v>
      </c>
      <c r="Q148" s="517">
        <v>36770707477017.398</v>
      </c>
      <c r="R148" s="517">
        <v>0</v>
      </c>
      <c r="S148" s="517">
        <v>0</v>
      </c>
      <c r="T148" s="517">
        <v>0</v>
      </c>
      <c r="U148" s="517">
        <v>0</v>
      </c>
      <c r="V148" s="517">
        <v>0</v>
      </c>
      <c r="W148" s="517">
        <v>26072978763473.301</v>
      </c>
      <c r="X148" s="517">
        <v>0</v>
      </c>
      <c r="Y148" s="517">
        <v>0</v>
      </c>
      <c r="Z148" s="517">
        <v>0</v>
      </c>
    </row>
    <row r="149" spans="1:26" x14ac:dyDescent="0.35">
      <c r="A149" s="507"/>
      <c r="B149" s="517" t="s">
        <v>3489</v>
      </c>
      <c r="C149" s="517" t="s">
        <v>53</v>
      </c>
      <c r="D149" s="517" t="s">
        <v>627</v>
      </c>
      <c r="E149" s="517" t="s">
        <v>3675</v>
      </c>
      <c r="F149" s="517" t="s">
        <v>3674</v>
      </c>
      <c r="G149" s="517">
        <v>0.46000051524485103</v>
      </c>
      <c r="H149" s="517">
        <v>0.32038330120049202</v>
      </c>
      <c r="J149" s="517" t="s">
        <v>549</v>
      </c>
      <c r="K149" s="517" t="s">
        <v>549</v>
      </c>
      <c r="L149" s="517" t="s">
        <v>3680</v>
      </c>
      <c r="M149" s="517">
        <v>0</v>
      </c>
      <c r="N149" s="517">
        <v>0</v>
      </c>
      <c r="O149" s="517">
        <v>0</v>
      </c>
      <c r="P149" s="517">
        <v>0</v>
      </c>
      <c r="Q149" s="517">
        <v>0</v>
      </c>
      <c r="R149" s="517">
        <v>0</v>
      </c>
      <c r="S149" s="517">
        <v>0</v>
      </c>
      <c r="T149" s="517">
        <v>0</v>
      </c>
      <c r="U149" s="517">
        <v>0</v>
      </c>
      <c r="V149" s="517">
        <v>0</v>
      </c>
      <c r="W149" s="517">
        <v>23310344871830.898</v>
      </c>
      <c r="X149" s="517">
        <v>0</v>
      </c>
      <c r="Y149" s="517">
        <v>0</v>
      </c>
      <c r="Z149" s="517">
        <v>0</v>
      </c>
    </row>
    <row r="150" spans="1:26" x14ac:dyDescent="0.35">
      <c r="A150" s="507"/>
      <c r="B150" s="517" t="s">
        <v>3489</v>
      </c>
      <c r="C150" s="517" t="s">
        <v>53</v>
      </c>
      <c r="D150" s="517" t="s">
        <v>627</v>
      </c>
      <c r="E150" s="517" t="s">
        <v>785</v>
      </c>
      <c r="F150" s="517" t="s">
        <v>3674</v>
      </c>
      <c r="G150" s="517">
        <v>1</v>
      </c>
      <c r="H150" s="517">
        <v>1</v>
      </c>
      <c r="J150" s="517" t="s">
        <v>3535</v>
      </c>
      <c r="K150" s="517" t="s">
        <v>3535</v>
      </c>
      <c r="L150" s="517" t="s">
        <v>3670</v>
      </c>
      <c r="M150" s="517">
        <v>0</v>
      </c>
      <c r="N150" s="517">
        <v>0</v>
      </c>
      <c r="O150" s="517">
        <v>0</v>
      </c>
      <c r="P150" s="517">
        <v>0</v>
      </c>
      <c r="Q150" s="517">
        <v>36770707477017.398</v>
      </c>
      <c r="R150" s="517">
        <v>0</v>
      </c>
      <c r="S150" s="517">
        <v>0</v>
      </c>
      <c r="T150" s="517">
        <v>0</v>
      </c>
      <c r="U150" s="517">
        <v>0</v>
      </c>
      <c r="V150" s="517">
        <v>0</v>
      </c>
      <c r="W150" s="517">
        <v>26072978763473.301</v>
      </c>
      <c r="X150" s="517">
        <v>0</v>
      </c>
      <c r="Y150" s="517">
        <v>0</v>
      </c>
      <c r="Z150" s="517">
        <v>0</v>
      </c>
    </row>
    <row r="151" spans="1:26" x14ac:dyDescent="0.35">
      <c r="A151" s="507"/>
      <c r="B151" s="517" t="s">
        <v>3489</v>
      </c>
      <c r="C151" s="517" t="s">
        <v>53</v>
      </c>
      <c r="D151" s="517" t="s">
        <v>171</v>
      </c>
      <c r="E151" s="517" t="s">
        <v>122</v>
      </c>
      <c r="F151" s="517" t="s">
        <v>522</v>
      </c>
      <c r="G151" s="517">
        <v>9.1294579645895997E-3</v>
      </c>
      <c r="H151" s="517">
        <v>1.11763762426004E-2</v>
      </c>
      <c r="J151" s="517" t="s">
        <v>3535</v>
      </c>
      <c r="K151" s="517" t="s">
        <v>3535</v>
      </c>
      <c r="L151" s="517" t="s">
        <v>3680</v>
      </c>
      <c r="M151" s="517">
        <v>0</v>
      </c>
      <c r="N151" s="517">
        <v>0</v>
      </c>
      <c r="O151" s="517">
        <v>0</v>
      </c>
      <c r="P151" s="517">
        <v>0</v>
      </c>
      <c r="Q151" s="517">
        <v>21060707477017.398</v>
      </c>
      <c r="R151" s="517">
        <v>0</v>
      </c>
      <c r="S151" s="517">
        <v>0</v>
      </c>
      <c r="T151" s="517">
        <v>0</v>
      </c>
      <c r="U151" s="517">
        <v>0</v>
      </c>
      <c r="V151" s="517">
        <v>0</v>
      </c>
      <c r="W151" s="517">
        <v>23909508692206.301</v>
      </c>
      <c r="X151" s="517">
        <v>0</v>
      </c>
      <c r="Y151" s="517">
        <v>0</v>
      </c>
      <c r="Z151" s="517">
        <v>0</v>
      </c>
    </row>
    <row r="152" spans="1:26" x14ac:dyDescent="0.35">
      <c r="A152" s="507"/>
      <c r="B152" s="517" t="s">
        <v>3489</v>
      </c>
      <c r="C152" s="517" t="s">
        <v>53</v>
      </c>
      <c r="D152" s="517" t="s">
        <v>171</v>
      </c>
      <c r="E152" s="517" t="s">
        <v>3694</v>
      </c>
      <c r="F152" s="517" t="s">
        <v>522</v>
      </c>
      <c r="G152" s="517">
        <v>0.99925804639253102</v>
      </c>
      <c r="H152" s="517">
        <v>0.99953795154974101</v>
      </c>
      <c r="J152" s="517" t="s">
        <v>3537</v>
      </c>
      <c r="K152" s="517" t="s">
        <v>3537</v>
      </c>
      <c r="L152" s="517" t="s">
        <v>3670</v>
      </c>
      <c r="M152" s="517">
        <v>0</v>
      </c>
      <c r="N152" s="517">
        <v>0</v>
      </c>
      <c r="O152" s="517">
        <v>0</v>
      </c>
      <c r="P152" s="517">
        <v>0</v>
      </c>
      <c r="Q152" s="517">
        <v>36770707477017.398</v>
      </c>
      <c r="R152" s="517">
        <v>0</v>
      </c>
      <c r="S152" s="517">
        <v>0</v>
      </c>
      <c r="T152" s="517">
        <v>0</v>
      </c>
      <c r="U152" s="517">
        <v>0</v>
      </c>
      <c r="V152" s="517">
        <v>0</v>
      </c>
      <c r="W152" s="517">
        <v>26072978763473.301</v>
      </c>
      <c r="X152" s="517">
        <v>0</v>
      </c>
      <c r="Y152" s="517">
        <v>0</v>
      </c>
      <c r="Z152" s="517">
        <v>0</v>
      </c>
    </row>
    <row r="153" spans="1:26" x14ac:dyDescent="0.35">
      <c r="A153" s="507"/>
      <c r="B153" s="517" t="s">
        <v>3489</v>
      </c>
      <c r="C153" s="517" t="s">
        <v>53</v>
      </c>
      <c r="D153" s="517" t="s">
        <v>171</v>
      </c>
      <c r="E153" s="517" t="s">
        <v>125</v>
      </c>
      <c r="F153" s="517" t="s">
        <v>522</v>
      </c>
      <c r="G153" s="517">
        <v>1</v>
      </c>
      <c r="H153" s="517">
        <v>1</v>
      </c>
      <c r="J153" s="517" t="s">
        <v>3537</v>
      </c>
      <c r="K153" s="517" t="s">
        <v>3537</v>
      </c>
      <c r="L153" s="517" t="s">
        <v>3680</v>
      </c>
      <c r="M153" s="517">
        <v>0</v>
      </c>
      <c r="N153" s="517">
        <v>0</v>
      </c>
      <c r="O153" s="517">
        <v>0</v>
      </c>
      <c r="P153" s="517">
        <v>0</v>
      </c>
      <c r="Q153" s="517">
        <v>0</v>
      </c>
      <c r="R153" s="517">
        <v>0</v>
      </c>
      <c r="S153" s="517">
        <v>0</v>
      </c>
      <c r="T153" s="517">
        <v>0</v>
      </c>
      <c r="U153" s="517">
        <v>0</v>
      </c>
      <c r="V153" s="517">
        <v>0</v>
      </c>
      <c r="W153" s="517">
        <v>5789052514646.7998</v>
      </c>
      <c r="X153" s="517">
        <v>0</v>
      </c>
      <c r="Y153" s="517">
        <v>0</v>
      </c>
      <c r="Z153" s="517">
        <v>0</v>
      </c>
    </row>
    <row r="154" spans="1:26" x14ac:dyDescent="0.35">
      <c r="A154" s="507"/>
      <c r="B154" s="517" t="s">
        <v>3489</v>
      </c>
      <c r="C154" s="517" t="s">
        <v>53</v>
      </c>
      <c r="D154" s="517" t="s">
        <v>171</v>
      </c>
      <c r="E154" s="517" t="s">
        <v>3675</v>
      </c>
      <c r="F154" s="517" t="s">
        <v>522</v>
      </c>
      <c r="G154" s="517">
        <v>0.44928608416659399</v>
      </c>
      <c r="H154" s="517">
        <v>0.26786861186424099</v>
      </c>
      <c r="J154" s="517" t="s">
        <v>3539</v>
      </c>
      <c r="K154" s="517" t="s">
        <v>3539</v>
      </c>
      <c r="L154" s="517" t="s">
        <v>3670</v>
      </c>
      <c r="M154" s="517">
        <v>0</v>
      </c>
      <c r="N154" s="517">
        <v>0</v>
      </c>
      <c r="O154" s="517">
        <v>0</v>
      </c>
      <c r="P154" s="517">
        <v>0</v>
      </c>
      <c r="Q154" s="517">
        <v>36770707477017.398</v>
      </c>
      <c r="R154" s="517">
        <v>16584512584166.301</v>
      </c>
      <c r="S154" s="517">
        <v>5207579593861.3203</v>
      </c>
      <c r="T154" s="517">
        <v>0</v>
      </c>
      <c r="U154" s="517">
        <v>35494820634610.398</v>
      </c>
      <c r="V154" s="517">
        <v>165549654745930</v>
      </c>
      <c r="W154" s="517">
        <v>26072978763473.301</v>
      </c>
      <c r="X154" s="517">
        <v>2795874212787600</v>
      </c>
      <c r="Y154" s="517">
        <v>274126851748861</v>
      </c>
      <c r="Z154" s="517">
        <v>93742590930271</v>
      </c>
    </row>
    <row r="155" spans="1:26" x14ac:dyDescent="0.35">
      <c r="A155" s="507"/>
      <c r="B155" s="517" t="s">
        <v>3489</v>
      </c>
      <c r="C155" s="517" t="s">
        <v>53</v>
      </c>
      <c r="D155" s="517" t="s">
        <v>171</v>
      </c>
      <c r="E155" s="517" t="s">
        <v>785</v>
      </c>
      <c r="F155" s="517" t="s">
        <v>522</v>
      </c>
      <c r="G155" s="517">
        <v>0.60648960928898998</v>
      </c>
      <c r="H155" s="517">
        <v>0.80599250832125902</v>
      </c>
      <c r="J155" s="517" t="s">
        <v>3539</v>
      </c>
      <c r="K155" s="517" t="s">
        <v>3539</v>
      </c>
      <c r="L155" s="517" t="s">
        <v>3680</v>
      </c>
      <c r="M155" s="517">
        <v>0</v>
      </c>
      <c r="N155" s="517">
        <v>0</v>
      </c>
      <c r="O155" s="517">
        <v>0</v>
      </c>
      <c r="P155" s="517">
        <v>0</v>
      </c>
      <c r="Q155" s="517">
        <v>0</v>
      </c>
      <c r="R155" s="517">
        <v>0</v>
      </c>
      <c r="S155" s="517">
        <v>2867579593861.3198</v>
      </c>
      <c r="T155" s="517">
        <v>0</v>
      </c>
      <c r="U155" s="517">
        <v>0</v>
      </c>
      <c r="V155" s="517">
        <v>158029654745930</v>
      </c>
      <c r="W155" s="517">
        <v>14497112506876.1</v>
      </c>
      <c r="X155" s="517">
        <v>2327246212787600</v>
      </c>
      <c r="Y155" s="517">
        <v>103971851748861</v>
      </c>
      <c r="Z155" s="517">
        <v>0</v>
      </c>
    </row>
    <row r="156" spans="1:26" x14ac:dyDescent="0.35">
      <c r="A156" s="507"/>
      <c r="B156" s="517" t="s">
        <v>3491</v>
      </c>
      <c r="C156" s="517" t="s">
        <v>53</v>
      </c>
      <c r="D156" s="517" t="s">
        <v>627</v>
      </c>
      <c r="E156" s="517" t="s">
        <v>122</v>
      </c>
      <c r="F156" s="517" t="s">
        <v>3676</v>
      </c>
      <c r="G156" s="517">
        <v>5.4445833781760399E-2</v>
      </c>
      <c r="H156" s="517">
        <v>0.121918465764992</v>
      </c>
      <c r="J156" s="517" t="s">
        <v>3541</v>
      </c>
      <c r="K156" s="517" t="s">
        <v>3541</v>
      </c>
      <c r="L156" s="517" t="s">
        <v>3670</v>
      </c>
      <c r="M156" s="517">
        <v>0</v>
      </c>
      <c r="N156" s="517">
        <v>0</v>
      </c>
      <c r="O156" s="517">
        <v>0</v>
      </c>
      <c r="P156" s="517">
        <v>0</v>
      </c>
      <c r="Q156" s="517">
        <v>36770707477017.398</v>
      </c>
      <c r="R156" s="517">
        <v>463039964458.79102</v>
      </c>
      <c r="S156" s="517">
        <v>695041352484.11694</v>
      </c>
      <c r="T156" s="517">
        <v>0</v>
      </c>
      <c r="U156" s="517">
        <v>5917083135189.4902</v>
      </c>
      <c r="V156" s="517">
        <v>22911753902350.699</v>
      </c>
      <c r="W156" s="517">
        <v>26072978763473.301</v>
      </c>
      <c r="X156" s="517">
        <v>69862480530665.602</v>
      </c>
      <c r="Y156" s="517">
        <v>100690700178254</v>
      </c>
      <c r="Z156" s="517">
        <v>31471690194106.5</v>
      </c>
    </row>
    <row r="157" spans="1:26" x14ac:dyDescent="0.35">
      <c r="A157" s="507"/>
      <c r="B157" s="517" t="s">
        <v>3491</v>
      </c>
      <c r="C157" s="517" t="s">
        <v>53</v>
      </c>
      <c r="D157" s="517" t="s">
        <v>627</v>
      </c>
      <c r="E157" s="517" t="s">
        <v>3694</v>
      </c>
      <c r="F157" s="517" t="s">
        <v>3676</v>
      </c>
      <c r="G157" s="517">
        <v>0.99998739279698501</v>
      </c>
      <c r="H157" s="517">
        <v>0.99999087624026395</v>
      </c>
      <c r="J157" s="517" t="s">
        <v>3541</v>
      </c>
      <c r="K157" s="517" t="s">
        <v>3541</v>
      </c>
      <c r="L157" s="517" t="s">
        <v>3680</v>
      </c>
      <c r="M157" s="517">
        <v>0</v>
      </c>
      <c r="N157" s="517">
        <v>0</v>
      </c>
      <c r="O157" s="517">
        <v>0</v>
      </c>
      <c r="P157" s="517">
        <v>0</v>
      </c>
      <c r="Q157" s="517">
        <v>13685707477017.4</v>
      </c>
      <c r="R157" s="517">
        <v>0</v>
      </c>
      <c r="S157" s="517">
        <v>0</v>
      </c>
      <c r="T157" s="517">
        <v>0</v>
      </c>
      <c r="U157" s="517">
        <v>5917083135189.4902</v>
      </c>
      <c r="V157" s="517">
        <v>15561753902350.699</v>
      </c>
      <c r="W157" s="517">
        <v>19149130892379.602</v>
      </c>
      <c r="X157" s="517">
        <v>0</v>
      </c>
      <c r="Y157" s="517">
        <v>0</v>
      </c>
      <c r="Z157" s="517">
        <v>26230690194106.5</v>
      </c>
    </row>
    <row r="158" spans="1:26" x14ac:dyDescent="0.35">
      <c r="A158" s="507"/>
      <c r="B158" s="517" t="s">
        <v>3491</v>
      </c>
      <c r="C158" s="517" t="s">
        <v>53</v>
      </c>
      <c r="D158" s="517" t="s">
        <v>627</v>
      </c>
      <c r="E158" s="517" t="s">
        <v>125</v>
      </c>
      <c r="F158" s="517" t="s">
        <v>3676</v>
      </c>
      <c r="G158" s="517">
        <v>1</v>
      </c>
      <c r="H158" s="517">
        <v>1</v>
      </c>
      <c r="J158" s="517" t="s">
        <v>3543</v>
      </c>
      <c r="K158" s="517" t="s">
        <v>3543</v>
      </c>
      <c r="L158" s="517" t="s">
        <v>3670</v>
      </c>
      <c r="M158" s="517">
        <v>0</v>
      </c>
      <c r="N158" s="517">
        <v>0</v>
      </c>
      <c r="O158" s="517">
        <v>0</v>
      </c>
      <c r="P158" s="517">
        <v>0</v>
      </c>
      <c r="Q158" s="517">
        <v>36770707477017.398</v>
      </c>
      <c r="R158" s="517">
        <v>0</v>
      </c>
      <c r="S158" s="517">
        <v>0</v>
      </c>
      <c r="T158" s="517">
        <v>0</v>
      </c>
      <c r="U158" s="517">
        <v>0</v>
      </c>
      <c r="V158" s="517">
        <v>0</v>
      </c>
      <c r="W158" s="517">
        <v>26072978763473.301</v>
      </c>
      <c r="X158" s="517">
        <v>0</v>
      </c>
      <c r="Y158" s="517">
        <v>0</v>
      </c>
      <c r="Z158" s="517">
        <v>0</v>
      </c>
    </row>
    <row r="159" spans="1:26" x14ac:dyDescent="0.35">
      <c r="A159" s="507"/>
      <c r="B159" s="517" t="s">
        <v>3491</v>
      </c>
      <c r="C159" s="517" t="s">
        <v>53</v>
      </c>
      <c r="D159" s="517" t="s">
        <v>627</v>
      </c>
      <c r="E159" s="517" t="s">
        <v>3675</v>
      </c>
      <c r="F159" s="517" t="s">
        <v>3676</v>
      </c>
      <c r="G159" s="517">
        <v>0.47406947630970903</v>
      </c>
      <c r="H159" s="517">
        <v>0.55897330362326403</v>
      </c>
      <c r="J159" s="517" t="s">
        <v>3543</v>
      </c>
      <c r="K159" s="517" t="s">
        <v>3543</v>
      </c>
      <c r="L159" s="517" t="s">
        <v>3680</v>
      </c>
      <c r="M159" s="517">
        <v>0</v>
      </c>
      <c r="N159" s="517">
        <v>0</v>
      </c>
      <c r="O159" s="517">
        <v>0</v>
      </c>
      <c r="P159" s="517">
        <v>0</v>
      </c>
      <c r="Q159" s="517">
        <v>0</v>
      </c>
      <c r="R159" s="517">
        <v>0</v>
      </c>
      <c r="S159" s="517">
        <v>0</v>
      </c>
      <c r="T159" s="517">
        <v>0</v>
      </c>
      <c r="U159" s="517">
        <v>0</v>
      </c>
      <c r="V159" s="517">
        <v>0</v>
      </c>
      <c r="W159" s="517">
        <v>0</v>
      </c>
      <c r="X159" s="517">
        <v>0</v>
      </c>
      <c r="Y159" s="517">
        <v>0</v>
      </c>
      <c r="Z159" s="517">
        <v>0</v>
      </c>
    </row>
    <row r="160" spans="1:26" x14ac:dyDescent="0.35">
      <c r="A160" s="507"/>
      <c r="B160" s="517" t="s">
        <v>3491</v>
      </c>
      <c r="C160" s="517" t="s">
        <v>53</v>
      </c>
      <c r="D160" s="517" t="s">
        <v>627</v>
      </c>
      <c r="E160" s="517" t="s">
        <v>785</v>
      </c>
      <c r="F160" s="517" t="s">
        <v>3676</v>
      </c>
      <c r="G160" s="517">
        <v>1</v>
      </c>
      <c r="H160" s="517">
        <v>1</v>
      </c>
      <c r="J160" s="517" t="s">
        <v>3545</v>
      </c>
      <c r="K160" s="517" t="s">
        <v>3545</v>
      </c>
      <c r="L160" s="517" t="s">
        <v>3670</v>
      </c>
      <c r="M160" s="517">
        <v>0</v>
      </c>
      <c r="N160" s="517">
        <v>0</v>
      </c>
      <c r="O160" s="517">
        <v>0</v>
      </c>
      <c r="P160" s="517">
        <v>0</v>
      </c>
      <c r="Q160" s="517">
        <v>36770707477017.398</v>
      </c>
      <c r="R160" s="517">
        <v>0</v>
      </c>
      <c r="S160" s="517">
        <v>0</v>
      </c>
      <c r="T160" s="517">
        <v>0</v>
      </c>
      <c r="U160" s="517">
        <v>0</v>
      </c>
      <c r="V160" s="517">
        <v>0</v>
      </c>
      <c r="W160" s="517">
        <v>26072978763473.301</v>
      </c>
      <c r="X160" s="517">
        <v>0</v>
      </c>
      <c r="Y160" s="517">
        <v>0</v>
      </c>
      <c r="Z160" s="517">
        <v>0</v>
      </c>
    </row>
    <row r="161" spans="1:26" x14ac:dyDescent="0.35">
      <c r="A161" s="507"/>
      <c r="B161" s="517" t="s">
        <v>3491</v>
      </c>
      <c r="C161" s="517" t="s">
        <v>53</v>
      </c>
      <c r="D161" s="517" t="s">
        <v>627</v>
      </c>
      <c r="E161" s="517" t="s">
        <v>122</v>
      </c>
      <c r="F161" s="517" t="s">
        <v>3674</v>
      </c>
      <c r="G161" s="517">
        <v>5.4445833781760399E-2</v>
      </c>
      <c r="H161" s="517">
        <v>0.121918465764992</v>
      </c>
      <c r="J161" s="517" t="s">
        <v>3545</v>
      </c>
      <c r="K161" s="517" t="s">
        <v>3545</v>
      </c>
      <c r="L161" s="517" t="s">
        <v>3680</v>
      </c>
      <c r="M161" s="517">
        <v>0</v>
      </c>
      <c r="N161" s="517">
        <v>0</v>
      </c>
      <c r="O161" s="517">
        <v>0</v>
      </c>
      <c r="P161" s="517">
        <v>0</v>
      </c>
      <c r="Q161" s="517">
        <v>0</v>
      </c>
      <c r="R161" s="517">
        <v>0</v>
      </c>
      <c r="S161" s="517">
        <v>0</v>
      </c>
      <c r="T161" s="517">
        <v>0</v>
      </c>
      <c r="U161" s="517">
        <v>0</v>
      </c>
      <c r="V161" s="517">
        <v>0</v>
      </c>
      <c r="W161" s="517">
        <v>0</v>
      </c>
      <c r="X161" s="517">
        <v>0</v>
      </c>
      <c r="Y161" s="517">
        <v>0</v>
      </c>
      <c r="Z161" s="517">
        <v>0</v>
      </c>
    </row>
    <row r="162" spans="1:26" x14ac:dyDescent="0.35">
      <c r="A162" s="507"/>
      <c r="B162" s="517" t="s">
        <v>3491</v>
      </c>
      <c r="C162" s="517" t="s">
        <v>53</v>
      </c>
      <c r="D162" s="517" t="s">
        <v>627</v>
      </c>
      <c r="E162" s="517" t="s">
        <v>3694</v>
      </c>
      <c r="F162" s="517" t="s">
        <v>3674</v>
      </c>
      <c r="G162" s="517">
        <v>0.99998739279698401</v>
      </c>
      <c r="H162" s="517">
        <v>0.99999087624026395</v>
      </c>
      <c r="J162" s="517" t="s">
        <v>3547</v>
      </c>
      <c r="K162" s="517" t="s">
        <v>3547</v>
      </c>
      <c r="L162" s="517" t="s">
        <v>3670</v>
      </c>
      <c r="M162" s="517">
        <v>0</v>
      </c>
      <c r="N162" s="517">
        <v>0</v>
      </c>
      <c r="O162" s="517">
        <v>0</v>
      </c>
      <c r="P162" s="517">
        <v>0</v>
      </c>
      <c r="Q162" s="517">
        <v>36770707477017.398</v>
      </c>
      <c r="R162" s="517">
        <v>26451406136950.699</v>
      </c>
      <c r="S162" s="517">
        <v>2823091951750.0498</v>
      </c>
      <c r="T162" s="517">
        <v>0</v>
      </c>
      <c r="U162" s="517">
        <v>1943611690725.72</v>
      </c>
      <c r="V162" s="517">
        <v>13430069849222.801</v>
      </c>
      <c r="W162" s="517">
        <v>26072978763473.301</v>
      </c>
      <c r="X162" s="517">
        <v>90993511839993.594</v>
      </c>
      <c r="Y162" s="517">
        <v>46030884714257.398</v>
      </c>
      <c r="Z162" s="517">
        <v>10714503808582.1</v>
      </c>
    </row>
    <row r="163" spans="1:26" x14ac:dyDescent="0.35">
      <c r="B163" s="517" t="s">
        <v>3491</v>
      </c>
      <c r="C163" s="517" t="s">
        <v>53</v>
      </c>
      <c r="D163" s="517" t="s">
        <v>627</v>
      </c>
      <c r="E163" s="517" t="s">
        <v>125</v>
      </c>
      <c r="F163" s="517" t="s">
        <v>3674</v>
      </c>
      <c r="G163" s="517">
        <v>1</v>
      </c>
      <c r="H163" s="517">
        <v>1</v>
      </c>
      <c r="J163" s="517" t="s">
        <v>3547</v>
      </c>
      <c r="K163" s="517" t="s">
        <v>3547</v>
      </c>
      <c r="L163" s="517" t="s">
        <v>3680</v>
      </c>
      <c r="M163" s="517">
        <v>0</v>
      </c>
      <c r="N163" s="517">
        <v>0</v>
      </c>
      <c r="O163" s="517">
        <v>0</v>
      </c>
      <c r="P163" s="517">
        <v>0</v>
      </c>
      <c r="Q163" s="517">
        <v>3907707477017.4702</v>
      </c>
      <c r="R163" s="517">
        <v>0</v>
      </c>
      <c r="S163" s="517">
        <v>137091951750.049</v>
      </c>
      <c r="T163" s="517">
        <v>0</v>
      </c>
      <c r="U163" s="517">
        <v>1943611690725.72</v>
      </c>
      <c r="V163" s="517">
        <v>2407069849222.8599</v>
      </c>
      <c r="W163" s="517">
        <v>24981417016246.801</v>
      </c>
      <c r="X163" s="517">
        <v>38023511839993.602</v>
      </c>
      <c r="Y163" s="517">
        <v>0</v>
      </c>
      <c r="Z163" s="517">
        <v>7646503808582.1602</v>
      </c>
    </row>
    <row r="164" spans="1:26" x14ac:dyDescent="0.35">
      <c r="B164" s="517" t="s">
        <v>3491</v>
      </c>
      <c r="C164" s="517" t="s">
        <v>53</v>
      </c>
      <c r="D164" s="517" t="s">
        <v>627</v>
      </c>
      <c r="E164" s="517" t="s">
        <v>3675</v>
      </c>
      <c r="F164" s="517" t="s">
        <v>3674</v>
      </c>
      <c r="G164" s="517">
        <v>0.47406947630970903</v>
      </c>
      <c r="H164" s="517">
        <v>0.55897330362326403</v>
      </c>
      <c r="J164" s="517" t="s">
        <v>3549</v>
      </c>
      <c r="K164" s="517" t="s">
        <v>3549</v>
      </c>
      <c r="L164" s="517" t="s">
        <v>3670</v>
      </c>
      <c r="M164" s="517">
        <v>0</v>
      </c>
      <c r="N164" s="517">
        <v>0</v>
      </c>
      <c r="O164" s="517">
        <v>0</v>
      </c>
      <c r="P164" s="517">
        <v>0</v>
      </c>
      <c r="Q164" s="517">
        <v>36770707477017.398</v>
      </c>
      <c r="R164" s="517">
        <v>165045752875349</v>
      </c>
      <c r="S164" s="517">
        <v>17614917490607</v>
      </c>
      <c r="T164" s="517">
        <v>0</v>
      </c>
      <c r="U164" s="517">
        <v>12127327111924</v>
      </c>
      <c r="V164" s="517">
        <v>83798039996713.406</v>
      </c>
      <c r="W164" s="517">
        <v>26072978763473.301</v>
      </c>
      <c r="X164" s="517">
        <v>567761599918293</v>
      </c>
      <c r="Y164" s="517">
        <v>287213541081668</v>
      </c>
      <c r="Z164" s="517">
        <v>66854039388965.703</v>
      </c>
    </row>
    <row r="165" spans="1:26" x14ac:dyDescent="0.35">
      <c r="B165" s="517" t="s">
        <v>3491</v>
      </c>
      <c r="C165" s="517" t="s">
        <v>53</v>
      </c>
      <c r="D165" s="517" t="s">
        <v>627</v>
      </c>
      <c r="E165" s="517" t="s">
        <v>785</v>
      </c>
      <c r="F165" s="517" t="s">
        <v>3674</v>
      </c>
      <c r="G165" s="517">
        <v>1</v>
      </c>
      <c r="H165" s="517">
        <v>1</v>
      </c>
      <c r="J165" s="517" t="s">
        <v>3549</v>
      </c>
      <c r="K165" s="517" t="s">
        <v>3549</v>
      </c>
      <c r="L165" s="517" t="s">
        <v>3680</v>
      </c>
      <c r="M165" s="517">
        <v>0</v>
      </c>
      <c r="N165" s="517">
        <v>0</v>
      </c>
      <c r="O165" s="517">
        <v>0</v>
      </c>
      <c r="P165" s="517">
        <v>0</v>
      </c>
      <c r="Q165" s="517">
        <v>0</v>
      </c>
      <c r="R165" s="517">
        <v>87862752875349</v>
      </c>
      <c r="S165" s="517">
        <v>10111917490607</v>
      </c>
      <c r="T165" s="517">
        <v>0</v>
      </c>
      <c r="U165" s="517">
        <v>9700327111924.0605</v>
      </c>
      <c r="V165" s="517">
        <v>55253039996713.398</v>
      </c>
      <c r="W165" s="517">
        <v>0</v>
      </c>
      <c r="X165" s="517">
        <v>0</v>
      </c>
      <c r="Y165" s="517">
        <v>0</v>
      </c>
      <c r="Z165" s="517">
        <v>34323039388965.699</v>
      </c>
    </row>
    <row r="166" spans="1:26" x14ac:dyDescent="0.35">
      <c r="B166" s="517" t="s">
        <v>3491</v>
      </c>
      <c r="C166" s="517" t="s">
        <v>53</v>
      </c>
      <c r="D166" s="517" t="s">
        <v>171</v>
      </c>
      <c r="E166" s="517" t="s">
        <v>122</v>
      </c>
      <c r="F166" s="517" t="s">
        <v>522</v>
      </c>
      <c r="G166" s="517">
        <v>2.5710829049795599E-2</v>
      </c>
      <c r="H166" s="517">
        <v>1.9522309804504701E-2</v>
      </c>
      <c r="J166" s="517" t="s">
        <v>3551</v>
      </c>
      <c r="K166" s="517" t="s">
        <v>3551</v>
      </c>
      <c r="L166" s="517" t="s">
        <v>3670</v>
      </c>
      <c r="M166" s="517">
        <v>0</v>
      </c>
      <c r="N166" s="517">
        <v>0</v>
      </c>
      <c r="O166" s="517">
        <v>0</v>
      </c>
      <c r="P166" s="517">
        <v>0</v>
      </c>
      <c r="Q166" s="517">
        <v>36770707477017.398</v>
      </c>
      <c r="R166" s="517">
        <v>1396418658917.8401</v>
      </c>
      <c r="S166" s="517">
        <v>2096079794025.3999</v>
      </c>
      <c r="T166" s="517">
        <v>0</v>
      </c>
      <c r="U166" s="517">
        <v>17844518682106.199</v>
      </c>
      <c r="V166" s="517">
        <v>69096413082123.102</v>
      </c>
      <c r="W166" s="517">
        <v>26072978763473.301</v>
      </c>
      <c r="X166" s="517">
        <v>210688663742734</v>
      </c>
      <c r="Y166" s="517">
        <v>303659259029097</v>
      </c>
      <c r="Z166" s="517">
        <v>94911149766735.094</v>
      </c>
    </row>
    <row r="167" spans="1:26" x14ac:dyDescent="0.35">
      <c r="B167" s="517" t="s">
        <v>3491</v>
      </c>
      <c r="C167" s="517" t="s">
        <v>53</v>
      </c>
      <c r="D167" s="517" t="s">
        <v>171</v>
      </c>
      <c r="E167" s="517" t="s">
        <v>3694</v>
      </c>
      <c r="F167" s="517" t="s">
        <v>522</v>
      </c>
      <c r="G167" s="517">
        <v>0.99983048927499396</v>
      </c>
      <c r="H167" s="517">
        <v>0.99994534372121402</v>
      </c>
      <c r="J167" s="517" t="s">
        <v>3551</v>
      </c>
      <c r="K167" s="517" t="s">
        <v>3551</v>
      </c>
      <c r="L167" s="517" t="s">
        <v>3680</v>
      </c>
      <c r="M167" s="517">
        <v>0</v>
      </c>
      <c r="N167" s="517">
        <v>0</v>
      </c>
      <c r="O167" s="517">
        <v>0</v>
      </c>
      <c r="P167" s="517">
        <v>0</v>
      </c>
      <c r="Q167" s="517">
        <v>0</v>
      </c>
      <c r="R167" s="517">
        <v>0</v>
      </c>
      <c r="S167" s="517">
        <v>0</v>
      </c>
      <c r="T167" s="517">
        <v>0</v>
      </c>
      <c r="U167" s="517">
        <v>15536518682106.199</v>
      </c>
      <c r="V167" s="517">
        <v>56474413082123.102</v>
      </c>
      <c r="W167" s="517">
        <v>10400701706578.9</v>
      </c>
      <c r="X167" s="517">
        <v>0</v>
      </c>
      <c r="Y167" s="517">
        <v>111972259029097</v>
      </c>
      <c r="Z167" s="517">
        <v>63482149766735.102</v>
      </c>
    </row>
    <row r="168" spans="1:26" x14ac:dyDescent="0.35">
      <c r="B168" s="517" t="s">
        <v>3491</v>
      </c>
      <c r="C168" s="517" t="s">
        <v>53</v>
      </c>
      <c r="D168" s="517" t="s">
        <v>171</v>
      </c>
      <c r="E168" s="517" t="s">
        <v>125</v>
      </c>
      <c r="F168" s="517" t="s">
        <v>522</v>
      </c>
      <c r="G168" s="517">
        <v>1</v>
      </c>
      <c r="H168" s="517">
        <v>1</v>
      </c>
      <c r="J168" s="517" t="s">
        <v>3553</v>
      </c>
      <c r="K168" s="517" t="s">
        <v>3553</v>
      </c>
      <c r="L168" s="517" t="s">
        <v>3670</v>
      </c>
      <c r="M168" s="517">
        <v>0</v>
      </c>
      <c r="N168" s="517">
        <v>0</v>
      </c>
      <c r="O168" s="517">
        <v>0</v>
      </c>
      <c r="P168" s="517">
        <v>0</v>
      </c>
      <c r="Q168" s="517">
        <v>36770707477017.398</v>
      </c>
      <c r="R168" s="517">
        <v>0</v>
      </c>
      <c r="S168" s="517">
        <v>0</v>
      </c>
      <c r="T168" s="517">
        <v>0</v>
      </c>
      <c r="U168" s="517">
        <v>0</v>
      </c>
      <c r="V168" s="517">
        <v>0</v>
      </c>
      <c r="W168" s="517">
        <v>26072978763473.301</v>
      </c>
      <c r="X168" s="517">
        <v>0</v>
      </c>
      <c r="Y168" s="517">
        <v>0</v>
      </c>
      <c r="Z168" s="517">
        <v>0</v>
      </c>
    </row>
    <row r="169" spans="1:26" x14ac:dyDescent="0.35">
      <c r="B169" s="517" t="s">
        <v>3491</v>
      </c>
      <c r="C169" s="517" t="s">
        <v>53</v>
      </c>
      <c r="D169" s="517" t="s">
        <v>171</v>
      </c>
      <c r="E169" s="517" t="s">
        <v>3675</v>
      </c>
      <c r="F169" s="517" t="s">
        <v>522</v>
      </c>
      <c r="G169" s="517">
        <v>0.33236832504477798</v>
      </c>
      <c r="H169" s="517">
        <v>0.18899889226609701</v>
      </c>
      <c r="J169" s="517" t="s">
        <v>3553</v>
      </c>
      <c r="K169" s="517" t="s">
        <v>3553</v>
      </c>
      <c r="L169" s="517" t="s">
        <v>3680</v>
      </c>
      <c r="M169" s="517">
        <v>0</v>
      </c>
      <c r="N169" s="517">
        <v>0</v>
      </c>
      <c r="O169" s="517">
        <v>0</v>
      </c>
      <c r="P169" s="517">
        <v>0</v>
      </c>
      <c r="Q169" s="517">
        <v>0</v>
      </c>
      <c r="R169" s="517">
        <v>0</v>
      </c>
      <c r="S169" s="517">
        <v>0</v>
      </c>
      <c r="T169" s="517">
        <v>0</v>
      </c>
      <c r="U169" s="517">
        <v>0</v>
      </c>
      <c r="V169" s="517">
        <v>0</v>
      </c>
      <c r="W169" s="517">
        <v>0</v>
      </c>
      <c r="X169" s="517">
        <v>0</v>
      </c>
      <c r="Y169" s="517">
        <v>0</v>
      </c>
      <c r="Z169" s="517">
        <v>0</v>
      </c>
    </row>
    <row r="170" spans="1:26" x14ac:dyDescent="0.35">
      <c r="B170" s="517" t="s">
        <v>3491</v>
      </c>
      <c r="C170" s="517" t="s">
        <v>53</v>
      </c>
      <c r="D170" s="517" t="s">
        <v>171</v>
      </c>
      <c r="E170" s="517" t="s">
        <v>785</v>
      </c>
      <c r="F170" s="517" t="s">
        <v>522</v>
      </c>
      <c r="G170" s="517">
        <v>0.64842027123012702</v>
      </c>
      <c r="H170" s="517">
        <v>0.82758022658284702</v>
      </c>
      <c r="J170" s="517" t="s">
        <v>3555</v>
      </c>
      <c r="K170" s="517" t="s">
        <v>3555</v>
      </c>
      <c r="L170" s="517" t="s">
        <v>3670</v>
      </c>
      <c r="M170" s="517">
        <v>0</v>
      </c>
      <c r="N170" s="517">
        <v>0</v>
      </c>
      <c r="O170" s="517">
        <v>0</v>
      </c>
      <c r="P170" s="517">
        <v>0</v>
      </c>
      <c r="Q170" s="517">
        <v>36770707477017.398</v>
      </c>
      <c r="R170" s="517">
        <v>12922996818830.801</v>
      </c>
      <c r="S170" s="517">
        <v>4057854228982.8501</v>
      </c>
      <c r="T170" s="517">
        <v>0</v>
      </c>
      <c r="U170" s="517">
        <v>27658301793202.898</v>
      </c>
      <c r="V170" s="517">
        <v>128999730970854</v>
      </c>
      <c r="W170" s="517">
        <v>26072978763473.301</v>
      </c>
      <c r="X170" s="517">
        <v>2178603282691630</v>
      </c>
      <c r="Y170" s="517">
        <v>213605339025086</v>
      </c>
      <c r="Z170" s="517">
        <v>73046174750860.5</v>
      </c>
    </row>
    <row r="171" spans="1:26" x14ac:dyDescent="0.35">
      <c r="B171" s="517" t="s">
        <v>513</v>
      </c>
      <c r="C171" s="517" t="s">
        <v>53</v>
      </c>
      <c r="D171" s="517" t="s">
        <v>627</v>
      </c>
      <c r="E171" s="517" t="s">
        <v>122</v>
      </c>
      <c r="F171" s="517" t="s">
        <v>3676</v>
      </c>
      <c r="G171" s="517">
        <v>7.9945498314140107E-2</v>
      </c>
      <c r="H171" s="517">
        <v>0.12140553844248</v>
      </c>
      <c r="J171" s="517" t="s">
        <v>3555</v>
      </c>
      <c r="K171" s="517" t="s">
        <v>3555</v>
      </c>
      <c r="L171" s="517" t="s">
        <v>3680</v>
      </c>
      <c r="M171" s="517">
        <v>0</v>
      </c>
      <c r="N171" s="517">
        <v>0</v>
      </c>
      <c r="O171" s="517">
        <v>0</v>
      </c>
      <c r="P171" s="517">
        <v>0</v>
      </c>
      <c r="Q171" s="517">
        <v>0</v>
      </c>
      <c r="R171" s="517">
        <v>0</v>
      </c>
      <c r="S171" s="517">
        <v>0</v>
      </c>
      <c r="T171" s="517">
        <v>0</v>
      </c>
      <c r="U171" s="517">
        <v>25845301793202.898</v>
      </c>
      <c r="V171" s="517">
        <v>94286730970854.797</v>
      </c>
      <c r="W171" s="517">
        <v>0</v>
      </c>
      <c r="X171" s="517">
        <v>1592611282691630</v>
      </c>
      <c r="Y171" s="517">
        <v>0</v>
      </c>
      <c r="Z171" s="517">
        <v>0</v>
      </c>
    </row>
    <row r="172" spans="1:26" x14ac:dyDescent="0.35">
      <c r="B172" s="517" t="s">
        <v>513</v>
      </c>
      <c r="C172" s="517" t="s">
        <v>53</v>
      </c>
      <c r="D172" s="517" t="s">
        <v>627</v>
      </c>
      <c r="E172" s="517" t="s">
        <v>3694</v>
      </c>
      <c r="F172" s="517" t="s">
        <v>3676</v>
      </c>
      <c r="G172" s="517">
        <v>0.99995481746739601</v>
      </c>
      <c r="H172" s="517">
        <v>0.99994292638332605</v>
      </c>
      <c r="J172" s="517" t="s">
        <v>3557</v>
      </c>
      <c r="K172" s="517" t="s">
        <v>3557</v>
      </c>
      <c r="L172" s="517" t="s">
        <v>3670</v>
      </c>
      <c r="M172" s="517">
        <v>0</v>
      </c>
      <c r="N172" s="517">
        <v>0</v>
      </c>
      <c r="O172" s="517">
        <v>0</v>
      </c>
      <c r="P172" s="517">
        <v>0</v>
      </c>
      <c r="Q172" s="517">
        <v>36770707477017.398</v>
      </c>
      <c r="R172" s="517">
        <v>0</v>
      </c>
      <c r="S172" s="517">
        <v>0</v>
      </c>
      <c r="T172" s="517">
        <v>0</v>
      </c>
      <c r="U172" s="517">
        <v>0</v>
      </c>
      <c r="V172" s="517">
        <v>0</v>
      </c>
      <c r="W172" s="517">
        <v>26072978763473.301</v>
      </c>
      <c r="X172" s="517">
        <v>0</v>
      </c>
      <c r="Y172" s="517">
        <v>0</v>
      </c>
      <c r="Z172" s="517">
        <v>0</v>
      </c>
    </row>
    <row r="173" spans="1:26" x14ac:dyDescent="0.35">
      <c r="B173" s="517" t="s">
        <v>513</v>
      </c>
      <c r="C173" s="517" t="s">
        <v>53</v>
      </c>
      <c r="D173" s="517" t="s">
        <v>627</v>
      </c>
      <c r="E173" s="517" t="s">
        <v>125</v>
      </c>
      <c r="F173" s="517" t="s">
        <v>3676</v>
      </c>
      <c r="G173" s="517">
        <v>1</v>
      </c>
      <c r="H173" s="517">
        <v>1</v>
      </c>
      <c r="J173" s="517" t="s">
        <v>3557</v>
      </c>
      <c r="K173" s="517" t="s">
        <v>3557</v>
      </c>
      <c r="L173" s="517" t="s">
        <v>3680</v>
      </c>
      <c r="M173" s="517">
        <v>0</v>
      </c>
      <c r="N173" s="517">
        <v>0</v>
      </c>
      <c r="O173" s="517">
        <v>0</v>
      </c>
      <c r="P173" s="517">
        <v>0</v>
      </c>
      <c r="Q173" s="517">
        <v>29450707477017.398</v>
      </c>
      <c r="R173" s="517">
        <v>0</v>
      </c>
      <c r="S173" s="517">
        <v>0</v>
      </c>
      <c r="T173" s="517">
        <v>0</v>
      </c>
      <c r="U173" s="517">
        <v>0</v>
      </c>
      <c r="V173" s="517">
        <v>0</v>
      </c>
      <c r="W173" s="517">
        <v>24157566763230.602</v>
      </c>
      <c r="X173" s="517">
        <v>0</v>
      </c>
      <c r="Y173" s="517">
        <v>0</v>
      </c>
      <c r="Z173" s="517">
        <v>0</v>
      </c>
    </row>
    <row r="174" spans="1:26" x14ac:dyDescent="0.35">
      <c r="B174" s="517" t="s">
        <v>513</v>
      </c>
      <c r="C174" s="517" t="s">
        <v>53</v>
      </c>
      <c r="D174" s="517" t="s">
        <v>627</v>
      </c>
      <c r="E174" s="517" t="s">
        <v>3675</v>
      </c>
      <c r="F174" s="517" t="s">
        <v>3676</v>
      </c>
      <c r="G174" s="517">
        <v>0.74231481615444395</v>
      </c>
      <c r="H174" s="517">
        <v>0.77495081246300801</v>
      </c>
      <c r="J174" s="517" t="s">
        <v>3559</v>
      </c>
      <c r="K174" s="517" t="s">
        <v>3559</v>
      </c>
      <c r="L174" s="517" t="s">
        <v>3670</v>
      </c>
      <c r="M174" s="517">
        <v>0</v>
      </c>
      <c r="N174" s="517">
        <v>0</v>
      </c>
      <c r="O174" s="517">
        <v>0</v>
      </c>
      <c r="P174" s="517">
        <v>0</v>
      </c>
      <c r="Q174" s="517">
        <v>36770707477017.398</v>
      </c>
      <c r="R174" s="517">
        <v>0</v>
      </c>
      <c r="S174" s="517">
        <v>0</v>
      </c>
      <c r="T174" s="517">
        <v>0</v>
      </c>
      <c r="U174" s="517">
        <v>0</v>
      </c>
      <c r="V174" s="517">
        <v>0</v>
      </c>
      <c r="W174" s="517">
        <v>26072978763473.301</v>
      </c>
      <c r="X174" s="517">
        <v>0</v>
      </c>
      <c r="Y174" s="517">
        <v>0</v>
      </c>
      <c r="Z174" s="517">
        <v>0</v>
      </c>
    </row>
    <row r="175" spans="1:26" x14ac:dyDescent="0.35">
      <c r="B175" s="517" t="s">
        <v>513</v>
      </c>
      <c r="C175" s="517" t="s">
        <v>53</v>
      </c>
      <c r="D175" s="517" t="s">
        <v>627</v>
      </c>
      <c r="E175" s="517" t="s">
        <v>785</v>
      </c>
      <c r="F175" s="517" t="s">
        <v>3676</v>
      </c>
      <c r="G175" s="517">
        <v>1</v>
      </c>
      <c r="H175" s="517">
        <v>1</v>
      </c>
      <c r="J175" s="517" t="s">
        <v>3559</v>
      </c>
      <c r="K175" s="517" t="s">
        <v>3559</v>
      </c>
      <c r="L175" s="517" t="s">
        <v>3680</v>
      </c>
      <c r="M175" s="517">
        <v>0</v>
      </c>
      <c r="N175" s="517">
        <v>0</v>
      </c>
      <c r="O175" s="517">
        <v>0</v>
      </c>
      <c r="P175" s="517">
        <v>0</v>
      </c>
      <c r="Q175" s="517">
        <v>0</v>
      </c>
      <c r="R175" s="517">
        <v>0</v>
      </c>
      <c r="S175" s="517">
        <v>0</v>
      </c>
      <c r="T175" s="517">
        <v>0</v>
      </c>
      <c r="U175" s="517">
        <v>0</v>
      </c>
      <c r="V175" s="517">
        <v>0</v>
      </c>
      <c r="W175" s="517">
        <v>0</v>
      </c>
      <c r="X175" s="517">
        <v>0</v>
      </c>
      <c r="Y175" s="517">
        <v>0</v>
      </c>
      <c r="Z175" s="517">
        <v>0</v>
      </c>
    </row>
    <row r="176" spans="1:26" x14ac:dyDescent="0.35">
      <c r="B176" s="517" t="s">
        <v>513</v>
      </c>
      <c r="C176" s="517" t="s">
        <v>53</v>
      </c>
      <c r="D176" s="517" t="s">
        <v>627</v>
      </c>
      <c r="E176" s="517" t="s">
        <v>122</v>
      </c>
      <c r="F176" s="517" t="s">
        <v>3674</v>
      </c>
      <c r="G176" s="517">
        <v>7.9945498314140204E-2</v>
      </c>
      <c r="H176" s="517">
        <v>0.12140553844248</v>
      </c>
      <c r="J176" s="517" t="s">
        <v>3561</v>
      </c>
      <c r="K176" s="517" t="s">
        <v>3561</v>
      </c>
      <c r="L176" s="517" t="s">
        <v>3670</v>
      </c>
      <c r="M176" s="517">
        <v>0</v>
      </c>
      <c r="N176" s="517">
        <v>0</v>
      </c>
      <c r="O176" s="517">
        <v>0</v>
      </c>
      <c r="P176" s="517">
        <v>0</v>
      </c>
      <c r="Q176" s="517">
        <v>36770707477017.398</v>
      </c>
      <c r="R176" s="517">
        <v>0</v>
      </c>
      <c r="S176" s="517">
        <v>0</v>
      </c>
      <c r="T176" s="517">
        <v>0</v>
      </c>
      <c r="U176" s="517">
        <v>0</v>
      </c>
      <c r="V176" s="517">
        <v>0</v>
      </c>
      <c r="W176" s="517">
        <v>26072978763473.301</v>
      </c>
      <c r="X176" s="517">
        <v>0</v>
      </c>
      <c r="Y176" s="517">
        <v>0</v>
      </c>
      <c r="Z176" s="517">
        <v>0</v>
      </c>
    </row>
    <row r="177" spans="2:26" x14ac:dyDescent="0.35">
      <c r="B177" s="517" t="s">
        <v>513</v>
      </c>
      <c r="C177" s="517" t="s">
        <v>53</v>
      </c>
      <c r="D177" s="517" t="s">
        <v>627</v>
      </c>
      <c r="E177" s="517" t="s">
        <v>3694</v>
      </c>
      <c r="F177" s="517" t="s">
        <v>3674</v>
      </c>
      <c r="G177" s="517">
        <v>0.99995481746739601</v>
      </c>
      <c r="H177" s="517">
        <v>0.99994292638332605</v>
      </c>
      <c r="J177" s="517" t="s">
        <v>3561</v>
      </c>
      <c r="K177" s="517" t="s">
        <v>3561</v>
      </c>
      <c r="L177" s="517" t="s">
        <v>3680</v>
      </c>
      <c r="M177" s="517">
        <v>0</v>
      </c>
      <c r="N177" s="517">
        <v>0</v>
      </c>
      <c r="O177" s="517">
        <v>0</v>
      </c>
      <c r="P177" s="517">
        <v>0</v>
      </c>
      <c r="Q177" s="517">
        <v>0</v>
      </c>
      <c r="R177" s="517">
        <v>0</v>
      </c>
      <c r="S177" s="517">
        <v>0</v>
      </c>
      <c r="T177" s="517">
        <v>0</v>
      </c>
      <c r="U177" s="517">
        <v>0</v>
      </c>
      <c r="V177" s="517">
        <v>0</v>
      </c>
      <c r="W177" s="517">
        <v>24136319819245.602</v>
      </c>
      <c r="X177" s="517">
        <v>0</v>
      </c>
      <c r="Y177" s="517">
        <v>0</v>
      </c>
      <c r="Z177" s="517">
        <v>0</v>
      </c>
    </row>
    <row r="178" spans="2:26" x14ac:dyDescent="0.35">
      <c r="B178" s="517" t="s">
        <v>513</v>
      </c>
      <c r="C178" s="517" t="s">
        <v>53</v>
      </c>
      <c r="D178" s="517" t="s">
        <v>627</v>
      </c>
      <c r="E178" s="517" t="s">
        <v>125</v>
      </c>
      <c r="F178" s="517" t="s">
        <v>3674</v>
      </c>
      <c r="G178" s="517">
        <v>1</v>
      </c>
      <c r="H178" s="517">
        <v>1</v>
      </c>
      <c r="J178" s="517" t="s">
        <v>3563</v>
      </c>
      <c r="K178" s="517" t="s">
        <v>3563</v>
      </c>
      <c r="L178" s="517" t="s">
        <v>3670</v>
      </c>
      <c r="M178" s="517">
        <v>0</v>
      </c>
      <c r="N178" s="517">
        <v>0</v>
      </c>
      <c r="O178" s="517">
        <v>0</v>
      </c>
      <c r="P178" s="517">
        <v>0</v>
      </c>
      <c r="Q178" s="517">
        <v>36770707477017.398</v>
      </c>
      <c r="R178" s="517">
        <v>69986012070682.203</v>
      </c>
      <c r="S178" s="517">
        <v>7469430789005.3301</v>
      </c>
      <c r="T178" s="517">
        <v>0</v>
      </c>
      <c r="U178" s="517">
        <v>5142472598378.4805</v>
      </c>
      <c r="V178" s="517">
        <v>35533726476068.797</v>
      </c>
      <c r="W178" s="517">
        <v>26072978763473.301</v>
      </c>
      <c r="X178" s="517">
        <v>240753666743316</v>
      </c>
      <c r="Y178" s="517">
        <v>121790049139806</v>
      </c>
      <c r="Z178" s="517">
        <v>28348791326873.602</v>
      </c>
    </row>
    <row r="179" spans="2:26" x14ac:dyDescent="0.35">
      <c r="B179" s="517" t="s">
        <v>513</v>
      </c>
      <c r="C179" s="517" t="s">
        <v>53</v>
      </c>
      <c r="D179" s="517" t="s">
        <v>627</v>
      </c>
      <c r="E179" s="517" t="s">
        <v>3675</v>
      </c>
      <c r="F179" s="517" t="s">
        <v>3674</v>
      </c>
      <c r="G179" s="517">
        <v>0.74231481615444395</v>
      </c>
      <c r="H179" s="517">
        <v>0.77495081246300901</v>
      </c>
      <c r="J179" s="517" t="s">
        <v>3563</v>
      </c>
      <c r="K179" s="517" t="s">
        <v>3563</v>
      </c>
      <c r="L179" s="517" t="s">
        <v>3680</v>
      </c>
      <c r="M179" s="517">
        <v>0</v>
      </c>
      <c r="N179" s="517">
        <v>0</v>
      </c>
      <c r="O179" s="517">
        <v>0</v>
      </c>
      <c r="P179" s="517">
        <v>0</v>
      </c>
      <c r="Q179" s="517">
        <v>0</v>
      </c>
      <c r="R179" s="517">
        <v>27227012070682.199</v>
      </c>
      <c r="S179" s="517">
        <v>2956430789005.3301</v>
      </c>
      <c r="T179" s="517">
        <v>0</v>
      </c>
      <c r="U179" s="517">
        <v>4876472598378.4805</v>
      </c>
      <c r="V179" s="517">
        <v>24755726476068.801</v>
      </c>
      <c r="W179" s="517">
        <v>0</v>
      </c>
      <c r="X179" s="517">
        <v>0</v>
      </c>
      <c r="Y179" s="517">
        <v>0</v>
      </c>
      <c r="Z179" s="517">
        <v>0</v>
      </c>
    </row>
    <row r="180" spans="2:26" x14ac:dyDescent="0.35">
      <c r="B180" s="517" t="s">
        <v>513</v>
      </c>
      <c r="C180" s="517" t="s">
        <v>53</v>
      </c>
      <c r="D180" s="517" t="s">
        <v>627</v>
      </c>
      <c r="E180" s="517" t="s">
        <v>785</v>
      </c>
      <c r="F180" s="517" t="s">
        <v>3674</v>
      </c>
      <c r="G180" s="517">
        <v>1</v>
      </c>
      <c r="H180" s="517">
        <v>1</v>
      </c>
      <c r="J180" s="517" t="s">
        <v>3565</v>
      </c>
      <c r="K180" s="517" t="s">
        <v>3565</v>
      </c>
      <c r="L180" s="517" t="s">
        <v>3670</v>
      </c>
      <c r="M180" s="517">
        <v>0</v>
      </c>
      <c r="N180" s="517">
        <v>0</v>
      </c>
      <c r="O180" s="517">
        <v>0</v>
      </c>
      <c r="P180" s="548">
        <v>6.3E+20</v>
      </c>
      <c r="Q180" s="517">
        <v>36770707477017.398</v>
      </c>
      <c r="R180" s="517">
        <v>16130703494071.1</v>
      </c>
      <c r="S180" s="517">
        <v>24212825746355.699</v>
      </c>
      <c r="T180" s="517">
        <v>0</v>
      </c>
      <c r="U180" s="517">
        <v>206130617073345</v>
      </c>
      <c r="V180" s="517">
        <v>798165897321459</v>
      </c>
      <c r="W180" s="517">
        <v>26072978763473.301</v>
      </c>
      <c r="X180" s="517">
        <v>2433766079171290</v>
      </c>
      <c r="Y180" s="517">
        <v>3507714136692800</v>
      </c>
      <c r="Z180" s="517">
        <v>1096364335574700</v>
      </c>
    </row>
    <row r="181" spans="2:26" x14ac:dyDescent="0.35">
      <c r="B181" s="517" t="s">
        <v>513</v>
      </c>
      <c r="C181" s="517" t="s">
        <v>53</v>
      </c>
      <c r="D181" s="517" t="s">
        <v>171</v>
      </c>
      <c r="E181" s="517" t="s">
        <v>122</v>
      </c>
      <c r="F181" s="517" t="s">
        <v>522</v>
      </c>
      <c r="G181" s="517">
        <v>7.4252061025569301E-3</v>
      </c>
      <c r="H181" s="517">
        <v>5.8481200188358401E-3</v>
      </c>
      <c r="J181" s="517" t="s">
        <v>3565</v>
      </c>
      <c r="K181" s="517" t="s">
        <v>3565</v>
      </c>
      <c r="L181" s="517" t="s">
        <v>3680</v>
      </c>
      <c r="M181" s="517">
        <v>0</v>
      </c>
      <c r="N181" s="517">
        <v>0</v>
      </c>
      <c r="O181" s="517">
        <v>0</v>
      </c>
      <c r="P181" s="548">
        <v>6.2999956876600004E+20</v>
      </c>
      <c r="Q181" s="517">
        <v>0</v>
      </c>
      <c r="R181" s="517">
        <v>0</v>
      </c>
      <c r="S181" s="517">
        <v>0</v>
      </c>
      <c r="T181" s="517">
        <v>0</v>
      </c>
      <c r="U181" s="517">
        <v>46671617073345.797</v>
      </c>
      <c r="V181" s="517">
        <v>470519897321459</v>
      </c>
      <c r="W181" s="517">
        <v>0</v>
      </c>
      <c r="X181" s="517">
        <v>672244079171291</v>
      </c>
      <c r="Y181" s="517">
        <v>2367875136692800</v>
      </c>
      <c r="Z181" s="517">
        <v>766180335574708</v>
      </c>
    </row>
    <row r="182" spans="2:26" x14ac:dyDescent="0.35">
      <c r="B182" s="517" t="s">
        <v>513</v>
      </c>
      <c r="C182" s="517" t="s">
        <v>53</v>
      </c>
      <c r="D182" s="517" t="s">
        <v>171</v>
      </c>
      <c r="E182" s="517" t="s">
        <v>3694</v>
      </c>
      <c r="F182" s="517" t="s">
        <v>522</v>
      </c>
      <c r="G182" s="517">
        <v>0.99999736191526101</v>
      </c>
      <c r="H182" s="517">
        <v>0.99999938651922504</v>
      </c>
      <c r="J182" s="517" t="s">
        <v>3567</v>
      </c>
      <c r="K182" s="517" t="s">
        <v>3567</v>
      </c>
      <c r="L182" s="517" t="s">
        <v>3670</v>
      </c>
      <c r="M182" s="517">
        <v>0</v>
      </c>
      <c r="N182" s="517">
        <v>0</v>
      </c>
      <c r="O182" s="517">
        <v>0</v>
      </c>
      <c r="P182" s="517">
        <v>0</v>
      </c>
      <c r="Q182" s="517">
        <v>36770707477017.398</v>
      </c>
      <c r="R182" s="517">
        <v>8494356812614.4404</v>
      </c>
      <c r="S182" s="517">
        <v>0</v>
      </c>
      <c r="T182" s="517">
        <v>0</v>
      </c>
      <c r="U182" s="517">
        <v>12441736358087.4</v>
      </c>
      <c r="V182" s="517">
        <v>137804369026449</v>
      </c>
      <c r="W182" s="517">
        <v>26072978763473.301</v>
      </c>
      <c r="X182" s="517">
        <v>251123796856256</v>
      </c>
      <c r="Y182" s="517">
        <v>196810157934893</v>
      </c>
      <c r="Z182" s="517">
        <v>30261707121057.898</v>
      </c>
    </row>
    <row r="183" spans="2:26" x14ac:dyDescent="0.35">
      <c r="B183" s="517" t="s">
        <v>513</v>
      </c>
      <c r="C183" s="517" t="s">
        <v>53</v>
      </c>
      <c r="D183" s="517" t="s">
        <v>171</v>
      </c>
      <c r="E183" s="517" t="s">
        <v>125</v>
      </c>
      <c r="F183" s="517" t="s">
        <v>522</v>
      </c>
      <c r="G183" s="517">
        <v>1</v>
      </c>
      <c r="H183" s="517">
        <v>1</v>
      </c>
      <c r="J183" s="517" t="s">
        <v>3567</v>
      </c>
      <c r="K183" s="517" t="s">
        <v>3567</v>
      </c>
      <c r="L183" s="517" t="s">
        <v>3680</v>
      </c>
      <c r="M183" s="517">
        <v>0</v>
      </c>
      <c r="N183" s="517">
        <v>0</v>
      </c>
      <c r="O183" s="517">
        <v>0</v>
      </c>
      <c r="P183" s="517">
        <v>0</v>
      </c>
      <c r="Q183" s="517">
        <v>19919707477017.398</v>
      </c>
      <c r="R183" s="517">
        <v>0</v>
      </c>
      <c r="S183" s="517">
        <v>0</v>
      </c>
      <c r="T183" s="517">
        <v>0</v>
      </c>
      <c r="U183" s="517">
        <v>12421736358087.4</v>
      </c>
      <c r="V183" s="517">
        <v>132696369026449</v>
      </c>
      <c r="W183" s="517">
        <v>22942241567291.801</v>
      </c>
      <c r="X183" s="517">
        <v>101247796856256</v>
      </c>
      <c r="Y183" s="517">
        <v>106393157934893</v>
      </c>
      <c r="Z183" s="517">
        <v>0</v>
      </c>
    </row>
    <row r="184" spans="2:26" x14ac:dyDescent="0.35">
      <c r="B184" s="517" t="s">
        <v>513</v>
      </c>
      <c r="C184" s="517" t="s">
        <v>53</v>
      </c>
      <c r="D184" s="517" t="s">
        <v>171</v>
      </c>
      <c r="E184" s="517" t="s">
        <v>3675</v>
      </c>
      <c r="F184" s="517" t="s">
        <v>522</v>
      </c>
      <c r="G184" s="517">
        <v>0.55737934687170299</v>
      </c>
      <c r="H184" s="517">
        <v>0.370405625864835</v>
      </c>
      <c r="J184" s="517" t="s">
        <v>3569</v>
      </c>
      <c r="K184" s="517" t="s">
        <v>3569</v>
      </c>
      <c r="L184" s="517" t="s">
        <v>3670</v>
      </c>
      <c r="M184" s="517">
        <v>0</v>
      </c>
      <c r="N184" s="517">
        <v>0</v>
      </c>
      <c r="O184" s="517">
        <v>0</v>
      </c>
      <c r="P184" s="517">
        <v>0</v>
      </c>
      <c r="Q184" s="517">
        <v>36770707477017.398</v>
      </c>
      <c r="R184" s="517">
        <v>0</v>
      </c>
      <c r="S184" s="517">
        <v>0</v>
      </c>
      <c r="T184" s="517">
        <v>0</v>
      </c>
      <c r="U184" s="517">
        <v>0</v>
      </c>
      <c r="V184" s="517">
        <v>0</v>
      </c>
      <c r="W184" s="517">
        <v>26072978763473.301</v>
      </c>
      <c r="X184" s="517">
        <v>0</v>
      </c>
      <c r="Y184" s="517">
        <v>0</v>
      </c>
      <c r="Z184" s="517">
        <v>0</v>
      </c>
    </row>
    <row r="185" spans="2:26" x14ac:dyDescent="0.35">
      <c r="B185" s="517" t="s">
        <v>513</v>
      </c>
      <c r="C185" s="517" t="s">
        <v>53</v>
      </c>
      <c r="D185" s="517" t="s">
        <v>171</v>
      </c>
      <c r="E185" s="517" t="s">
        <v>785</v>
      </c>
      <c r="F185" s="517" t="s">
        <v>522</v>
      </c>
      <c r="G185" s="517">
        <v>0.75874018616855499</v>
      </c>
      <c r="H185" s="517">
        <v>0.87014525641129703</v>
      </c>
      <c r="J185" s="517" t="s">
        <v>3569</v>
      </c>
      <c r="K185" s="517" t="s">
        <v>3569</v>
      </c>
      <c r="L185" s="517" t="s">
        <v>3680</v>
      </c>
      <c r="M185" s="517">
        <v>0</v>
      </c>
      <c r="N185" s="517">
        <v>0</v>
      </c>
      <c r="O185" s="517">
        <v>0</v>
      </c>
      <c r="P185" s="517">
        <v>0</v>
      </c>
      <c r="Q185" s="517">
        <v>9755707477017.4707</v>
      </c>
      <c r="R185" s="517">
        <v>0</v>
      </c>
      <c r="S185" s="517">
        <v>0</v>
      </c>
      <c r="T185" s="517">
        <v>0</v>
      </c>
      <c r="U185" s="517">
        <v>0</v>
      </c>
      <c r="V185" s="517">
        <v>0</v>
      </c>
      <c r="W185" s="517">
        <v>13180333153409.199</v>
      </c>
      <c r="X185" s="517">
        <v>0</v>
      </c>
      <c r="Y185" s="517">
        <v>0</v>
      </c>
      <c r="Z185" s="517">
        <v>0</v>
      </c>
    </row>
    <row r="186" spans="2:26" x14ac:dyDescent="0.35">
      <c r="B186" s="517" t="s">
        <v>3494</v>
      </c>
      <c r="C186" s="517" t="s">
        <v>53</v>
      </c>
      <c r="D186" s="517" t="s">
        <v>627</v>
      </c>
      <c r="E186" s="517" t="s">
        <v>122</v>
      </c>
      <c r="F186" s="517" t="s">
        <v>3676</v>
      </c>
      <c r="G186" s="517">
        <v>5.4298053861345202E-2</v>
      </c>
      <c r="H186" s="517">
        <v>0.142835101295543</v>
      </c>
      <c r="J186" s="517" t="s">
        <v>3571</v>
      </c>
      <c r="K186" s="517" t="s">
        <v>3571</v>
      </c>
      <c r="L186" s="517" t="s">
        <v>3670</v>
      </c>
      <c r="M186" s="517">
        <v>0</v>
      </c>
      <c r="N186" s="517">
        <v>0</v>
      </c>
      <c r="O186" s="517">
        <v>0</v>
      </c>
      <c r="P186" s="517">
        <v>0</v>
      </c>
      <c r="Q186" s="517">
        <v>36770707477017.398</v>
      </c>
      <c r="R186" s="517">
        <v>0</v>
      </c>
      <c r="S186" s="517">
        <v>0</v>
      </c>
      <c r="T186" s="517">
        <v>0</v>
      </c>
      <c r="U186" s="517">
        <v>0</v>
      </c>
      <c r="V186" s="517">
        <v>0</v>
      </c>
      <c r="W186" s="517">
        <v>26072978763473.301</v>
      </c>
      <c r="X186" s="517">
        <v>0</v>
      </c>
      <c r="Y186" s="517">
        <v>0</v>
      </c>
      <c r="Z186" s="517">
        <v>0</v>
      </c>
    </row>
    <row r="187" spans="2:26" x14ac:dyDescent="0.35">
      <c r="B187" s="517" t="s">
        <v>3494</v>
      </c>
      <c r="C187" s="517" t="s">
        <v>53</v>
      </c>
      <c r="D187" s="517" t="s">
        <v>627</v>
      </c>
      <c r="E187" s="517" t="s">
        <v>3694</v>
      </c>
      <c r="F187" s="517" t="s">
        <v>3676</v>
      </c>
      <c r="G187" s="517">
        <v>0.99999999998971201</v>
      </c>
      <c r="H187" s="517">
        <v>0.99999999999506395</v>
      </c>
      <c r="J187" s="517" t="s">
        <v>3571</v>
      </c>
      <c r="K187" s="517" t="s">
        <v>3571</v>
      </c>
      <c r="L187" s="517" t="s">
        <v>3680</v>
      </c>
      <c r="M187" s="517">
        <v>0</v>
      </c>
      <c r="N187" s="517">
        <v>0</v>
      </c>
      <c r="O187" s="517">
        <v>0</v>
      </c>
      <c r="P187" s="517">
        <v>0</v>
      </c>
      <c r="Q187" s="517">
        <v>0</v>
      </c>
      <c r="R187" s="517">
        <v>0</v>
      </c>
      <c r="S187" s="517">
        <v>0</v>
      </c>
      <c r="T187" s="517">
        <v>0</v>
      </c>
      <c r="U187" s="517">
        <v>0</v>
      </c>
      <c r="V187" s="517">
        <v>0</v>
      </c>
      <c r="W187" s="517">
        <v>0</v>
      </c>
      <c r="X187" s="517">
        <v>0</v>
      </c>
      <c r="Y187" s="517">
        <v>0</v>
      </c>
      <c r="Z187" s="517">
        <v>0</v>
      </c>
    </row>
    <row r="188" spans="2:26" x14ac:dyDescent="0.35">
      <c r="B188" s="517" t="s">
        <v>3494</v>
      </c>
      <c r="C188" s="517" t="s">
        <v>53</v>
      </c>
      <c r="D188" s="517" t="s">
        <v>627</v>
      </c>
      <c r="E188" s="517" t="s">
        <v>125</v>
      </c>
      <c r="F188" s="517" t="s">
        <v>3676</v>
      </c>
      <c r="G188" s="517">
        <v>1</v>
      </c>
      <c r="H188" s="517">
        <v>1</v>
      </c>
      <c r="J188" s="517" t="s">
        <v>3573</v>
      </c>
      <c r="K188" s="517" t="s">
        <v>3573</v>
      </c>
      <c r="L188" s="517" t="s">
        <v>3670</v>
      </c>
      <c r="M188" s="517">
        <v>0</v>
      </c>
      <c r="N188" s="517">
        <v>0</v>
      </c>
      <c r="O188" s="517">
        <v>0</v>
      </c>
      <c r="P188" s="517">
        <v>0</v>
      </c>
      <c r="Q188" s="517">
        <v>36770707477017.398</v>
      </c>
      <c r="R188" s="517">
        <v>4073752539475.6699</v>
      </c>
      <c r="S188" s="517">
        <v>2870589696205.96</v>
      </c>
      <c r="T188" s="517">
        <v>0</v>
      </c>
      <c r="U188" s="517">
        <v>43496291166125.602</v>
      </c>
      <c r="V188" s="517">
        <v>4363698954929.3701</v>
      </c>
      <c r="W188" s="517">
        <v>26072978763473.301</v>
      </c>
      <c r="X188" s="517">
        <v>487339777684575</v>
      </c>
      <c r="Y188" s="517">
        <v>206240433817723</v>
      </c>
      <c r="Z188" s="517">
        <v>157387525446439</v>
      </c>
    </row>
    <row r="189" spans="2:26" x14ac:dyDescent="0.35">
      <c r="B189" s="517" t="s">
        <v>3494</v>
      </c>
      <c r="C189" s="517" t="s">
        <v>53</v>
      </c>
      <c r="D189" s="517" t="s">
        <v>627</v>
      </c>
      <c r="E189" s="517" t="s">
        <v>3675</v>
      </c>
      <c r="F189" s="517" t="s">
        <v>3676</v>
      </c>
      <c r="G189" s="517">
        <v>0.76500765813719795</v>
      </c>
      <c r="H189" s="517">
        <v>0.84128530869954299</v>
      </c>
      <c r="J189" s="517" t="s">
        <v>3573</v>
      </c>
      <c r="K189" s="517" t="s">
        <v>3573</v>
      </c>
      <c r="L189" s="517" t="s">
        <v>3680</v>
      </c>
      <c r="M189" s="517">
        <v>0</v>
      </c>
      <c r="N189" s="517">
        <v>0</v>
      </c>
      <c r="O189" s="517">
        <v>0</v>
      </c>
      <c r="P189" s="517">
        <v>0</v>
      </c>
      <c r="Q189" s="517">
        <v>0</v>
      </c>
      <c r="R189" s="517">
        <v>0</v>
      </c>
      <c r="S189" s="517">
        <v>0</v>
      </c>
      <c r="T189" s="517">
        <v>0</v>
      </c>
      <c r="U189" s="517">
        <v>0</v>
      </c>
      <c r="V189" s="517">
        <v>0</v>
      </c>
      <c r="W189" s="517">
        <v>0</v>
      </c>
      <c r="X189" s="517">
        <v>133836777684575</v>
      </c>
      <c r="Y189" s="517">
        <v>41590433817723.5</v>
      </c>
      <c r="Z189" s="517">
        <v>49585525446439.203</v>
      </c>
    </row>
    <row r="190" spans="2:26" x14ac:dyDescent="0.35">
      <c r="B190" s="517" t="s">
        <v>3494</v>
      </c>
      <c r="C190" s="517" t="s">
        <v>53</v>
      </c>
      <c r="D190" s="517" t="s">
        <v>627</v>
      </c>
      <c r="E190" s="517" t="s">
        <v>785</v>
      </c>
      <c r="F190" s="517" t="s">
        <v>3676</v>
      </c>
      <c r="G190" s="517">
        <v>1</v>
      </c>
      <c r="H190" s="517">
        <v>1</v>
      </c>
      <c r="J190" s="517" t="s">
        <v>3575</v>
      </c>
      <c r="K190" s="517" t="s">
        <v>3575</v>
      </c>
      <c r="L190" s="517" t="s">
        <v>3670</v>
      </c>
      <c r="M190" s="517">
        <v>0</v>
      </c>
      <c r="N190" s="517">
        <v>0</v>
      </c>
      <c r="O190" s="517">
        <v>0</v>
      </c>
      <c r="P190" s="517">
        <v>0</v>
      </c>
      <c r="Q190" s="517">
        <v>36770707477017.398</v>
      </c>
      <c r="R190" s="517">
        <v>0</v>
      </c>
      <c r="S190" s="517">
        <v>0</v>
      </c>
      <c r="T190" s="517">
        <v>0</v>
      </c>
      <c r="U190" s="517">
        <v>0</v>
      </c>
      <c r="V190" s="517">
        <v>0</v>
      </c>
      <c r="W190" s="517">
        <v>26072978763473.301</v>
      </c>
      <c r="X190" s="517">
        <v>0</v>
      </c>
      <c r="Y190" s="517">
        <v>0</v>
      </c>
      <c r="Z190" s="517">
        <v>0</v>
      </c>
    </row>
    <row r="191" spans="2:26" x14ac:dyDescent="0.35">
      <c r="B191" s="517" t="s">
        <v>3494</v>
      </c>
      <c r="C191" s="517" t="s">
        <v>53</v>
      </c>
      <c r="D191" s="517" t="s">
        <v>627</v>
      </c>
      <c r="E191" s="517" t="s">
        <v>122</v>
      </c>
      <c r="F191" s="517" t="s">
        <v>3674</v>
      </c>
      <c r="G191" s="517">
        <v>5.4298053861345202E-2</v>
      </c>
      <c r="H191" s="517">
        <v>0.142835101295543</v>
      </c>
      <c r="J191" s="517" t="s">
        <v>3575</v>
      </c>
      <c r="K191" s="517" t="s">
        <v>3575</v>
      </c>
      <c r="L191" s="517" t="s">
        <v>3680</v>
      </c>
      <c r="M191" s="517">
        <v>0</v>
      </c>
      <c r="N191" s="517">
        <v>0</v>
      </c>
      <c r="O191" s="517">
        <v>0</v>
      </c>
      <c r="P191" s="517">
        <v>0</v>
      </c>
      <c r="Q191" s="517">
        <v>16176707477017.4</v>
      </c>
      <c r="R191" s="517">
        <v>0</v>
      </c>
      <c r="S191" s="517">
        <v>0</v>
      </c>
      <c r="T191" s="517">
        <v>0</v>
      </c>
      <c r="U191" s="517">
        <v>0</v>
      </c>
      <c r="V191" s="517">
        <v>0</v>
      </c>
      <c r="W191" s="517">
        <v>19525201800913.102</v>
      </c>
      <c r="X191" s="517">
        <v>0</v>
      </c>
      <c r="Y191" s="517">
        <v>0</v>
      </c>
      <c r="Z191" s="517">
        <v>0</v>
      </c>
    </row>
    <row r="192" spans="2:26" x14ac:dyDescent="0.35">
      <c r="B192" s="517" t="s">
        <v>3494</v>
      </c>
      <c r="C192" s="517" t="s">
        <v>53</v>
      </c>
      <c r="D192" s="517" t="s">
        <v>627</v>
      </c>
      <c r="E192" s="517" t="s">
        <v>3694</v>
      </c>
      <c r="F192" s="517" t="s">
        <v>3674</v>
      </c>
      <c r="G192" s="517">
        <v>0.99999999998971201</v>
      </c>
      <c r="H192" s="517">
        <v>0.99999999999506395</v>
      </c>
      <c r="J192" s="517" t="s">
        <v>3577</v>
      </c>
      <c r="K192" s="517" t="s">
        <v>3577</v>
      </c>
      <c r="L192" s="517" t="s">
        <v>3670</v>
      </c>
      <c r="M192" s="517">
        <v>0</v>
      </c>
      <c r="N192" s="517">
        <v>0</v>
      </c>
      <c r="O192" s="517">
        <v>0</v>
      </c>
      <c r="P192" s="517">
        <v>0</v>
      </c>
      <c r="Q192" s="517">
        <v>36770707477017.398</v>
      </c>
      <c r="R192" s="517">
        <v>9368206340170.0605</v>
      </c>
      <c r="S192" s="517">
        <v>999845066244.80896</v>
      </c>
      <c r="T192" s="517">
        <v>0</v>
      </c>
      <c r="U192" s="517">
        <v>688362473798.69495</v>
      </c>
      <c r="V192" s="517">
        <v>4756483071599.7598</v>
      </c>
      <c r="W192" s="517">
        <v>26072978763473.301</v>
      </c>
      <c r="X192" s="517">
        <v>32226868776664.398</v>
      </c>
      <c r="Y192" s="517">
        <v>16302605002966.1</v>
      </c>
      <c r="Z192" s="517">
        <v>3794720098872.8398</v>
      </c>
    </row>
    <row r="193" spans="2:26" x14ac:dyDescent="0.35">
      <c r="B193" s="517" t="s">
        <v>3494</v>
      </c>
      <c r="C193" s="517" t="s">
        <v>53</v>
      </c>
      <c r="D193" s="517" t="s">
        <v>627</v>
      </c>
      <c r="E193" s="517" t="s">
        <v>125</v>
      </c>
      <c r="F193" s="517" t="s">
        <v>3674</v>
      </c>
      <c r="G193" s="517">
        <v>1</v>
      </c>
      <c r="H193" s="517">
        <v>1</v>
      </c>
      <c r="J193" s="517" t="s">
        <v>3577</v>
      </c>
      <c r="K193" s="517" t="s">
        <v>3577</v>
      </c>
      <c r="L193" s="517" t="s">
        <v>3680</v>
      </c>
      <c r="M193" s="517">
        <v>0</v>
      </c>
      <c r="N193" s="517">
        <v>0</v>
      </c>
      <c r="O193" s="517">
        <v>0</v>
      </c>
      <c r="P193" s="517">
        <v>0</v>
      </c>
      <c r="Q193" s="517">
        <v>0</v>
      </c>
      <c r="R193" s="517">
        <v>0</v>
      </c>
      <c r="S193" s="517">
        <v>0</v>
      </c>
      <c r="T193" s="517">
        <v>0</v>
      </c>
      <c r="U193" s="517">
        <v>0</v>
      </c>
      <c r="V193" s="517">
        <v>0</v>
      </c>
      <c r="W193" s="517">
        <v>0</v>
      </c>
      <c r="X193" s="517">
        <v>0</v>
      </c>
      <c r="Y193" s="517">
        <v>0</v>
      </c>
      <c r="Z193" s="517">
        <v>0</v>
      </c>
    </row>
    <row r="194" spans="2:26" x14ac:dyDescent="0.35">
      <c r="B194" s="517" t="s">
        <v>3494</v>
      </c>
      <c r="C194" s="517" t="s">
        <v>53</v>
      </c>
      <c r="D194" s="517" t="s">
        <v>627</v>
      </c>
      <c r="E194" s="517" t="s">
        <v>3675</v>
      </c>
      <c r="F194" s="517" t="s">
        <v>3674</v>
      </c>
      <c r="G194" s="517">
        <v>0.76500765813719795</v>
      </c>
      <c r="H194" s="517">
        <v>0.84128530869954299</v>
      </c>
      <c r="J194" s="517" t="s">
        <v>3579</v>
      </c>
      <c r="K194" s="517" t="s">
        <v>3579</v>
      </c>
      <c r="L194" s="517" t="s">
        <v>3670</v>
      </c>
      <c r="M194" s="517">
        <v>0</v>
      </c>
      <c r="N194" s="517">
        <v>0</v>
      </c>
      <c r="O194" s="517">
        <v>0</v>
      </c>
      <c r="P194" s="548">
        <v>2.0115000000000001E+21</v>
      </c>
      <c r="Q194" s="517">
        <v>36770707477017.398</v>
      </c>
      <c r="R194" s="517">
        <v>4148406815462.8599</v>
      </c>
      <c r="S194" s="517">
        <v>0</v>
      </c>
      <c r="T194" s="517">
        <v>0</v>
      </c>
      <c r="U194" s="517">
        <v>6076196826042.7197</v>
      </c>
      <c r="V194" s="517">
        <v>67299808129196.297</v>
      </c>
      <c r="W194" s="517">
        <v>26072978763473.301</v>
      </c>
      <c r="X194" s="517">
        <v>122641854278636</v>
      </c>
      <c r="Y194" s="517">
        <v>96116588758901.297</v>
      </c>
      <c r="Z194" s="517">
        <v>14778973245167.801</v>
      </c>
    </row>
    <row r="195" spans="2:26" x14ac:dyDescent="0.35">
      <c r="B195" s="517" t="s">
        <v>3494</v>
      </c>
      <c r="C195" s="517" t="s">
        <v>53</v>
      </c>
      <c r="D195" s="517" t="s">
        <v>627</v>
      </c>
      <c r="E195" s="517" t="s">
        <v>785</v>
      </c>
      <c r="F195" s="517" t="s">
        <v>3674</v>
      </c>
      <c r="G195" s="517">
        <v>1</v>
      </c>
      <c r="H195" s="517">
        <v>1</v>
      </c>
      <c r="J195" s="517" t="s">
        <v>3579</v>
      </c>
      <c r="K195" s="517" t="s">
        <v>3579</v>
      </c>
      <c r="L195" s="517" t="s">
        <v>3680</v>
      </c>
      <c r="M195" s="517">
        <v>0</v>
      </c>
      <c r="N195" s="517">
        <v>0</v>
      </c>
      <c r="O195" s="517">
        <v>0</v>
      </c>
      <c r="P195" s="548">
        <v>2.0115000000000001E+21</v>
      </c>
      <c r="Q195" s="517">
        <v>28402707477017.398</v>
      </c>
      <c r="R195" s="517">
        <v>681406815462.86902</v>
      </c>
      <c r="S195" s="517">
        <v>0</v>
      </c>
      <c r="T195" s="517">
        <v>0</v>
      </c>
      <c r="U195" s="517">
        <v>6076196826042.7197</v>
      </c>
      <c r="V195" s="517">
        <v>61977808129196.297</v>
      </c>
      <c r="W195" s="517">
        <v>23469696951718</v>
      </c>
      <c r="X195" s="517">
        <v>82944854278636.797</v>
      </c>
      <c r="Y195" s="517">
        <v>7142588758901.3096</v>
      </c>
      <c r="Z195" s="517">
        <v>12831973245167.801</v>
      </c>
    </row>
    <row r="196" spans="2:26" x14ac:dyDescent="0.35">
      <c r="B196" s="517" t="s">
        <v>3494</v>
      </c>
      <c r="C196" s="517" t="s">
        <v>53</v>
      </c>
      <c r="D196" s="517" t="s">
        <v>171</v>
      </c>
      <c r="E196" s="517" t="s">
        <v>122</v>
      </c>
      <c r="F196" s="517" t="s">
        <v>522</v>
      </c>
      <c r="G196" s="517">
        <v>2.63558513825023E-3</v>
      </c>
      <c r="H196" s="517">
        <v>1.1988702472560001E-3</v>
      </c>
    </row>
    <row r="197" spans="2:26" x14ac:dyDescent="0.35">
      <c r="B197" s="517" t="s">
        <v>3494</v>
      </c>
      <c r="C197" s="517" t="s">
        <v>53</v>
      </c>
      <c r="D197" s="517" t="s">
        <v>171</v>
      </c>
      <c r="E197" s="517" t="s">
        <v>3694</v>
      </c>
      <c r="F197" s="517" t="s">
        <v>522</v>
      </c>
      <c r="G197" s="517">
        <v>0.99969551407233004</v>
      </c>
      <c r="H197" s="517">
        <v>0.999116096076057</v>
      </c>
    </row>
    <row r="198" spans="2:26" x14ac:dyDescent="0.35">
      <c r="B198" s="517" t="s">
        <v>3494</v>
      </c>
      <c r="C198" s="517" t="s">
        <v>53</v>
      </c>
      <c r="D198" s="517" t="s">
        <v>171</v>
      </c>
      <c r="E198" s="517" t="s">
        <v>125</v>
      </c>
      <c r="F198" s="517" t="s">
        <v>522</v>
      </c>
      <c r="G198" s="517">
        <v>1</v>
      </c>
      <c r="H198" s="517">
        <v>1</v>
      </c>
    </row>
    <row r="199" spans="2:26" x14ac:dyDescent="0.35">
      <c r="B199" s="517" t="s">
        <v>3494</v>
      </c>
      <c r="C199" s="517" t="s">
        <v>53</v>
      </c>
      <c r="D199" s="517" t="s">
        <v>171</v>
      </c>
      <c r="E199" s="517" t="s">
        <v>3675</v>
      </c>
      <c r="F199" s="517" t="s">
        <v>522</v>
      </c>
      <c r="G199" s="517">
        <v>0.80428858930033398</v>
      </c>
      <c r="H199" s="517">
        <v>0.55385911645069996</v>
      </c>
    </row>
    <row r="200" spans="2:26" x14ac:dyDescent="0.35">
      <c r="B200" s="517" t="s">
        <v>3494</v>
      </c>
      <c r="C200" s="517" t="s">
        <v>53</v>
      </c>
      <c r="D200" s="517" t="s">
        <v>171</v>
      </c>
      <c r="E200" s="517" t="s">
        <v>785</v>
      </c>
      <c r="F200" s="517" t="s">
        <v>522</v>
      </c>
      <c r="G200" s="517">
        <v>0.86744159368999896</v>
      </c>
      <c r="H200" s="517">
        <v>0.95140448823170398</v>
      </c>
    </row>
    <row r="201" spans="2:26" x14ac:dyDescent="0.35">
      <c r="B201" s="517" t="s">
        <v>3496</v>
      </c>
      <c r="C201" s="517" t="s">
        <v>53</v>
      </c>
      <c r="D201" s="517" t="s">
        <v>627</v>
      </c>
      <c r="E201" s="517" t="s">
        <v>122</v>
      </c>
      <c r="F201" s="517" t="s">
        <v>3676</v>
      </c>
      <c r="G201" s="517">
        <v>9.1070279622060504E-2</v>
      </c>
      <c r="H201" s="517">
        <v>7.7790638489451197E-2</v>
      </c>
    </row>
    <row r="202" spans="2:26" x14ac:dyDescent="0.35">
      <c r="B202" s="517" t="s">
        <v>3496</v>
      </c>
      <c r="C202" s="517" t="s">
        <v>53</v>
      </c>
      <c r="D202" s="517" t="s">
        <v>627</v>
      </c>
      <c r="E202" s="517" t="s">
        <v>3694</v>
      </c>
      <c r="F202" s="517" t="s">
        <v>3676</v>
      </c>
      <c r="G202" s="517">
        <v>0.99983985307560796</v>
      </c>
      <c r="H202" s="517">
        <v>0.99972519418089101</v>
      </c>
    </row>
    <row r="203" spans="2:26" x14ac:dyDescent="0.35">
      <c r="B203" s="517" t="s">
        <v>3496</v>
      </c>
      <c r="C203" s="517" t="s">
        <v>53</v>
      </c>
      <c r="D203" s="517" t="s">
        <v>627</v>
      </c>
      <c r="E203" s="517" t="s">
        <v>125</v>
      </c>
      <c r="F203" s="517" t="s">
        <v>3676</v>
      </c>
      <c r="G203" s="517">
        <v>1</v>
      </c>
      <c r="H203" s="517">
        <v>1</v>
      </c>
    </row>
    <row r="204" spans="2:26" x14ac:dyDescent="0.35">
      <c r="B204" s="517" t="s">
        <v>3496</v>
      </c>
      <c r="C204" s="517" t="s">
        <v>53</v>
      </c>
      <c r="D204" s="517" t="s">
        <v>627</v>
      </c>
      <c r="E204" s="517" t="s">
        <v>3675</v>
      </c>
      <c r="F204" s="517" t="s">
        <v>3676</v>
      </c>
      <c r="G204" s="517">
        <v>0.73838163307904703</v>
      </c>
      <c r="H204" s="517">
        <v>0.65440441697433605</v>
      </c>
    </row>
    <row r="205" spans="2:26" x14ac:dyDescent="0.35">
      <c r="B205" s="517" t="s">
        <v>3496</v>
      </c>
      <c r="C205" s="517" t="s">
        <v>53</v>
      </c>
      <c r="D205" s="517" t="s">
        <v>627</v>
      </c>
      <c r="E205" s="517" t="s">
        <v>785</v>
      </c>
      <c r="F205" s="517" t="s">
        <v>3676</v>
      </c>
      <c r="G205" s="517">
        <v>1</v>
      </c>
      <c r="H205" s="517">
        <v>1</v>
      </c>
    </row>
    <row r="206" spans="2:26" x14ac:dyDescent="0.35">
      <c r="B206" s="517" t="s">
        <v>3496</v>
      </c>
      <c r="C206" s="517" t="s">
        <v>53</v>
      </c>
      <c r="D206" s="517" t="s">
        <v>627</v>
      </c>
      <c r="E206" s="517" t="s">
        <v>122</v>
      </c>
      <c r="F206" s="517" t="s">
        <v>3674</v>
      </c>
      <c r="G206" s="517">
        <v>9.1070279622060504E-2</v>
      </c>
      <c r="H206" s="517">
        <v>7.7790638489451197E-2</v>
      </c>
    </row>
    <row r="207" spans="2:26" x14ac:dyDescent="0.35">
      <c r="B207" s="517" t="s">
        <v>3496</v>
      </c>
      <c r="C207" s="517" t="s">
        <v>53</v>
      </c>
      <c r="D207" s="517" t="s">
        <v>627</v>
      </c>
      <c r="E207" s="517" t="s">
        <v>3694</v>
      </c>
      <c r="F207" s="517" t="s">
        <v>3674</v>
      </c>
      <c r="G207" s="517">
        <v>0.99983985307560796</v>
      </c>
      <c r="H207" s="517">
        <v>0.99972519418089101</v>
      </c>
    </row>
    <row r="208" spans="2:26" x14ac:dyDescent="0.35">
      <c r="B208" s="517" t="s">
        <v>3496</v>
      </c>
      <c r="C208" s="517" t="s">
        <v>53</v>
      </c>
      <c r="D208" s="517" t="s">
        <v>627</v>
      </c>
      <c r="E208" s="517" t="s">
        <v>125</v>
      </c>
      <c r="F208" s="517" t="s">
        <v>3674</v>
      </c>
      <c r="G208" s="517">
        <v>1</v>
      </c>
      <c r="H208" s="517">
        <v>1</v>
      </c>
    </row>
    <row r="209" spans="2:8" x14ac:dyDescent="0.35">
      <c r="B209" s="517" t="s">
        <v>3496</v>
      </c>
      <c r="C209" s="517" t="s">
        <v>53</v>
      </c>
      <c r="D209" s="517" t="s">
        <v>627</v>
      </c>
      <c r="E209" s="517" t="s">
        <v>3675</v>
      </c>
      <c r="F209" s="517" t="s">
        <v>3674</v>
      </c>
      <c r="G209" s="517">
        <v>0.73838163307904703</v>
      </c>
      <c r="H209" s="517">
        <v>0.65440441697433605</v>
      </c>
    </row>
    <row r="210" spans="2:8" x14ac:dyDescent="0.35">
      <c r="B210" s="517" t="s">
        <v>3496</v>
      </c>
      <c r="C210" s="517" t="s">
        <v>53</v>
      </c>
      <c r="D210" s="517" t="s">
        <v>627</v>
      </c>
      <c r="E210" s="517" t="s">
        <v>785</v>
      </c>
      <c r="F210" s="517" t="s">
        <v>3674</v>
      </c>
      <c r="G210" s="517">
        <v>1</v>
      </c>
      <c r="H210" s="517">
        <v>1</v>
      </c>
    </row>
    <row r="211" spans="2:8" x14ac:dyDescent="0.35">
      <c r="B211" s="517" t="s">
        <v>3496</v>
      </c>
      <c r="C211" s="517" t="s">
        <v>53</v>
      </c>
      <c r="D211" s="517" t="s">
        <v>171</v>
      </c>
      <c r="E211" s="517" t="s">
        <v>122</v>
      </c>
      <c r="F211" s="517" t="s">
        <v>522</v>
      </c>
      <c r="G211" s="517">
        <v>9.33218667834536E-3</v>
      </c>
      <c r="H211" s="517">
        <v>7.8061928454367397E-3</v>
      </c>
    </row>
    <row r="212" spans="2:8" x14ac:dyDescent="0.35">
      <c r="B212" s="517" t="s">
        <v>3496</v>
      </c>
      <c r="C212" s="517" t="s">
        <v>53</v>
      </c>
      <c r="D212" s="517" t="s">
        <v>171</v>
      </c>
      <c r="E212" s="517" t="s">
        <v>3694</v>
      </c>
      <c r="F212" s="517" t="s">
        <v>522</v>
      </c>
      <c r="G212" s="517">
        <v>0.99954035980156497</v>
      </c>
      <c r="H212" s="517">
        <v>0.99991088835709596</v>
      </c>
    </row>
    <row r="213" spans="2:8" x14ac:dyDescent="0.35">
      <c r="B213" s="517" t="s">
        <v>3496</v>
      </c>
      <c r="C213" s="517" t="s">
        <v>53</v>
      </c>
      <c r="D213" s="517" t="s">
        <v>171</v>
      </c>
      <c r="E213" s="517" t="s">
        <v>125</v>
      </c>
      <c r="F213" s="517" t="s">
        <v>522</v>
      </c>
      <c r="G213" s="517">
        <v>1</v>
      </c>
      <c r="H213" s="517">
        <v>1</v>
      </c>
    </row>
    <row r="214" spans="2:8" x14ac:dyDescent="0.35">
      <c r="B214" s="517" t="s">
        <v>3496</v>
      </c>
      <c r="C214" s="517" t="s">
        <v>53</v>
      </c>
      <c r="D214" s="517" t="s">
        <v>171</v>
      </c>
      <c r="E214" s="517" t="s">
        <v>3675</v>
      </c>
      <c r="F214" s="517" t="s">
        <v>522</v>
      </c>
      <c r="G214" s="517">
        <v>0.51469297692439198</v>
      </c>
      <c r="H214" s="517">
        <v>0.30594943668147101</v>
      </c>
    </row>
    <row r="215" spans="2:8" x14ac:dyDescent="0.35">
      <c r="B215" s="517" t="s">
        <v>3496</v>
      </c>
      <c r="C215" s="517" t="s">
        <v>53</v>
      </c>
      <c r="D215" s="517" t="s">
        <v>171</v>
      </c>
      <c r="E215" s="517" t="s">
        <v>785</v>
      </c>
      <c r="F215" s="517" t="s">
        <v>522</v>
      </c>
      <c r="G215" s="517">
        <v>0.75541724217295902</v>
      </c>
      <c r="H215" s="517">
        <v>0.91139490285524605</v>
      </c>
    </row>
    <row r="216" spans="2:8" x14ac:dyDescent="0.35">
      <c r="B216" s="517" t="s">
        <v>3498</v>
      </c>
      <c r="C216" s="517" t="s">
        <v>53</v>
      </c>
      <c r="D216" s="517" t="s">
        <v>627</v>
      </c>
      <c r="E216" s="517" t="s">
        <v>122</v>
      </c>
      <c r="F216" s="517" t="s">
        <v>3676</v>
      </c>
      <c r="G216" s="517">
        <v>1.42872607794768E-2</v>
      </c>
      <c r="H216" s="517">
        <v>1.6896862873626899E-2</v>
      </c>
    </row>
    <row r="217" spans="2:8" x14ac:dyDescent="0.35">
      <c r="B217" s="517" t="s">
        <v>3498</v>
      </c>
      <c r="C217" s="517" t="s">
        <v>53</v>
      </c>
      <c r="D217" s="517" t="s">
        <v>627</v>
      </c>
      <c r="E217" s="517" t="s">
        <v>3694</v>
      </c>
      <c r="F217" s="517" t="s">
        <v>3676</v>
      </c>
      <c r="G217" s="517">
        <v>0.99897636385958399</v>
      </c>
      <c r="H217" s="517">
        <v>0.99860234327216102</v>
      </c>
    </row>
    <row r="218" spans="2:8" x14ac:dyDescent="0.35">
      <c r="B218" s="517" t="s">
        <v>3498</v>
      </c>
      <c r="C218" s="517" t="s">
        <v>53</v>
      </c>
      <c r="D218" s="517" t="s">
        <v>627</v>
      </c>
      <c r="E218" s="517" t="s">
        <v>125</v>
      </c>
      <c r="F218" s="517" t="s">
        <v>3676</v>
      </c>
      <c r="G218" s="517">
        <v>1</v>
      </c>
      <c r="H218" s="517">
        <v>1</v>
      </c>
    </row>
    <row r="219" spans="2:8" x14ac:dyDescent="0.35">
      <c r="B219" s="517" t="s">
        <v>3498</v>
      </c>
      <c r="C219" s="517" t="s">
        <v>53</v>
      </c>
      <c r="D219" s="517" t="s">
        <v>627</v>
      </c>
      <c r="E219" s="517" t="s">
        <v>3675</v>
      </c>
      <c r="F219" s="517" t="s">
        <v>3676</v>
      </c>
      <c r="G219" s="517">
        <v>0.31541971127989499</v>
      </c>
      <c r="H219" s="517">
        <v>0.27846575435682402</v>
      </c>
    </row>
    <row r="220" spans="2:8" x14ac:dyDescent="0.35">
      <c r="B220" s="517" t="s">
        <v>3498</v>
      </c>
      <c r="C220" s="517" t="s">
        <v>53</v>
      </c>
      <c r="D220" s="517" t="s">
        <v>627</v>
      </c>
      <c r="E220" s="517" t="s">
        <v>785</v>
      </c>
      <c r="F220" s="517" t="s">
        <v>3676</v>
      </c>
      <c r="G220" s="517">
        <v>1</v>
      </c>
      <c r="H220" s="517">
        <v>1</v>
      </c>
    </row>
    <row r="221" spans="2:8" x14ac:dyDescent="0.35">
      <c r="B221" s="517" t="s">
        <v>3498</v>
      </c>
      <c r="C221" s="517" t="s">
        <v>53</v>
      </c>
      <c r="D221" s="517" t="s">
        <v>627</v>
      </c>
      <c r="E221" s="517" t="s">
        <v>122</v>
      </c>
      <c r="F221" s="517" t="s">
        <v>3674</v>
      </c>
      <c r="G221" s="517">
        <v>1.42872607794768E-2</v>
      </c>
      <c r="H221" s="517">
        <v>1.6896862873626899E-2</v>
      </c>
    </row>
    <row r="222" spans="2:8" x14ac:dyDescent="0.35">
      <c r="B222" s="517" t="s">
        <v>3498</v>
      </c>
      <c r="C222" s="517" t="s">
        <v>53</v>
      </c>
      <c r="D222" s="517" t="s">
        <v>627</v>
      </c>
      <c r="E222" s="517" t="s">
        <v>3694</v>
      </c>
      <c r="F222" s="517" t="s">
        <v>3674</v>
      </c>
      <c r="G222" s="517">
        <v>0.99897636385958399</v>
      </c>
      <c r="H222" s="517">
        <v>0.99860234327216102</v>
      </c>
    </row>
    <row r="223" spans="2:8" x14ac:dyDescent="0.35">
      <c r="B223" s="517" t="s">
        <v>3498</v>
      </c>
      <c r="C223" s="517" t="s">
        <v>53</v>
      </c>
      <c r="D223" s="517" t="s">
        <v>627</v>
      </c>
      <c r="E223" s="517" t="s">
        <v>125</v>
      </c>
      <c r="F223" s="517" t="s">
        <v>3674</v>
      </c>
      <c r="G223" s="517">
        <v>1</v>
      </c>
      <c r="H223" s="517">
        <v>1</v>
      </c>
    </row>
    <row r="224" spans="2:8" x14ac:dyDescent="0.35">
      <c r="B224" s="517" t="s">
        <v>3498</v>
      </c>
      <c r="C224" s="517" t="s">
        <v>53</v>
      </c>
      <c r="D224" s="517" t="s">
        <v>627</v>
      </c>
      <c r="E224" s="517" t="s">
        <v>3675</v>
      </c>
      <c r="F224" s="517" t="s">
        <v>3674</v>
      </c>
      <c r="G224" s="517">
        <v>0.31541971127989499</v>
      </c>
      <c r="H224" s="517">
        <v>0.27846575435682402</v>
      </c>
    </row>
    <row r="225" spans="2:8" x14ac:dyDescent="0.35">
      <c r="B225" s="517" t="s">
        <v>3498</v>
      </c>
      <c r="C225" s="517" t="s">
        <v>53</v>
      </c>
      <c r="D225" s="517" t="s">
        <v>627</v>
      </c>
      <c r="E225" s="517" t="s">
        <v>785</v>
      </c>
      <c r="F225" s="517" t="s">
        <v>3674</v>
      </c>
      <c r="G225" s="517">
        <v>1</v>
      </c>
      <c r="H225" s="517">
        <v>1</v>
      </c>
    </row>
    <row r="226" spans="2:8" x14ac:dyDescent="0.35">
      <c r="B226" s="517" t="s">
        <v>3498</v>
      </c>
      <c r="C226" s="517" t="s">
        <v>53</v>
      </c>
      <c r="D226" s="517" t="s">
        <v>171</v>
      </c>
      <c r="E226" s="517" t="s">
        <v>122</v>
      </c>
      <c r="F226" s="517" t="s">
        <v>522</v>
      </c>
      <c r="G226" s="517">
        <v>2.95572015477686E-3</v>
      </c>
      <c r="H226" s="517">
        <v>2.2812584087877098E-3</v>
      </c>
    </row>
    <row r="227" spans="2:8" x14ac:dyDescent="0.35">
      <c r="B227" s="517" t="s">
        <v>3498</v>
      </c>
      <c r="C227" s="517" t="s">
        <v>53</v>
      </c>
      <c r="D227" s="517" t="s">
        <v>171</v>
      </c>
      <c r="E227" s="517" t="s">
        <v>3694</v>
      </c>
      <c r="F227" s="517" t="s">
        <v>522</v>
      </c>
      <c r="G227" s="517">
        <v>0.99532602650133795</v>
      </c>
      <c r="H227" s="517">
        <v>0.99833888447312003</v>
      </c>
    </row>
    <row r="228" spans="2:8" x14ac:dyDescent="0.35">
      <c r="B228" s="517" t="s">
        <v>3498</v>
      </c>
      <c r="C228" s="517" t="s">
        <v>53</v>
      </c>
      <c r="D228" s="517" t="s">
        <v>171</v>
      </c>
      <c r="E228" s="517" t="s">
        <v>125</v>
      </c>
      <c r="F228" s="517" t="s">
        <v>522</v>
      </c>
      <c r="G228" s="517">
        <v>1</v>
      </c>
      <c r="H228" s="517">
        <v>1</v>
      </c>
    </row>
    <row r="229" spans="2:8" x14ac:dyDescent="0.35">
      <c r="B229" s="517" t="s">
        <v>3498</v>
      </c>
      <c r="C229" s="517" t="s">
        <v>53</v>
      </c>
      <c r="D229" s="517" t="s">
        <v>171</v>
      </c>
      <c r="E229" s="517" t="s">
        <v>3675</v>
      </c>
      <c r="F229" s="517" t="s">
        <v>522</v>
      </c>
      <c r="G229" s="517">
        <v>0.27504129818081802</v>
      </c>
      <c r="H229" s="517">
        <v>0.163449098410272</v>
      </c>
    </row>
    <row r="230" spans="2:8" x14ac:dyDescent="0.35">
      <c r="B230" s="517" t="s">
        <v>3498</v>
      </c>
      <c r="C230" s="517" t="s">
        <v>53</v>
      </c>
      <c r="D230" s="517" t="s">
        <v>171</v>
      </c>
      <c r="E230" s="517" t="s">
        <v>785</v>
      </c>
      <c r="F230" s="517" t="s">
        <v>522</v>
      </c>
      <c r="G230" s="517">
        <v>0.51621990074156299</v>
      </c>
      <c r="H230" s="517">
        <v>0.78257081852510102</v>
      </c>
    </row>
    <row r="231" spans="2:8" x14ac:dyDescent="0.35">
      <c r="B231" s="517" t="s">
        <v>3500</v>
      </c>
      <c r="C231" s="517" t="s">
        <v>53</v>
      </c>
      <c r="D231" s="517" t="s">
        <v>627</v>
      </c>
      <c r="E231" s="517" t="s">
        <v>122</v>
      </c>
      <c r="F231" s="517" t="s">
        <v>3676</v>
      </c>
      <c r="G231" s="517">
        <v>5.4131096088364097E-2</v>
      </c>
      <c r="H231" s="517">
        <v>4.9646710216036997E-2</v>
      </c>
    </row>
    <row r="232" spans="2:8" x14ac:dyDescent="0.35">
      <c r="B232" s="517" t="s">
        <v>3500</v>
      </c>
      <c r="C232" s="517" t="s">
        <v>53</v>
      </c>
      <c r="D232" s="517" t="s">
        <v>627</v>
      </c>
      <c r="E232" s="517" t="s">
        <v>3694</v>
      </c>
      <c r="F232" s="517" t="s">
        <v>3676</v>
      </c>
      <c r="G232" s="517">
        <v>0.99972836134471399</v>
      </c>
      <c r="H232" s="517">
        <v>0.99955632296561003</v>
      </c>
    </row>
    <row r="233" spans="2:8" x14ac:dyDescent="0.35">
      <c r="B233" s="517" t="s">
        <v>3500</v>
      </c>
      <c r="C233" s="517" t="s">
        <v>53</v>
      </c>
      <c r="D233" s="517" t="s">
        <v>627</v>
      </c>
      <c r="E233" s="517" t="s">
        <v>125</v>
      </c>
      <c r="F233" s="517" t="s">
        <v>3676</v>
      </c>
      <c r="G233" s="517">
        <v>1</v>
      </c>
      <c r="H233" s="517">
        <v>1</v>
      </c>
    </row>
    <row r="234" spans="2:8" x14ac:dyDescent="0.35">
      <c r="B234" s="517" t="s">
        <v>3500</v>
      </c>
      <c r="C234" s="517" t="s">
        <v>53</v>
      </c>
      <c r="D234" s="517" t="s">
        <v>627</v>
      </c>
      <c r="E234" s="517" t="s">
        <v>3675</v>
      </c>
      <c r="F234" s="517" t="s">
        <v>3676</v>
      </c>
      <c r="G234" s="517">
        <v>0.62811345838070998</v>
      </c>
      <c r="H234" s="517">
        <v>0.54264304584017098</v>
      </c>
    </row>
    <row r="235" spans="2:8" x14ac:dyDescent="0.35">
      <c r="B235" s="517" t="s">
        <v>3500</v>
      </c>
      <c r="C235" s="517" t="s">
        <v>53</v>
      </c>
      <c r="D235" s="517" t="s">
        <v>627</v>
      </c>
      <c r="E235" s="517" t="s">
        <v>785</v>
      </c>
      <c r="F235" s="517" t="s">
        <v>3676</v>
      </c>
      <c r="G235" s="517">
        <v>1</v>
      </c>
      <c r="H235" s="517">
        <v>1</v>
      </c>
    </row>
    <row r="236" spans="2:8" x14ac:dyDescent="0.35">
      <c r="B236" s="517" t="s">
        <v>3500</v>
      </c>
      <c r="C236" s="517" t="s">
        <v>53</v>
      </c>
      <c r="D236" s="517" t="s">
        <v>627</v>
      </c>
      <c r="E236" s="517" t="s">
        <v>122</v>
      </c>
      <c r="F236" s="517" t="s">
        <v>3674</v>
      </c>
      <c r="G236" s="517">
        <v>5.4131096088364097E-2</v>
      </c>
      <c r="H236" s="517">
        <v>4.9646710216036997E-2</v>
      </c>
    </row>
    <row r="237" spans="2:8" x14ac:dyDescent="0.35">
      <c r="B237" s="517" t="s">
        <v>3500</v>
      </c>
      <c r="C237" s="517" t="s">
        <v>53</v>
      </c>
      <c r="D237" s="517" t="s">
        <v>627</v>
      </c>
      <c r="E237" s="517" t="s">
        <v>3694</v>
      </c>
      <c r="F237" s="517" t="s">
        <v>3674</v>
      </c>
      <c r="G237" s="517">
        <v>0.99972836134471399</v>
      </c>
      <c r="H237" s="517">
        <v>0.99955632296561003</v>
      </c>
    </row>
    <row r="238" spans="2:8" x14ac:dyDescent="0.35">
      <c r="B238" s="517" t="s">
        <v>3500</v>
      </c>
      <c r="C238" s="517" t="s">
        <v>53</v>
      </c>
      <c r="D238" s="517" t="s">
        <v>627</v>
      </c>
      <c r="E238" s="517" t="s">
        <v>125</v>
      </c>
      <c r="F238" s="517" t="s">
        <v>3674</v>
      </c>
      <c r="G238" s="517">
        <v>1</v>
      </c>
      <c r="H238" s="517">
        <v>1</v>
      </c>
    </row>
    <row r="239" spans="2:8" x14ac:dyDescent="0.35">
      <c r="B239" s="517" t="s">
        <v>3500</v>
      </c>
      <c r="C239" s="517" t="s">
        <v>53</v>
      </c>
      <c r="D239" s="517" t="s">
        <v>627</v>
      </c>
      <c r="E239" s="517" t="s">
        <v>3675</v>
      </c>
      <c r="F239" s="517" t="s">
        <v>3674</v>
      </c>
      <c r="G239" s="517">
        <v>0.62811345838070998</v>
      </c>
      <c r="H239" s="517">
        <v>0.54264304584017098</v>
      </c>
    </row>
    <row r="240" spans="2:8" x14ac:dyDescent="0.35">
      <c r="B240" s="517" t="s">
        <v>3500</v>
      </c>
      <c r="C240" s="517" t="s">
        <v>53</v>
      </c>
      <c r="D240" s="517" t="s">
        <v>627</v>
      </c>
      <c r="E240" s="517" t="s">
        <v>785</v>
      </c>
      <c r="F240" s="517" t="s">
        <v>3674</v>
      </c>
      <c r="G240" s="517">
        <v>1</v>
      </c>
      <c r="H240" s="517">
        <v>1</v>
      </c>
    </row>
    <row r="241" spans="2:8" x14ac:dyDescent="0.35">
      <c r="B241" s="517" t="s">
        <v>3500</v>
      </c>
      <c r="C241" s="517" t="s">
        <v>53</v>
      </c>
      <c r="D241" s="517" t="s">
        <v>171</v>
      </c>
      <c r="E241" s="517" t="s">
        <v>122</v>
      </c>
      <c r="F241" s="517" t="s">
        <v>522</v>
      </c>
      <c r="G241" s="517">
        <v>6.4152815489895397E-3</v>
      </c>
      <c r="H241" s="517">
        <v>5.1420779382121001E-3</v>
      </c>
    </row>
    <row r="242" spans="2:8" x14ac:dyDescent="0.35">
      <c r="B242" s="517" t="s">
        <v>3500</v>
      </c>
      <c r="C242" s="517" t="s">
        <v>53</v>
      </c>
      <c r="D242" s="517" t="s">
        <v>171</v>
      </c>
      <c r="E242" s="517" t="s">
        <v>3694</v>
      </c>
      <c r="F242" s="517" t="s">
        <v>522</v>
      </c>
      <c r="G242" s="517">
        <v>0.99882644111241303</v>
      </c>
      <c r="H242" s="517">
        <v>0.99964411206829196</v>
      </c>
    </row>
    <row r="243" spans="2:8" x14ac:dyDescent="0.35">
      <c r="B243" s="517" t="s">
        <v>3500</v>
      </c>
      <c r="C243" s="517" t="s">
        <v>53</v>
      </c>
      <c r="D243" s="517" t="s">
        <v>171</v>
      </c>
      <c r="E243" s="517" t="s">
        <v>125</v>
      </c>
      <c r="F243" s="517" t="s">
        <v>522</v>
      </c>
      <c r="G243" s="517">
        <v>1</v>
      </c>
      <c r="H243" s="517">
        <v>1</v>
      </c>
    </row>
    <row r="244" spans="2:8" x14ac:dyDescent="0.35">
      <c r="B244" s="517" t="s">
        <v>3500</v>
      </c>
      <c r="C244" s="517" t="s">
        <v>53</v>
      </c>
      <c r="D244" s="517" t="s">
        <v>171</v>
      </c>
      <c r="E244" s="517" t="s">
        <v>3675</v>
      </c>
      <c r="F244" s="517" t="s">
        <v>522</v>
      </c>
      <c r="G244" s="517">
        <v>0.42841441724707702</v>
      </c>
      <c r="H244" s="517">
        <v>0.25064198421749301</v>
      </c>
    </row>
    <row r="245" spans="2:8" x14ac:dyDescent="0.35">
      <c r="B245" s="517" t="s">
        <v>3500</v>
      </c>
      <c r="C245" s="517" t="s">
        <v>53</v>
      </c>
      <c r="D245" s="517" t="s">
        <v>171</v>
      </c>
      <c r="E245" s="517" t="s">
        <v>785</v>
      </c>
      <c r="F245" s="517" t="s">
        <v>522</v>
      </c>
      <c r="G245" s="517">
        <v>0.68411479303539702</v>
      </c>
      <c r="H245" s="517">
        <v>0.87841437775288</v>
      </c>
    </row>
    <row r="246" spans="2:8" x14ac:dyDescent="0.35">
      <c r="B246" s="517" t="s">
        <v>3502</v>
      </c>
      <c r="C246" s="517" t="s">
        <v>53</v>
      </c>
      <c r="D246" s="517" t="s">
        <v>627</v>
      </c>
      <c r="E246" s="517" t="s">
        <v>122</v>
      </c>
      <c r="F246" s="517" t="s">
        <v>3676</v>
      </c>
      <c r="G246" s="517">
        <v>1.8785734190099001E-2</v>
      </c>
      <c r="H246" s="517">
        <v>3.4909776946514398E-2</v>
      </c>
    </row>
    <row r="247" spans="2:8" x14ac:dyDescent="0.35">
      <c r="B247" s="517" t="s">
        <v>3502</v>
      </c>
      <c r="C247" s="517" t="s">
        <v>53</v>
      </c>
      <c r="D247" s="517" t="s">
        <v>627</v>
      </c>
      <c r="E247" s="517" t="s">
        <v>3694</v>
      </c>
      <c r="F247" s="517" t="s">
        <v>3676</v>
      </c>
      <c r="G247" s="517">
        <v>0.99994150394830195</v>
      </c>
      <c r="H247" s="517">
        <v>0.99995840843016204</v>
      </c>
    </row>
    <row r="248" spans="2:8" x14ac:dyDescent="0.35">
      <c r="B248" s="517" t="s">
        <v>3502</v>
      </c>
      <c r="C248" s="517" t="s">
        <v>53</v>
      </c>
      <c r="D248" s="517" t="s">
        <v>627</v>
      </c>
      <c r="E248" s="517" t="s">
        <v>125</v>
      </c>
      <c r="F248" s="517" t="s">
        <v>3676</v>
      </c>
      <c r="G248" s="517">
        <v>1</v>
      </c>
      <c r="H248" s="517">
        <v>1</v>
      </c>
    </row>
    <row r="249" spans="2:8" x14ac:dyDescent="0.35">
      <c r="B249" s="517" t="s">
        <v>3502</v>
      </c>
      <c r="C249" s="517" t="s">
        <v>53</v>
      </c>
      <c r="D249" s="517" t="s">
        <v>627</v>
      </c>
      <c r="E249" s="517" t="s">
        <v>3675</v>
      </c>
      <c r="F249" s="517" t="s">
        <v>3676</v>
      </c>
      <c r="G249" s="517">
        <v>0.15817719372893899</v>
      </c>
      <c r="H249" s="517">
        <v>0.217702273123732</v>
      </c>
    </row>
    <row r="250" spans="2:8" x14ac:dyDescent="0.35">
      <c r="B250" s="517" t="s">
        <v>3502</v>
      </c>
      <c r="C250" s="517" t="s">
        <v>53</v>
      </c>
      <c r="D250" s="517" t="s">
        <v>627</v>
      </c>
      <c r="E250" s="517" t="s">
        <v>785</v>
      </c>
      <c r="F250" s="517" t="s">
        <v>3676</v>
      </c>
      <c r="G250" s="517">
        <v>1</v>
      </c>
      <c r="H250" s="517">
        <v>1</v>
      </c>
    </row>
    <row r="251" spans="2:8" x14ac:dyDescent="0.35">
      <c r="B251" s="517" t="s">
        <v>3502</v>
      </c>
      <c r="C251" s="517" t="s">
        <v>53</v>
      </c>
      <c r="D251" s="517" t="s">
        <v>627</v>
      </c>
      <c r="E251" s="517" t="s">
        <v>122</v>
      </c>
      <c r="F251" s="517" t="s">
        <v>3674</v>
      </c>
      <c r="G251" s="517">
        <v>1.8785734190099001E-2</v>
      </c>
      <c r="H251" s="517">
        <v>3.4909776946514398E-2</v>
      </c>
    </row>
    <row r="252" spans="2:8" x14ac:dyDescent="0.35">
      <c r="B252" s="517" t="s">
        <v>3502</v>
      </c>
      <c r="C252" s="517" t="s">
        <v>53</v>
      </c>
      <c r="D252" s="517" t="s">
        <v>627</v>
      </c>
      <c r="E252" s="517" t="s">
        <v>3694</v>
      </c>
      <c r="F252" s="517" t="s">
        <v>3674</v>
      </c>
      <c r="G252" s="517">
        <v>0.99994150394830195</v>
      </c>
      <c r="H252" s="517">
        <v>0.99995840843016204</v>
      </c>
    </row>
    <row r="253" spans="2:8" x14ac:dyDescent="0.35">
      <c r="B253" s="517" t="s">
        <v>3502</v>
      </c>
      <c r="C253" s="517" t="s">
        <v>53</v>
      </c>
      <c r="D253" s="517" t="s">
        <v>627</v>
      </c>
      <c r="E253" s="517" t="s">
        <v>125</v>
      </c>
      <c r="F253" s="517" t="s">
        <v>3674</v>
      </c>
      <c r="G253" s="517">
        <v>1</v>
      </c>
      <c r="H253" s="517">
        <v>1</v>
      </c>
    </row>
    <row r="254" spans="2:8" x14ac:dyDescent="0.35">
      <c r="B254" s="517" t="s">
        <v>3502</v>
      </c>
      <c r="C254" s="517" t="s">
        <v>53</v>
      </c>
      <c r="D254" s="517" t="s">
        <v>627</v>
      </c>
      <c r="E254" s="517" t="s">
        <v>3675</v>
      </c>
      <c r="F254" s="517" t="s">
        <v>3674</v>
      </c>
      <c r="G254" s="517">
        <v>0.15817719372893899</v>
      </c>
      <c r="H254" s="517">
        <v>0.217702273123732</v>
      </c>
    </row>
    <row r="255" spans="2:8" x14ac:dyDescent="0.35">
      <c r="B255" s="517" t="s">
        <v>3502</v>
      </c>
      <c r="C255" s="517" t="s">
        <v>53</v>
      </c>
      <c r="D255" s="517" t="s">
        <v>627</v>
      </c>
      <c r="E255" s="517" t="s">
        <v>785</v>
      </c>
      <c r="F255" s="517" t="s">
        <v>3674</v>
      </c>
      <c r="G255" s="517">
        <v>1</v>
      </c>
      <c r="H255" s="517">
        <v>1</v>
      </c>
    </row>
    <row r="256" spans="2:8" x14ac:dyDescent="0.35">
      <c r="B256" s="517" t="s">
        <v>3502</v>
      </c>
      <c r="C256" s="517" t="s">
        <v>53</v>
      </c>
      <c r="D256" s="517" t="s">
        <v>171</v>
      </c>
      <c r="E256" s="517" t="s">
        <v>122</v>
      </c>
      <c r="F256" s="517" t="s">
        <v>522</v>
      </c>
      <c r="G256" s="517">
        <v>5.5692989418690698E-4</v>
      </c>
      <c r="H256" s="517">
        <v>5.1758463899959203E-4</v>
      </c>
    </row>
    <row r="257" spans="2:8" x14ac:dyDescent="0.35">
      <c r="B257" s="517" t="s">
        <v>3502</v>
      </c>
      <c r="C257" s="517" t="s">
        <v>53</v>
      </c>
      <c r="D257" s="517" t="s">
        <v>171</v>
      </c>
      <c r="E257" s="517" t="s">
        <v>3694</v>
      </c>
      <c r="F257" s="517" t="s">
        <v>522</v>
      </c>
      <c r="G257" s="517">
        <v>0.99764375115778303</v>
      </c>
      <c r="H257" s="517">
        <v>0.99768725965199001</v>
      </c>
    </row>
    <row r="258" spans="2:8" x14ac:dyDescent="0.35">
      <c r="B258" s="517" t="s">
        <v>3502</v>
      </c>
      <c r="C258" s="517" t="s">
        <v>53</v>
      </c>
      <c r="D258" s="517" t="s">
        <v>171</v>
      </c>
      <c r="E258" s="517" t="s">
        <v>125</v>
      </c>
      <c r="F258" s="517" t="s">
        <v>522</v>
      </c>
      <c r="G258" s="517">
        <v>1</v>
      </c>
      <c r="H258" s="517">
        <v>1</v>
      </c>
    </row>
    <row r="259" spans="2:8" x14ac:dyDescent="0.35">
      <c r="B259" s="517" t="s">
        <v>3502</v>
      </c>
      <c r="C259" s="517" t="s">
        <v>53</v>
      </c>
      <c r="D259" s="517" t="s">
        <v>171</v>
      </c>
      <c r="E259" s="517" t="s">
        <v>3675</v>
      </c>
      <c r="F259" s="517" t="s">
        <v>522</v>
      </c>
      <c r="G259" s="517">
        <v>0.154359149912599</v>
      </c>
      <c r="H259" s="517">
        <v>0.10597932065148399</v>
      </c>
    </row>
    <row r="260" spans="2:8" x14ac:dyDescent="0.35">
      <c r="B260" s="517" t="s">
        <v>3502</v>
      </c>
      <c r="C260" s="517" t="s">
        <v>53</v>
      </c>
      <c r="D260" s="517" t="s">
        <v>171</v>
      </c>
      <c r="E260" s="517" t="s">
        <v>785</v>
      </c>
      <c r="F260" s="517" t="s">
        <v>522</v>
      </c>
      <c r="G260" s="517">
        <v>0.49510382086729698</v>
      </c>
      <c r="H260" s="517">
        <v>0.76491347902760998</v>
      </c>
    </row>
    <row r="261" spans="2:8" x14ac:dyDescent="0.35">
      <c r="B261" s="517" t="s">
        <v>3504</v>
      </c>
      <c r="C261" s="517" t="s">
        <v>53</v>
      </c>
      <c r="D261" s="517" t="s">
        <v>627</v>
      </c>
      <c r="E261" s="517" t="s">
        <v>122</v>
      </c>
      <c r="F261" s="517" t="s">
        <v>3676</v>
      </c>
      <c r="G261" s="517">
        <v>7.8341475607513394E-2</v>
      </c>
      <c r="H261" s="517">
        <v>0.119249110020856</v>
      </c>
    </row>
    <row r="262" spans="2:8" x14ac:dyDescent="0.35">
      <c r="B262" s="517" t="s">
        <v>3504</v>
      </c>
      <c r="C262" s="517" t="s">
        <v>53</v>
      </c>
      <c r="D262" s="517" t="s">
        <v>627</v>
      </c>
      <c r="E262" s="517" t="s">
        <v>3694</v>
      </c>
      <c r="F262" s="517" t="s">
        <v>3676</v>
      </c>
      <c r="G262" s="517">
        <v>0.99995405791914405</v>
      </c>
      <c r="H262" s="517">
        <v>0.99994155472080604</v>
      </c>
    </row>
    <row r="263" spans="2:8" x14ac:dyDescent="0.35">
      <c r="B263" s="517" t="s">
        <v>3504</v>
      </c>
      <c r="C263" s="517" t="s">
        <v>53</v>
      </c>
      <c r="D263" s="517" t="s">
        <v>627</v>
      </c>
      <c r="E263" s="517" t="s">
        <v>125</v>
      </c>
      <c r="F263" s="517" t="s">
        <v>3676</v>
      </c>
      <c r="G263" s="517">
        <v>1</v>
      </c>
      <c r="H263" s="517">
        <v>1</v>
      </c>
    </row>
    <row r="264" spans="2:8" x14ac:dyDescent="0.35">
      <c r="B264" s="517" t="s">
        <v>3504</v>
      </c>
      <c r="C264" s="517" t="s">
        <v>53</v>
      </c>
      <c r="D264" s="517" t="s">
        <v>627</v>
      </c>
      <c r="E264" s="517" t="s">
        <v>3675</v>
      </c>
      <c r="F264" s="517" t="s">
        <v>3676</v>
      </c>
      <c r="G264" s="517">
        <v>0.740758054153973</v>
      </c>
      <c r="H264" s="517">
        <v>0.77372657180910998</v>
      </c>
    </row>
    <row r="265" spans="2:8" x14ac:dyDescent="0.35">
      <c r="B265" s="517" t="s">
        <v>3504</v>
      </c>
      <c r="C265" s="517" t="s">
        <v>53</v>
      </c>
      <c r="D265" s="517" t="s">
        <v>627</v>
      </c>
      <c r="E265" s="517" t="s">
        <v>785</v>
      </c>
      <c r="F265" s="517" t="s">
        <v>3676</v>
      </c>
      <c r="G265" s="517">
        <v>1</v>
      </c>
      <c r="H265" s="517">
        <v>1</v>
      </c>
    </row>
    <row r="266" spans="2:8" x14ac:dyDescent="0.35">
      <c r="B266" s="517" t="s">
        <v>3504</v>
      </c>
      <c r="C266" s="517" t="s">
        <v>53</v>
      </c>
      <c r="D266" s="517" t="s">
        <v>627</v>
      </c>
      <c r="E266" s="517" t="s">
        <v>122</v>
      </c>
      <c r="F266" s="517" t="s">
        <v>3674</v>
      </c>
      <c r="G266" s="517">
        <v>7.8341475607513394E-2</v>
      </c>
      <c r="H266" s="517">
        <v>0.119249110020856</v>
      </c>
    </row>
    <row r="267" spans="2:8" x14ac:dyDescent="0.35">
      <c r="B267" s="517" t="s">
        <v>3504</v>
      </c>
      <c r="C267" s="517" t="s">
        <v>53</v>
      </c>
      <c r="D267" s="517" t="s">
        <v>627</v>
      </c>
      <c r="E267" s="517" t="s">
        <v>3694</v>
      </c>
      <c r="F267" s="517" t="s">
        <v>3674</v>
      </c>
      <c r="G267" s="517">
        <v>0.99995405791914405</v>
      </c>
      <c r="H267" s="517">
        <v>0.99994155472080604</v>
      </c>
    </row>
    <row r="268" spans="2:8" x14ac:dyDescent="0.35">
      <c r="B268" s="517" t="s">
        <v>3504</v>
      </c>
      <c r="C268" s="517" t="s">
        <v>53</v>
      </c>
      <c r="D268" s="517" t="s">
        <v>627</v>
      </c>
      <c r="E268" s="517" t="s">
        <v>125</v>
      </c>
      <c r="F268" s="517" t="s">
        <v>3674</v>
      </c>
      <c r="G268" s="517">
        <v>1</v>
      </c>
      <c r="H268" s="517">
        <v>1</v>
      </c>
    </row>
    <row r="269" spans="2:8" x14ac:dyDescent="0.35">
      <c r="B269" s="517" t="s">
        <v>3504</v>
      </c>
      <c r="C269" s="517" t="s">
        <v>53</v>
      </c>
      <c r="D269" s="517" t="s">
        <v>627</v>
      </c>
      <c r="E269" s="517" t="s">
        <v>3675</v>
      </c>
      <c r="F269" s="517" t="s">
        <v>3674</v>
      </c>
      <c r="G269" s="517">
        <v>0.740758054153973</v>
      </c>
      <c r="H269" s="517">
        <v>0.77372657180910998</v>
      </c>
    </row>
    <row r="270" spans="2:8" x14ac:dyDescent="0.35">
      <c r="B270" s="517" t="s">
        <v>3504</v>
      </c>
      <c r="C270" s="517" t="s">
        <v>53</v>
      </c>
      <c r="D270" s="517" t="s">
        <v>627</v>
      </c>
      <c r="E270" s="517" t="s">
        <v>785</v>
      </c>
      <c r="F270" s="517" t="s">
        <v>3674</v>
      </c>
      <c r="G270" s="517">
        <v>1</v>
      </c>
      <c r="H270" s="517">
        <v>1</v>
      </c>
    </row>
    <row r="271" spans="2:8" x14ac:dyDescent="0.35">
      <c r="B271" s="517" t="s">
        <v>3504</v>
      </c>
      <c r="C271" s="517" t="s">
        <v>53</v>
      </c>
      <c r="D271" s="517" t="s">
        <v>171</v>
      </c>
      <c r="E271" s="517" t="s">
        <v>122</v>
      </c>
      <c r="F271" s="517" t="s">
        <v>522</v>
      </c>
      <c r="G271" s="517">
        <v>7.6039536883200304E-3</v>
      </c>
      <c r="H271" s="517">
        <v>5.8206087444847704E-3</v>
      </c>
    </row>
    <row r="272" spans="2:8" x14ac:dyDescent="0.35">
      <c r="B272" s="517" t="s">
        <v>3504</v>
      </c>
      <c r="C272" s="517" t="s">
        <v>53</v>
      </c>
      <c r="D272" s="517" t="s">
        <v>171</v>
      </c>
      <c r="E272" s="517" t="s">
        <v>3694</v>
      </c>
      <c r="F272" s="517" t="s">
        <v>522</v>
      </c>
      <c r="G272" s="517">
        <v>0.99999465895849504</v>
      </c>
      <c r="H272" s="517">
        <v>0.99999798007479901</v>
      </c>
    </row>
    <row r="273" spans="2:8" x14ac:dyDescent="0.35">
      <c r="B273" s="517" t="s">
        <v>3504</v>
      </c>
      <c r="C273" s="517" t="s">
        <v>53</v>
      </c>
      <c r="D273" s="517" t="s">
        <v>171</v>
      </c>
      <c r="E273" s="517" t="s">
        <v>125</v>
      </c>
      <c r="F273" s="517" t="s">
        <v>522</v>
      </c>
      <c r="G273" s="517">
        <v>1</v>
      </c>
      <c r="H273" s="517">
        <v>1</v>
      </c>
    </row>
    <row r="274" spans="2:8" x14ac:dyDescent="0.35">
      <c r="B274" s="517" t="s">
        <v>3504</v>
      </c>
      <c r="C274" s="517" t="s">
        <v>53</v>
      </c>
      <c r="D274" s="517" t="s">
        <v>171</v>
      </c>
      <c r="E274" s="517" t="s">
        <v>3675</v>
      </c>
      <c r="F274" s="517" t="s">
        <v>522</v>
      </c>
      <c r="G274" s="517">
        <v>0.54733982159327998</v>
      </c>
      <c r="H274" s="517">
        <v>0.36275747233972</v>
      </c>
    </row>
    <row r="275" spans="2:8" x14ac:dyDescent="0.35">
      <c r="B275" s="517" t="s">
        <v>3504</v>
      </c>
      <c r="C275" s="517" t="s">
        <v>53</v>
      </c>
      <c r="D275" s="517" t="s">
        <v>171</v>
      </c>
      <c r="E275" s="517" t="s">
        <v>785</v>
      </c>
      <c r="F275" s="517" t="s">
        <v>522</v>
      </c>
      <c r="G275" s="517">
        <v>0.75525812875926901</v>
      </c>
      <c r="H275" s="517">
        <v>0.86883851344673302</v>
      </c>
    </row>
    <row r="276" spans="2:8" x14ac:dyDescent="0.35">
      <c r="B276" s="517" t="s">
        <v>3506</v>
      </c>
      <c r="C276" s="517" t="s">
        <v>53</v>
      </c>
      <c r="D276" s="517" t="s">
        <v>627</v>
      </c>
      <c r="E276" s="517" t="s">
        <v>122</v>
      </c>
      <c r="F276" s="517" t="s">
        <v>3676</v>
      </c>
      <c r="G276" s="517">
        <v>7.1723756108245204E-2</v>
      </c>
      <c r="H276" s="517">
        <v>8.6477636128984403E-2</v>
      </c>
    </row>
    <row r="277" spans="2:8" x14ac:dyDescent="0.35">
      <c r="B277" s="517" t="s">
        <v>3506</v>
      </c>
      <c r="C277" s="517" t="s">
        <v>53</v>
      </c>
      <c r="D277" s="517" t="s">
        <v>627</v>
      </c>
      <c r="E277" s="517" t="s">
        <v>3694</v>
      </c>
      <c r="F277" s="517" t="s">
        <v>3676</v>
      </c>
      <c r="G277" s="517">
        <v>0.99999986366762805</v>
      </c>
      <c r="H277" s="517">
        <v>0.99999983096737499</v>
      </c>
    </row>
    <row r="278" spans="2:8" x14ac:dyDescent="0.35">
      <c r="B278" s="517" t="s">
        <v>3506</v>
      </c>
      <c r="C278" s="517" t="s">
        <v>53</v>
      </c>
      <c r="D278" s="517" t="s">
        <v>627</v>
      </c>
      <c r="E278" s="517" t="s">
        <v>125</v>
      </c>
      <c r="F278" s="517" t="s">
        <v>3676</v>
      </c>
      <c r="G278" s="517">
        <v>1</v>
      </c>
      <c r="H278" s="517">
        <v>1</v>
      </c>
    </row>
    <row r="279" spans="2:8" x14ac:dyDescent="0.35">
      <c r="B279" s="517" t="s">
        <v>3506</v>
      </c>
      <c r="C279" s="517" t="s">
        <v>53</v>
      </c>
      <c r="D279" s="517" t="s">
        <v>627</v>
      </c>
      <c r="E279" s="517" t="s">
        <v>3675</v>
      </c>
      <c r="F279" s="517" t="s">
        <v>3676</v>
      </c>
      <c r="G279" s="517">
        <v>0.763057311643626</v>
      </c>
      <c r="H279" s="517">
        <v>0.69059433466658104</v>
      </c>
    </row>
    <row r="280" spans="2:8" x14ac:dyDescent="0.35">
      <c r="B280" s="517" t="s">
        <v>3506</v>
      </c>
      <c r="C280" s="517" t="s">
        <v>53</v>
      </c>
      <c r="D280" s="517" t="s">
        <v>627</v>
      </c>
      <c r="E280" s="517" t="s">
        <v>785</v>
      </c>
      <c r="F280" s="517" t="s">
        <v>3676</v>
      </c>
      <c r="G280" s="517">
        <v>1</v>
      </c>
      <c r="H280" s="517">
        <v>1</v>
      </c>
    </row>
    <row r="281" spans="2:8" x14ac:dyDescent="0.35">
      <c r="B281" s="517" t="s">
        <v>3506</v>
      </c>
      <c r="C281" s="517" t="s">
        <v>53</v>
      </c>
      <c r="D281" s="517" t="s">
        <v>627</v>
      </c>
      <c r="E281" s="517" t="s">
        <v>122</v>
      </c>
      <c r="F281" s="517" t="s">
        <v>3674</v>
      </c>
      <c r="G281" s="517">
        <v>7.1723756108245093E-2</v>
      </c>
      <c r="H281" s="517">
        <v>8.64776361289845E-2</v>
      </c>
    </row>
    <row r="282" spans="2:8" x14ac:dyDescent="0.35">
      <c r="B282" s="517" t="s">
        <v>3506</v>
      </c>
      <c r="C282" s="517" t="s">
        <v>53</v>
      </c>
      <c r="D282" s="517" t="s">
        <v>627</v>
      </c>
      <c r="E282" s="517" t="s">
        <v>3694</v>
      </c>
      <c r="F282" s="517" t="s">
        <v>3674</v>
      </c>
      <c r="G282" s="517">
        <v>0.99999986366762805</v>
      </c>
      <c r="H282" s="517">
        <v>0.99999983096737499</v>
      </c>
    </row>
    <row r="283" spans="2:8" x14ac:dyDescent="0.35">
      <c r="B283" s="517" t="s">
        <v>3506</v>
      </c>
      <c r="C283" s="517" t="s">
        <v>53</v>
      </c>
      <c r="D283" s="517" t="s">
        <v>627</v>
      </c>
      <c r="E283" s="517" t="s">
        <v>125</v>
      </c>
      <c r="F283" s="517" t="s">
        <v>3674</v>
      </c>
      <c r="G283" s="517">
        <v>1</v>
      </c>
      <c r="H283" s="517">
        <v>1</v>
      </c>
    </row>
    <row r="284" spans="2:8" x14ac:dyDescent="0.35">
      <c r="B284" s="517" t="s">
        <v>3506</v>
      </c>
      <c r="C284" s="517" t="s">
        <v>53</v>
      </c>
      <c r="D284" s="517" t="s">
        <v>627</v>
      </c>
      <c r="E284" s="517" t="s">
        <v>3675</v>
      </c>
      <c r="F284" s="517" t="s">
        <v>3674</v>
      </c>
      <c r="G284" s="517">
        <v>0.763057311643626</v>
      </c>
      <c r="H284" s="517">
        <v>0.69059433466658104</v>
      </c>
    </row>
    <row r="285" spans="2:8" x14ac:dyDescent="0.35">
      <c r="B285" s="517" t="s">
        <v>3506</v>
      </c>
      <c r="C285" s="517" t="s">
        <v>53</v>
      </c>
      <c r="D285" s="517" t="s">
        <v>627</v>
      </c>
      <c r="E285" s="517" t="s">
        <v>785</v>
      </c>
      <c r="F285" s="517" t="s">
        <v>3674</v>
      </c>
      <c r="G285" s="517">
        <v>1</v>
      </c>
      <c r="H285" s="517">
        <v>1</v>
      </c>
    </row>
    <row r="286" spans="2:8" x14ac:dyDescent="0.35">
      <c r="B286" s="517" t="s">
        <v>3506</v>
      </c>
      <c r="C286" s="517" t="s">
        <v>53</v>
      </c>
      <c r="D286" s="517" t="s">
        <v>171</v>
      </c>
      <c r="E286" s="517" t="s">
        <v>122</v>
      </c>
      <c r="F286" s="517" t="s">
        <v>522</v>
      </c>
      <c r="G286" s="517">
        <v>4.4160172488300299E-3</v>
      </c>
      <c r="H286" s="517">
        <v>3.9433124489493604E-3</v>
      </c>
    </row>
    <row r="287" spans="2:8" x14ac:dyDescent="0.35">
      <c r="B287" s="517" t="s">
        <v>3506</v>
      </c>
      <c r="C287" s="517" t="s">
        <v>53</v>
      </c>
      <c r="D287" s="517" t="s">
        <v>171</v>
      </c>
      <c r="E287" s="517" t="s">
        <v>3694</v>
      </c>
      <c r="F287" s="517" t="s">
        <v>522</v>
      </c>
      <c r="G287" s="517">
        <v>0.99995425975580299</v>
      </c>
      <c r="H287" s="517">
        <v>0.99973660734782699</v>
      </c>
    </row>
    <row r="288" spans="2:8" x14ac:dyDescent="0.35">
      <c r="B288" s="517" t="s">
        <v>3506</v>
      </c>
      <c r="C288" s="517" t="s">
        <v>53</v>
      </c>
      <c r="D288" s="517" t="s">
        <v>171</v>
      </c>
      <c r="E288" s="517" t="s">
        <v>125</v>
      </c>
      <c r="F288" s="517" t="s">
        <v>522</v>
      </c>
      <c r="G288" s="517">
        <v>1</v>
      </c>
      <c r="H288" s="517">
        <v>1</v>
      </c>
    </row>
    <row r="289" spans="2:8" x14ac:dyDescent="0.35">
      <c r="B289" s="517" t="s">
        <v>3506</v>
      </c>
      <c r="C289" s="517" t="s">
        <v>53</v>
      </c>
      <c r="D289" s="517" t="s">
        <v>171</v>
      </c>
      <c r="E289" s="517" t="s">
        <v>3675</v>
      </c>
      <c r="F289" s="517" t="s">
        <v>522</v>
      </c>
      <c r="G289" s="517">
        <v>0.59678784007474694</v>
      </c>
      <c r="H289" s="517">
        <v>0.36261895321209497</v>
      </c>
    </row>
    <row r="290" spans="2:8" x14ac:dyDescent="0.35">
      <c r="B290" s="517" t="s">
        <v>3506</v>
      </c>
      <c r="C290" s="517" t="s">
        <v>53</v>
      </c>
      <c r="D290" s="517" t="s">
        <v>171</v>
      </c>
      <c r="E290" s="517" t="s">
        <v>785</v>
      </c>
      <c r="F290" s="517" t="s">
        <v>522</v>
      </c>
      <c r="G290" s="517">
        <v>0.80111417478012104</v>
      </c>
      <c r="H290" s="517">
        <v>0.86396910234625701</v>
      </c>
    </row>
    <row r="291" spans="2:8" x14ac:dyDescent="0.35">
      <c r="B291" s="517" t="s">
        <v>3508</v>
      </c>
      <c r="C291" s="517" t="s">
        <v>53</v>
      </c>
      <c r="D291" s="517" t="s">
        <v>627</v>
      </c>
      <c r="E291" s="517" t="s">
        <v>122</v>
      </c>
      <c r="F291" s="517" t="s">
        <v>3676</v>
      </c>
      <c r="G291" s="517">
        <v>6.9409621066694793E-2</v>
      </c>
      <c r="H291" s="517">
        <v>8.3948152957738498E-2</v>
      </c>
    </row>
    <row r="292" spans="2:8" x14ac:dyDescent="0.35">
      <c r="B292" s="517" t="s">
        <v>3508</v>
      </c>
      <c r="C292" s="517" t="s">
        <v>53</v>
      </c>
      <c r="D292" s="517" t="s">
        <v>627</v>
      </c>
      <c r="E292" s="517" t="s">
        <v>3694</v>
      </c>
      <c r="F292" s="517" t="s">
        <v>3676</v>
      </c>
      <c r="G292" s="517">
        <v>0.99999984600539504</v>
      </c>
      <c r="H292" s="517">
        <v>0.99999980950345302</v>
      </c>
    </row>
    <row r="293" spans="2:8" x14ac:dyDescent="0.35">
      <c r="B293" s="517" t="s">
        <v>3508</v>
      </c>
      <c r="C293" s="517" t="s">
        <v>53</v>
      </c>
      <c r="D293" s="517" t="s">
        <v>627</v>
      </c>
      <c r="E293" s="517" t="s">
        <v>125</v>
      </c>
      <c r="F293" s="517" t="s">
        <v>3676</v>
      </c>
      <c r="G293" s="517">
        <v>1</v>
      </c>
      <c r="H293" s="517">
        <v>1</v>
      </c>
    </row>
    <row r="294" spans="2:8" x14ac:dyDescent="0.35">
      <c r="B294" s="517" t="s">
        <v>3508</v>
      </c>
      <c r="C294" s="517" t="s">
        <v>53</v>
      </c>
      <c r="D294" s="517" t="s">
        <v>627</v>
      </c>
      <c r="E294" s="517" t="s">
        <v>3675</v>
      </c>
      <c r="F294" s="517" t="s">
        <v>3676</v>
      </c>
      <c r="G294" s="517">
        <v>0.74023121488836396</v>
      </c>
      <c r="H294" s="517">
        <v>0.66457564610955899</v>
      </c>
    </row>
    <row r="295" spans="2:8" x14ac:dyDescent="0.35">
      <c r="B295" s="517" t="s">
        <v>3508</v>
      </c>
      <c r="C295" s="517" t="s">
        <v>53</v>
      </c>
      <c r="D295" s="517" t="s">
        <v>627</v>
      </c>
      <c r="E295" s="517" t="s">
        <v>785</v>
      </c>
      <c r="F295" s="517" t="s">
        <v>3676</v>
      </c>
      <c r="G295" s="517">
        <v>1</v>
      </c>
      <c r="H295" s="517">
        <v>1</v>
      </c>
    </row>
    <row r="296" spans="2:8" x14ac:dyDescent="0.35">
      <c r="B296" s="517" t="s">
        <v>3508</v>
      </c>
      <c r="C296" s="517" t="s">
        <v>53</v>
      </c>
      <c r="D296" s="517" t="s">
        <v>627</v>
      </c>
      <c r="E296" s="517" t="s">
        <v>122</v>
      </c>
      <c r="F296" s="517" t="s">
        <v>3674</v>
      </c>
      <c r="G296" s="517">
        <v>6.9409621066694793E-2</v>
      </c>
      <c r="H296" s="517">
        <v>8.3948152957738498E-2</v>
      </c>
    </row>
    <row r="297" spans="2:8" x14ac:dyDescent="0.35">
      <c r="B297" s="517" t="s">
        <v>3508</v>
      </c>
      <c r="C297" s="517" t="s">
        <v>53</v>
      </c>
      <c r="D297" s="517" t="s">
        <v>627</v>
      </c>
      <c r="E297" s="517" t="s">
        <v>3694</v>
      </c>
      <c r="F297" s="517" t="s">
        <v>3674</v>
      </c>
      <c r="G297" s="517">
        <v>0.99999984600539504</v>
      </c>
      <c r="H297" s="517">
        <v>0.99999980950345302</v>
      </c>
    </row>
    <row r="298" spans="2:8" x14ac:dyDescent="0.35">
      <c r="B298" s="517" t="s">
        <v>3508</v>
      </c>
      <c r="C298" s="517" t="s">
        <v>53</v>
      </c>
      <c r="D298" s="517" t="s">
        <v>627</v>
      </c>
      <c r="E298" s="517" t="s">
        <v>125</v>
      </c>
      <c r="F298" s="517" t="s">
        <v>3674</v>
      </c>
      <c r="G298" s="517">
        <v>1</v>
      </c>
      <c r="H298" s="517">
        <v>1</v>
      </c>
    </row>
    <row r="299" spans="2:8" x14ac:dyDescent="0.35">
      <c r="B299" s="517" t="s">
        <v>3508</v>
      </c>
      <c r="C299" s="517" t="s">
        <v>53</v>
      </c>
      <c r="D299" s="517" t="s">
        <v>627</v>
      </c>
      <c r="E299" s="517" t="s">
        <v>3675</v>
      </c>
      <c r="F299" s="517" t="s">
        <v>3674</v>
      </c>
      <c r="G299" s="517">
        <v>0.74023121488836396</v>
      </c>
      <c r="H299" s="517">
        <v>0.66457564610955899</v>
      </c>
    </row>
    <row r="300" spans="2:8" x14ac:dyDescent="0.35">
      <c r="B300" s="517" t="s">
        <v>3508</v>
      </c>
      <c r="C300" s="517" t="s">
        <v>53</v>
      </c>
      <c r="D300" s="517" t="s">
        <v>627</v>
      </c>
      <c r="E300" s="517" t="s">
        <v>785</v>
      </c>
      <c r="F300" s="517" t="s">
        <v>3674</v>
      </c>
      <c r="G300" s="517">
        <v>1</v>
      </c>
      <c r="H300" s="517">
        <v>1</v>
      </c>
    </row>
    <row r="301" spans="2:8" x14ac:dyDescent="0.35">
      <c r="B301" s="517" t="s">
        <v>3508</v>
      </c>
      <c r="C301" s="517" t="s">
        <v>53</v>
      </c>
      <c r="D301" s="517" t="s">
        <v>171</v>
      </c>
      <c r="E301" s="517" t="s">
        <v>122</v>
      </c>
      <c r="F301" s="517" t="s">
        <v>522</v>
      </c>
      <c r="G301" s="517">
        <v>4.0641530696028704E-3</v>
      </c>
      <c r="H301" s="517">
        <v>3.8439395785001399E-3</v>
      </c>
    </row>
    <row r="302" spans="2:8" x14ac:dyDescent="0.35">
      <c r="B302" s="517" t="s">
        <v>3508</v>
      </c>
      <c r="C302" s="517" t="s">
        <v>53</v>
      </c>
      <c r="D302" s="517" t="s">
        <v>171</v>
      </c>
      <c r="E302" s="517" t="s">
        <v>3694</v>
      </c>
      <c r="F302" s="517" t="s">
        <v>522</v>
      </c>
      <c r="G302" s="517">
        <v>0.99994613426095003</v>
      </c>
      <c r="H302" s="517">
        <v>0.99968726039684297</v>
      </c>
    </row>
    <row r="303" spans="2:8" x14ac:dyDescent="0.35">
      <c r="B303" s="517" t="s">
        <v>3508</v>
      </c>
      <c r="C303" s="517" t="s">
        <v>53</v>
      </c>
      <c r="D303" s="517" t="s">
        <v>171</v>
      </c>
      <c r="E303" s="517" t="s">
        <v>125</v>
      </c>
      <c r="F303" s="517" t="s">
        <v>522</v>
      </c>
      <c r="G303" s="517">
        <v>1</v>
      </c>
      <c r="H303" s="517">
        <v>1</v>
      </c>
    </row>
    <row r="304" spans="2:8" x14ac:dyDescent="0.35">
      <c r="B304" s="517" t="s">
        <v>3508</v>
      </c>
      <c r="C304" s="517" t="s">
        <v>53</v>
      </c>
      <c r="D304" s="517" t="s">
        <v>171</v>
      </c>
      <c r="E304" s="517" t="s">
        <v>3675</v>
      </c>
      <c r="F304" s="517" t="s">
        <v>522</v>
      </c>
      <c r="G304" s="517">
        <v>0.57123740013469704</v>
      </c>
      <c r="H304" s="517">
        <v>0.33912817910606002</v>
      </c>
    </row>
    <row r="305" spans="2:8" x14ac:dyDescent="0.35">
      <c r="B305" s="517" t="s">
        <v>3508</v>
      </c>
      <c r="C305" s="517" t="s">
        <v>53</v>
      </c>
      <c r="D305" s="517" t="s">
        <v>171</v>
      </c>
      <c r="E305" s="517" t="s">
        <v>785</v>
      </c>
      <c r="F305" s="517" t="s">
        <v>522</v>
      </c>
      <c r="G305" s="517">
        <v>0.79092035971047403</v>
      </c>
      <c r="H305" s="517">
        <v>0.86165639482472201</v>
      </c>
    </row>
    <row r="306" spans="2:8" x14ac:dyDescent="0.35">
      <c r="B306" s="517" t="s">
        <v>3510</v>
      </c>
      <c r="C306" s="517" t="s">
        <v>53</v>
      </c>
      <c r="D306" s="517" t="s">
        <v>627</v>
      </c>
      <c r="E306" s="517" t="s">
        <v>122</v>
      </c>
      <c r="F306" s="517" t="s">
        <v>3676</v>
      </c>
      <c r="G306" s="517">
        <v>6.5466617132141594E-2</v>
      </c>
      <c r="H306" s="517">
        <v>8.2393114919560001E-2</v>
      </c>
    </row>
    <row r="307" spans="2:8" x14ac:dyDescent="0.35">
      <c r="B307" s="517" t="s">
        <v>3510</v>
      </c>
      <c r="C307" s="517" t="s">
        <v>53</v>
      </c>
      <c r="D307" s="517" t="s">
        <v>627</v>
      </c>
      <c r="E307" s="517" t="s">
        <v>3694</v>
      </c>
      <c r="F307" s="517" t="s">
        <v>3676</v>
      </c>
      <c r="G307" s="517">
        <v>0.99998338419092403</v>
      </c>
      <c r="H307" s="517">
        <v>0.999971971247264</v>
      </c>
    </row>
    <row r="308" spans="2:8" x14ac:dyDescent="0.35">
      <c r="B308" s="517" t="s">
        <v>3510</v>
      </c>
      <c r="C308" s="517" t="s">
        <v>53</v>
      </c>
      <c r="D308" s="517" t="s">
        <v>627</v>
      </c>
      <c r="E308" s="517" t="s">
        <v>125</v>
      </c>
      <c r="F308" s="517" t="s">
        <v>3676</v>
      </c>
      <c r="G308" s="517">
        <v>1</v>
      </c>
      <c r="H308" s="517">
        <v>1</v>
      </c>
    </row>
    <row r="309" spans="2:8" x14ac:dyDescent="0.35">
      <c r="B309" s="517" t="s">
        <v>3510</v>
      </c>
      <c r="C309" s="517" t="s">
        <v>53</v>
      </c>
      <c r="D309" s="517" t="s">
        <v>627</v>
      </c>
      <c r="E309" s="517" t="s">
        <v>3675</v>
      </c>
      <c r="F309" s="517" t="s">
        <v>3676</v>
      </c>
      <c r="G309" s="517">
        <v>0.73450763000050001</v>
      </c>
      <c r="H309" s="517">
        <v>0.65691380819495704</v>
      </c>
    </row>
    <row r="310" spans="2:8" x14ac:dyDescent="0.35">
      <c r="B310" s="517" t="s">
        <v>3510</v>
      </c>
      <c r="C310" s="517" t="s">
        <v>53</v>
      </c>
      <c r="D310" s="517" t="s">
        <v>627</v>
      </c>
      <c r="E310" s="517" t="s">
        <v>785</v>
      </c>
      <c r="F310" s="517" t="s">
        <v>3676</v>
      </c>
      <c r="G310" s="517">
        <v>1</v>
      </c>
      <c r="H310" s="517">
        <v>1</v>
      </c>
    </row>
    <row r="311" spans="2:8" x14ac:dyDescent="0.35">
      <c r="B311" s="517" t="s">
        <v>3510</v>
      </c>
      <c r="C311" s="517" t="s">
        <v>53</v>
      </c>
      <c r="D311" s="517" t="s">
        <v>627</v>
      </c>
      <c r="E311" s="517" t="s">
        <v>122</v>
      </c>
      <c r="F311" s="517" t="s">
        <v>3674</v>
      </c>
      <c r="G311" s="517">
        <v>6.5466617132141594E-2</v>
      </c>
      <c r="H311" s="517">
        <v>8.2393114919560001E-2</v>
      </c>
    </row>
    <row r="312" spans="2:8" x14ac:dyDescent="0.35">
      <c r="B312" s="517" t="s">
        <v>3510</v>
      </c>
      <c r="C312" s="517" t="s">
        <v>53</v>
      </c>
      <c r="D312" s="517" t="s">
        <v>627</v>
      </c>
      <c r="E312" s="517" t="s">
        <v>3694</v>
      </c>
      <c r="F312" s="517" t="s">
        <v>3674</v>
      </c>
      <c r="G312" s="517">
        <v>0.99998338419092403</v>
      </c>
      <c r="H312" s="517">
        <v>0.999971971247264</v>
      </c>
    </row>
    <row r="313" spans="2:8" x14ac:dyDescent="0.35">
      <c r="B313" s="517" t="s">
        <v>3510</v>
      </c>
      <c r="C313" s="517" t="s">
        <v>53</v>
      </c>
      <c r="D313" s="517" t="s">
        <v>627</v>
      </c>
      <c r="E313" s="517" t="s">
        <v>125</v>
      </c>
      <c r="F313" s="517" t="s">
        <v>3674</v>
      </c>
      <c r="G313" s="517">
        <v>1</v>
      </c>
      <c r="H313" s="517">
        <v>1</v>
      </c>
    </row>
    <row r="314" spans="2:8" x14ac:dyDescent="0.35">
      <c r="B314" s="517" t="s">
        <v>3510</v>
      </c>
      <c r="C314" s="517" t="s">
        <v>53</v>
      </c>
      <c r="D314" s="517" t="s">
        <v>627</v>
      </c>
      <c r="E314" s="517" t="s">
        <v>3675</v>
      </c>
      <c r="F314" s="517" t="s">
        <v>3674</v>
      </c>
      <c r="G314" s="517">
        <v>0.73450763000050001</v>
      </c>
      <c r="H314" s="517">
        <v>0.65691380819495704</v>
      </c>
    </row>
    <row r="315" spans="2:8" x14ac:dyDescent="0.35">
      <c r="B315" s="517" t="s">
        <v>3510</v>
      </c>
      <c r="C315" s="517" t="s">
        <v>53</v>
      </c>
      <c r="D315" s="517" t="s">
        <v>627</v>
      </c>
      <c r="E315" s="517" t="s">
        <v>785</v>
      </c>
      <c r="F315" s="517" t="s">
        <v>3674</v>
      </c>
      <c r="G315" s="517">
        <v>1</v>
      </c>
      <c r="H315" s="517">
        <v>1</v>
      </c>
    </row>
    <row r="316" spans="2:8" x14ac:dyDescent="0.35">
      <c r="B316" s="517" t="s">
        <v>3510</v>
      </c>
      <c r="C316" s="517" t="s">
        <v>53</v>
      </c>
      <c r="D316" s="517" t="s">
        <v>171</v>
      </c>
      <c r="E316" s="517" t="s">
        <v>122</v>
      </c>
      <c r="F316" s="517" t="s">
        <v>522</v>
      </c>
      <c r="G316" s="517">
        <v>8.4632068005549201E-3</v>
      </c>
      <c r="H316" s="517">
        <v>5.1513044756648398E-3</v>
      </c>
    </row>
    <row r="317" spans="2:8" x14ac:dyDescent="0.35">
      <c r="B317" s="517" t="s">
        <v>3510</v>
      </c>
      <c r="C317" s="517" t="s">
        <v>53</v>
      </c>
      <c r="D317" s="517" t="s">
        <v>171</v>
      </c>
      <c r="E317" s="517" t="s">
        <v>3694</v>
      </c>
      <c r="F317" s="517" t="s">
        <v>522</v>
      </c>
      <c r="G317" s="517">
        <v>0.99999070613331498</v>
      </c>
      <c r="H317" s="517">
        <v>0.99999412140694199</v>
      </c>
    </row>
    <row r="318" spans="2:8" x14ac:dyDescent="0.35">
      <c r="B318" s="517" t="s">
        <v>3510</v>
      </c>
      <c r="C318" s="517" t="s">
        <v>53</v>
      </c>
      <c r="D318" s="517" t="s">
        <v>171</v>
      </c>
      <c r="E318" s="517" t="s">
        <v>125</v>
      </c>
      <c r="F318" s="517" t="s">
        <v>522</v>
      </c>
      <c r="G318" s="517">
        <v>1</v>
      </c>
      <c r="H318" s="517">
        <v>1</v>
      </c>
    </row>
    <row r="319" spans="2:8" x14ac:dyDescent="0.35">
      <c r="B319" s="517" t="s">
        <v>3510</v>
      </c>
      <c r="C319" s="517" t="s">
        <v>53</v>
      </c>
      <c r="D319" s="517" t="s">
        <v>171</v>
      </c>
      <c r="E319" s="517" t="s">
        <v>3675</v>
      </c>
      <c r="F319" s="517" t="s">
        <v>522</v>
      </c>
      <c r="G319" s="517">
        <v>0.69615100168335897</v>
      </c>
      <c r="H319" s="517">
        <v>0.45240079266912903</v>
      </c>
    </row>
    <row r="320" spans="2:8" x14ac:dyDescent="0.35">
      <c r="B320" s="517" t="s">
        <v>3510</v>
      </c>
      <c r="C320" s="517" t="s">
        <v>53</v>
      </c>
      <c r="D320" s="517" t="s">
        <v>171</v>
      </c>
      <c r="E320" s="517" t="s">
        <v>785</v>
      </c>
      <c r="F320" s="517" t="s">
        <v>522</v>
      </c>
      <c r="G320" s="517">
        <v>0.81561489651365204</v>
      </c>
      <c r="H320" s="517">
        <v>0.92644001560604095</v>
      </c>
    </row>
    <row r="321" spans="2:8" x14ac:dyDescent="0.35">
      <c r="B321" s="517" t="s">
        <v>3512</v>
      </c>
      <c r="C321" s="517" t="s">
        <v>53</v>
      </c>
      <c r="D321" s="517" t="s">
        <v>627</v>
      </c>
      <c r="E321" s="517" t="s">
        <v>122</v>
      </c>
      <c r="F321" s="517" t="s">
        <v>3676</v>
      </c>
      <c r="G321" s="517">
        <v>5.0813581953815599E-2</v>
      </c>
      <c r="H321" s="517">
        <v>6.5142294070512405E-2</v>
      </c>
    </row>
    <row r="322" spans="2:8" x14ac:dyDescent="0.35">
      <c r="B322" s="517" t="s">
        <v>3512</v>
      </c>
      <c r="C322" s="517" t="s">
        <v>53</v>
      </c>
      <c r="D322" s="517" t="s">
        <v>627</v>
      </c>
      <c r="E322" s="517" t="s">
        <v>3694</v>
      </c>
      <c r="F322" s="517" t="s">
        <v>3676</v>
      </c>
      <c r="G322" s="517">
        <v>0.999972768629668</v>
      </c>
      <c r="H322" s="517">
        <v>0.99995530485338102</v>
      </c>
    </row>
    <row r="323" spans="2:8" x14ac:dyDescent="0.35">
      <c r="B323" s="517" t="s">
        <v>3512</v>
      </c>
      <c r="C323" s="517" t="s">
        <v>53</v>
      </c>
      <c r="D323" s="517" t="s">
        <v>627</v>
      </c>
      <c r="E323" s="517" t="s">
        <v>125</v>
      </c>
      <c r="F323" s="517" t="s">
        <v>3676</v>
      </c>
      <c r="G323" s="517">
        <v>1</v>
      </c>
      <c r="H323" s="517">
        <v>1</v>
      </c>
    </row>
    <row r="324" spans="2:8" x14ac:dyDescent="0.35">
      <c r="B324" s="517" t="s">
        <v>3512</v>
      </c>
      <c r="C324" s="517" t="s">
        <v>53</v>
      </c>
      <c r="D324" s="517" t="s">
        <v>627</v>
      </c>
      <c r="E324" s="517" t="s">
        <v>3675</v>
      </c>
      <c r="F324" s="517" t="s">
        <v>3676</v>
      </c>
      <c r="G324" s="517">
        <v>0.62823739998766504</v>
      </c>
      <c r="H324" s="517">
        <v>0.55016227857704203</v>
      </c>
    </row>
    <row r="325" spans="2:8" x14ac:dyDescent="0.35">
      <c r="B325" s="517" t="s">
        <v>3512</v>
      </c>
      <c r="C325" s="517" t="s">
        <v>53</v>
      </c>
      <c r="D325" s="517" t="s">
        <v>627</v>
      </c>
      <c r="E325" s="517" t="s">
        <v>785</v>
      </c>
      <c r="F325" s="517" t="s">
        <v>3676</v>
      </c>
      <c r="G325" s="517">
        <v>1</v>
      </c>
      <c r="H325" s="517">
        <v>1</v>
      </c>
    </row>
    <row r="326" spans="2:8" x14ac:dyDescent="0.35">
      <c r="B326" s="517" t="s">
        <v>3512</v>
      </c>
      <c r="C326" s="517" t="s">
        <v>53</v>
      </c>
      <c r="D326" s="517" t="s">
        <v>627</v>
      </c>
      <c r="E326" s="517" t="s">
        <v>122</v>
      </c>
      <c r="F326" s="517" t="s">
        <v>3674</v>
      </c>
      <c r="G326" s="517">
        <v>5.0813581953815599E-2</v>
      </c>
      <c r="H326" s="517">
        <v>6.5142294070512405E-2</v>
      </c>
    </row>
    <row r="327" spans="2:8" x14ac:dyDescent="0.35">
      <c r="B327" s="517" t="s">
        <v>3512</v>
      </c>
      <c r="C327" s="517" t="s">
        <v>53</v>
      </c>
      <c r="D327" s="517" t="s">
        <v>627</v>
      </c>
      <c r="E327" s="517" t="s">
        <v>3694</v>
      </c>
      <c r="F327" s="517" t="s">
        <v>3674</v>
      </c>
      <c r="G327" s="517">
        <v>0.999972768629668</v>
      </c>
      <c r="H327" s="517">
        <v>0.99995530485338102</v>
      </c>
    </row>
    <row r="328" spans="2:8" x14ac:dyDescent="0.35">
      <c r="B328" s="517" t="s">
        <v>3512</v>
      </c>
      <c r="C328" s="517" t="s">
        <v>53</v>
      </c>
      <c r="D328" s="517" t="s">
        <v>627</v>
      </c>
      <c r="E328" s="517" t="s">
        <v>125</v>
      </c>
      <c r="F328" s="517" t="s">
        <v>3674</v>
      </c>
      <c r="G328" s="517">
        <v>1</v>
      </c>
      <c r="H328" s="517">
        <v>1</v>
      </c>
    </row>
    <row r="329" spans="2:8" x14ac:dyDescent="0.35">
      <c r="B329" s="517" t="s">
        <v>3512</v>
      </c>
      <c r="C329" s="517" t="s">
        <v>53</v>
      </c>
      <c r="D329" s="517" t="s">
        <v>627</v>
      </c>
      <c r="E329" s="517" t="s">
        <v>3675</v>
      </c>
      <c r="F329" s="517" t="s">
        <v>3674</v>
      </c>
      <c r="G329" s="517">
        <v>0.62823739998766504</v>
      </c>
      <c r="H329" s="517">
        <v>0.55016227857704203</v>
      </c>
    </row>
    <row r="330" spans="2:8" x14ac:dyDescent="0.35">
      <c r="B330" s="517" t="s">
        <v>3512</v>
      </c>
      <c r="C330" s="517" t="s">
        <v>53</v>
      </c>
      <c r="D330" s="517" t="s">
        <v>627</v>
      </c>
      <c r="E330" s="517" t="s">
        <v>785</v>
      </c>
      <c r="F330" s="517" t="s">
        <v>3674</v>
      </c>
      <c r="G330" s="517">
        <v>1</v>
      </c>
      <c r="H330" s="517">
        <v>1</v>
      </c>
    </row>
    <row r="331" spans="2:8" x14ac:dyDescent="0.35">
      <c r="B331" s="517" t="s">
        <v>3512</v>
      </c>
      <c r="C331" s="517" t="s">
        <v>53</v>
      </c>
      <c r="D331" s="517" t="s">
        <v>171</v>
      </c>
      <c r="E331" s="517" t="s">
        <v>122</v>
      </c>
      <c r="F331" s="517" t="s">
        <v>522</v>
      </c>
      <c r="G331" s="517">
        <v>5.9712620482741501E-3</v>
      </c>
      <c r="H331" s="517">
        <v>5.4186945484561797E-3</v>
      </c>
    </row>
    <row r="332" spans="2:8" x14ac:dyDescent="0.35">
      <c r="B332" s="517" t="s">
        <v>3512</v>
      </c>
      <c r="C332" s="517" t="s">
        <v>53</v>
      </c>
      <c r="D332" s="517" t="s">
        <v>171</v>
      </c>
      <c r="E332" s="517" t="s">
        <v>3694</v>
      </c>
      <c r="F332" s="517" t="s">
        <v>522</v>
      </c>
      <c r="G332" s="517">
        <v>0.99996841810725601</v>
      </c>
      <c r="H332" s="517">
        <v>0.99997781447172096</v>
      </c>
    </row>
    <row r="333" spans="2:8" x14ac:dyDescent="0.35">
      <c r="B333" s="517" t="s">
        <v>3512</v>
      </c>
      <c r="C333" s="517" t="s">
        <v>53</v>
      </c>
      <c r="D333" s="517" t="s">
        <v>171</v>
      </c>
      <c r="E333" s="517" t="s">
        <v>125</v>
      </c>
      <c r="F333" s="517" t="s">
        <v>522</v>
      </c>
      <c r="G333" s="517">
        <v>1</v>
      </c>
      <c r="H333" s="517">
        <v>1</v>
      </c>
    </row>
    <row r="334" spans="2:8" x14ac:dyDescent="0.35">
      <c r="B334" s="517" t="s">
        <v>3512</v>
      </c>
      <c r="C334" s="517" t="s">
        <v>53</v>
      </c>
      <c r="D334" s="517" t="s">
        <v>171</v>
      </c>
      <c r="E334" s="517" t="s">
        <v>3675</v>
      </c>
      <c r="F334" s="517" t="s">
        <v>522</v>
      </c>
      <c r="G334" s="517">
        <v>0.59649747325028202</v>
      </c>
      <c r="H334" s="517">
        <v>0.347155039629714</v>
      </c>
    </row>
    <row r="335" spans="2:8" x14ac:dyDescent="0.35">
      <c r="B335" s="517" t="s">
        <v>3512</v>
      </c>
      <c r="C335" s="517" t="s">
        <v>53</v>
      </c>
      <c r="D335" s="517" t="s">
        <v>171</v>
      </c>
      <c r="E335" s="517" t="s">
        <v>785</v>
      </c>
      <c r="F335" s="517" t="s">
        <v>522</v>
      </c>
      <c r="G335" s="517">
        <v>0.75941699643664295</v>
      </c>
      <c r="H335" s="517">
        <v>0.90015316547819402</v>
      </c>
    </row>
    <row r="336" spans="2:8" x14ac:dyDescent="0.35">
      <c r="B336" s="517" t="s">
        <v>3514</v>
      </c>
      <c r="C336" s="517" t="s">
        <v>53</v>
      </c>
      <c r="D336" s="517" t="s">
        <v>627</v>
      </c>
      <c r="E336" s="517" t="s">
        <v>122</v>
      </c>
      <c r="F336" s="517" t="s">
        <v>3676</v>
      </c>
      <c r="G336" s="517">
        <v>7.0581332447061607E-2</v>
      </c>
      <c r="H336" s="517">
        <v>6.5932857958603E-2</v>
      </c>
    </row>
    <row r="337" spans="2:8" x14ac:dyDescent="0.35">
      <c r="B337" s="517" t="s">
        <v>3514</v>
      </c>
      <c r="C337" s="517" t="s">
        <v>53</v>
      </c>
      <c r="D337" s="517" t="s">
        <v>627</v>
      </c>
      <c r="E337" s="517" t="s">
        <v>3694</v>
      </c>
      <c r="F337" s="517" t="s">
        <v>3676</v>
      </c>
      <c r="G337" s="517">
        <v>0.99980855370695298</v>
      </c>
      <c r="H337" s="517">
        <v>0.99955929494333196</v>
      </c>
    </row>
    <row r="338" spans="2:8" x14ac:dyDescent="0.35">
      <c r="B338" s="517" t="s">
        <v>3514</v>
      </c>
      <c r="C338" s="517" t="s">
        <v>53</v>
      </c>
      <c r="D338" s="517" t="s">
        <v>627</v>
      </c>
      <c r="E338" s="517" t="s">
        <v>125</v>
      </c>
      <c r="F338" s="517" t="s">
        <v>3676</v>
      </c>
      <c r="G338" s="517">
        <v>1</v>
      </c>
      <c r="H338" s="517">
        <v>1</v>
      </c>
    </row>
    <row r="339" spans="2:8" x14ac:dyDescent="0.35">
      <c r="B339" s="517" t="s">
        <v>3514</v>
      </c>
      <c r="C339" s="517" t="s">
        <v>53</v>
      </c>
      <c r="D339" s="517" t="s">
        <v>627</v>
      </c>
      <c r="E339" s="517" t="s">
        <v>3675</v>
      </c>
      <c r="F339" s="517" t="s">
        <v>3676</v>
      </c>
      <c r="G339" s="517">
        <v>0.71005261817236398</v>
      </c>
      <c r="H339" s="517">
        <v>0.579744420755124</v>
      </c>
    </row>
    <row r="340" spans="2:8" x14ac:dyDescent="0.35">
      <c r="B340" s="517" t="s">
        <v>3514</v>
      </c>
      <c r="C340" s="517" t="s">
        <v>53</v>
      </c>
      <c r="D340" s="517" t="s">
        <v>627</v>
      </c>
      <c r="E340" s="517" t="s">
        <v>785</v>
      </c>
      <c r="F340" s="517" t="s">
        <v>3676</v>
      </c>
      <c r="G340" s="517">
        <v>1</v>
      </c>
      <c r="H340" s="517">
        <v>1</v>
      </c>
    </row>
    <row r="341" spans="2:8" x14ac:dyDescent="0.35">
      <c r="B341" s="517" t="s">
        <v>3514</v>
      </c>
      <c r="C341" s="517" t="s">
        <v>53</v>
      </c>
      <c r="D341" s="517" t="s">
        <v>627</v>
      </c>
      <c r="E341" s="517" t="s">
        <v>122</v>
      </c>
      <c r="F341" s="517" t="s">
        <v>3674</v>
      </c>
      <c r="G341" s="517">
        <v>7.0581332447061607E-2</v>
      </c>
      <c r="H341" s="517">
        <v>6.5932857958603E-2</v>
      </c>
    </row>
    <row r="342" spans="2:8" x14ac:dyDescent="0.35">
      <c r="B342" s="517" t="s">
        <v>3514</v>
      </c>
      <c r="C342" s="517" t="s">
        <v>53</v>
      </c>
      <c r="D342" s="517" t="s">
        <v>627</v>
      </c>
      <c r="E342" s="517" t="s">
        <v>3694</v>
      </c>
      <c r="F342" s="517" t="s">
        <v>3674</v>
      </c>
      <c r="G342" s="517">
        <v>0.99980855370695298</v>
      </c>
      <c r="H342" s="517">
        <v>0.99955929494333196</v>
      </c>
    </row>
    <row r="343" spans="2:8" x14ac:dyDescent="0.35">
      <c r="B343" s="517" t="s">
        <v>3514</v>
      </c>
      <c r="C343" s="517" t="s">
        <v>53</v>
      </c>
      <c r="D343" s="517" t="s">
        <v>627</v>
      </c>
      <c r="E343" s="517" t="s">
        <v>125</v>
      </c>
      <c r="F343" s="517" t="s">
        <v>3674</v>
      </c>
      <c r="G343" s="517">
        <v>1</v>
      </c>
      <c r="H343" s="517">
        <v>1</v>
      </c>
    </row>
    <row r="344" spans="2:8" x14ac:dyDescent="0.35">
      <c r="B344" s="517" t="s">
        <v>3514</v>
      </c>
      <c r="C344" s="517" t="s">
        <v>53</v>
      </c>
      <c r="D344" s="517" t="s">
        <v>627</v>
      </c>
      <c r="E344" s="517" t="s">
        <v>3675</v>
      </c>
      <c r="F344" s="517" t="s">
        <v>3674</v>
      </c>
      <c r="G344" s="517">
        <v>0.71005261817236398</v>
      </c>
      <c r="H344" s="517">
        <v>0.579744420755124</v>
      </c>
    </row>
    <row r="345" spans="2:8" x14ac:dyDescent="0.35">
      <c r="B345" s="517" t="s">
        <v>3514</v>
      </c>
      <c r="C345" s="517" t="s">
        <v>53</v>
      </c>
      <c r="D345" s="517" t="s">
        <v>627</v>
      </c>
      <c r="E345" s="517" t="s">
        <v>785</v>
      </c>
      <c r="F345" s="517" t="s">
        <v>3674</v>
      </c>
      <c r="G345" s="517">
        <v>1</v>
      </c>
      <c r="H345" s="517">
        <v>1</v>
      </c>
    </row>
    <row r="346" spans="2:8" x14ac:dyDescent="0.35">
      <c r="B346" s="517" t="s">
        <v>3514</v>
      </c>
      <c r="C346" s="517" t="s">
        <v>53</v>
      </c>
      <c r="D346" s="517" t="s">
        <v>171</v>
      </c>
      <c r="E346" s="517" t="s">
        <v>122</v>
      </c>
      <c r="F346" s="517" t="s">
        <v>522</v>
      </c>
      <c r="G346" s="517">
        <v>1.0894256900010901E-2</v>
      </c>
      <c r="H346" s="517">
        <v>1.1120349922879901E-2</v>
      </c>
    </row>
    <row r="347" spans="2:8" x14ac:dyDescent="0.35">
      <c r="B347" s="517" t="s">
        <v>3514</v>
      </c>
      <c r="C347" s="517" t="s">
        <v>53</v>
      </c>
      <c r="D347" s="517" t="s">
        <v>171</v>
      </c>
      <c r="E347" s="517" t="s">
        <v>3694</v>
      </c>
      <c r="F347" s="517" t="s">
        <v>522</v>
      </c>
      <c r="G347" s="517">
        <v>0.999737632539344</v>
      </c>
      <c r="H347" s="517">
        <v>0.99994555349913905</v>
      </c>
    </row>
    <row r="348" spans="2:8" x14ac:dyDescent="0.35">
      <c r="B348" s="517" t="s">
        <v>3514</v>
      </c>
      <c r="C348" s="517" t="s">
        <v>53</v>
      </c>
      <c r="D348" s="517" t="s">
        <v>171</v>
      </c>
      <c r="E348" s="517" t="s">
        <v>125</v>
      </c>
      <c r="F348" s="517" t="s">
        <v>522</v>
      </c>
      <c r="G348" s="517">
        <v>1</v>
      </c>
      <c r="H348" s="517">
        <v>1</v>
      </c>
    </row>
    <row r="349" spans="2:8" x14ac:dyDescent="0.35">
      <c r="B349" s="517" t="s">
        <v>3514</v>
      </c>
      <c r="C349" s="517" t="s">
        <v>53</v>
      </c>
      <c r="D349" s="517" t="s">
        <v>171</v>
      </c>
      <c r="E349" s="517" t="s">
        <v>3675</v>
      </c>
      <c r="F349" s="517" t="s">
        <v>522</v>
      </c>
      <c r="G349" s="517">
        <v>0.55525906407848702</v>
      </c>
      <c r="H349" s="517">
        <v>0.342015729094309</v>
      </c>
    </row>
    <row r="350" spans="2:8" x14ac:dyDescent="0.35">
      <c r="B350" s="517" t="s">
        <v>3514</v>
      </c>
      <c r="C350" s="517" t="s">
        <v>53</v>
      </c>
      <c r="D350" s="517" t="s">
        <v>171</v>
      </c>
      <c r="E350" s="517" t="s">
        <v>785</v>
      </c>
      <c r="F350" s="517" t="s">
        <v>522</v>
      </c>
      <c r="G350" s="517">
        <v>0.73402546953689995</v>
      </c>
      <c r="H350" s="517">
        <v>0.81772605676507104</v>
      </c>
    </row>
    <row r="351" spans="2:8" x14ac:dyDescent="0.35">
      <c r="B351" s="517" t="s">
        <v>3516</v>
      </c>
      <c r="C351" s="517" t="s">
        <v>53</v>
      </c>
      <c r="D351" s="517" t="s">
        <v>627</v>
      </c>
      <c r="E351" s="517" t="s">
        <v>122</v>
      </c>
      <c r="F351" s="517" t="s">
        <v>3676</v>
      </c>
      <c r="G351" s="517">
        <v>3.7071967965521001E-2</v>
      </c>
      <c r="H351" s="517">
        <v>5.1597506395099302E-2</v>
      </c>
    </row>
    <row r="352" spans="2:8" x14ac:dyDescent="0.35">
      <c r="B352" s="517" t="s">
        <v>3516</v>
      </c>
      <c r="C352" s="517" t="s">
        <v>53</v>
      </c>
      <c r="D352" s="517" t="s">
        <v>627</v>
      </c>
      <c r="E352" s="517" t="s">
        <v>3694</v>
      </c>
      <c r="F352" s="517" t="s">
        <v>3676</v>
      </c>
      <c r="G352" s="517">
        <v>0.99997690489398905</v>
      </c>
      <c r="H352" s="517">
        <v>0.99993937713113201</v>
      </c>
    </row>
    <row r="353" spans="2:8" x14ac:dyDescent="0.35">
      <c r="B353" s="517" t="s">
        <v>3516</v>
      </c>
      <c r="C353" s="517" t="s">
        <v>53</v>
      </c>
      <c r="D353" s="517" t="s">
        <v>627</v>
      </c>
      <c r="E353" s="517" t="s">
        <v>125</v>
      </c>
      <c r="F353" s="517" t="s">
        <v>3676</v>
      </c>
      <c r="G353" s="517">
        <v>1</v>
      </c>
      <c r="H353" s="517">
        <v>1</v>
      </c>
    </row>
    <row r="354" spans="2:8" x14ac:dyDescent="0.35">
      <c r="B354" s="517" t="s">
        <v>3516</v>
      </c>
      <c r="C354" s="517" t="s">
        <v>53</v>
      </c>
      <c r="D354" s="517" t="s">
        <v>627</v>
      </c>
      <c r="E354" s="517" t="s">
        <v>3675</v>
      </c>
      <c r="F354" s="517" t="s">
        <v>3676</v>
      </c>
      <c r="G354" s="517">
        <v>0.31164443233047501</v>
      </c>
      <c r="H354" s="517">
        <v>0.21900559422377</v>
      </c>
    </row>
    <row r="355" spans="2:8" x14ac:dyDescent="0.35">
      <c r="B355" s="517" t="s">
        <v>3516</v>
      </c>
      <c r="C355" s="517" t="s">
        <v>53</v>
      </c>
      <c r="D355" s="517" t="s">
        <v>627</v>
      </c>
      <c r="E355" s="517" t="s">
        <v>785</v>
      </c>
      <c r="F355" s="517" t="s">
        <v>3676</v>
      </c>
      <c r="G355" s="517">
        <v>1</v>
      </c>
      <c r="H355" s="517">
        <v>1</v>
      </c>
    </row>
    <row r="356" spans="2:8" x14ac:dyDescent="0.35">
      <c r="B356" s="517" t="s">
        <v>3516</v>
      </c>
      <c r="C356" s="517" t="s">
        <v>53</v>
      </c>
      <c r="D356" s="517" t="s">
        <v>627</v>
      </c>
      <c r="E356" s="517" t="s">
        <v>122</v>
      </c>
      <c r="F356" s="517" t="s">
        <v>3674</v>
      </c>
      <c r="G356" s="517">
        <v>3.7071967965521001E-2</v>
      </c>
      <c r="H356" s="517">
        <v>5.1597506395099399E-2</v>
      </c>
    </row>
    <row r="357" spans="2:8" x14ac:dyDescent="0.35">
      <c r="B357" s="517" t="s">
        <v>3516</v>
      </c>
      <c r="C357" s="517" t="s">
        <v>53</v>
      </c>
      <c r="D357" s="517" t="s">
        <v>627</v>
      </c>
      <c r="E357" s="517" t="s">
        <v>3694</v>
      </c>
      <c r="F357" s="517" t="s">
        <v>3674</v>
      </c>
      <c r="G357" s="517">
        <v>0.99997690489398905</v>
      </c>
      <c r="H357" s="517">
        <v>0.99993937713113201</v>
      </c>
    </row>
    <row r="358" spans="2:8" x14ac:dyDescent="0.35">
      <c r="B358" s="517" t="s">
        <v>3516</v>
      </c>
      <c r="C358" s="517" t="s">
        <v>53</v>
      </c>
      <c r="D358" s="517" t="s">
        <v>627</v>
      </c>
      <c r="E358" s="517" t="s">
        <v>125</v>
      </c>
      <c r="F358" s="517" t="s">
        <v>3674</v>
      </c>
      <c r="G358" s="517">
        <v>1</v>
      </c>
      <c r="H358" s="517">
        <v>1</v>
      </c>
    </row>
    <row r="359" spans="2:8" x14ac:dyDescent="0.35">
      <c r="B359" s="517" t="s">
        <v>3516</v>
      </c>
      <c r="C359" s="517" t="s">
        <v>53</v>
      </c>
      <c r="D359" s="517" t="s">
        <v>627</v>
      </c>
      <c r="E359" s="517" t="s">
        <v>3675</v>
      </c>
      <c r="F359" s="517" t="s">
        <v>3674</v>
      </c>
      <c r="G359" s="517">
        <v>0.31164443233047501</v>
      </c>
      <c r="H359" s="517">
        <v>0.21900559422377</v>
      </c>
    </row>
    <row r="360" spans="2:8" x14ac:dyDescent="0.35">
      <c r="B360" s="517" t="s">
        <v>3516</v>
      </c>
      <c r="C360" s="517" t="s">
        <v>53</v>
      </c>
      <c r="D360" s="517" t="s">
        <v>627</v>
      </c>
      <c r="E360" s="517" t="s">
        <v>785</v>
      </c>
      <c r="F360" s="517" t="s">
        <v>3674</v>
      </c>
      <c r="G360" s="517">
        <v>1</v>
      </c>
      <c r="H360" s="517">
        <v>1</v>
      </c>
    </row>
    <row r="361" spans="2:8" x14ac:dyDescent="0.35">
      <c r="B361" s="517" t="s">
        <v>3516</v>
      </c>
      <c r="C361" s="517" t="s">
        <v>53</v>
      </c>
      <c r="D361" s="517" t="s">
        <v>171</v>
      </c>
      <c r="E361" s="517" t="s">
        <v>122</v>
      </c>
      <c r="F361" s="517" t="s">
        <v>522</v>
      </c>
      <c r="G361" s="517">
        <v>5.0498712285255501E-3</v>
      </c>
      <c r="H361" s="517">
        <v>6.2587897567006204E-3</v>
      </c>
    </row>
    <row r="362" spans="2:8" x14ac:dyDescent="0.35">
      <c r="B362" s="517" t="s">
        <v>3516</v>
      </c>
      <c r="C362" s="517" t="s">
        <v>53</v>
      </c>
      <c r="D362" s="517" t="s">
        <v>171</v>
      </c>
      <c r="E362" s="517" t="s">
        <v>3694</v>
      </c>
      <c r="F362" s="517" t="s">
        <v>522</v>
      </c>
      <c r="G362" s="517">
        <v>0.99815951435558303</v>
      </c>
      <c r="H362" s="517">
        <v>0.99890393219892704</v>
      </c>
    </row>
    <row r="363" spans="2:8" x14ac:dyDescent="0.35">
      <c r="B363" s="517" t="s">
        <v>3516</v>
      </c>
      <c r="C363" s="517" t="s">
        <v>53</v>
      </c>
      <c r="D363" s="517" t="s">
        <v>171</v>
      </c>
      <c r="E363" s="517" t="s">
        <v>125</v>
      </c>
      <c r="F363" s="517" t="s">
        <v>522</v>
      </c>
      <c r="G363" s="517">
        <v>1</v>
      </c>
      <c r="H363" s="517">
        <v>1</v>
      </c>
    </row>
    <row r="364" spans="2:8" x14ac:dyDescent="0.35">
      <c r="B364" s="517" t="s">
        <v>3516</v>
      </c>
      <c r="C364" s="517" t="s">
        <v>53</v>
      </c>
      <c r="D364" s="517" t="s">
        <v>171</v>
      </c>
      <c r="E364" s="517" t="s">
        <v>3675</v>
      </c>
      <c r="F364" s="517" t="s">
        <v>522</v>
      </c>
      <c r="G364" s="517">
        <v>0.31694943824969601</v>
      </c>
      <c r="H364" s="517">
        <v>0.18874787652171601</v>
      </c>
    </row>
    <row r="365" spans="2:8" x14ac:dyDescent="0.35">
      <c r="B365" s="517" t="s">
        <v>3516</v>
      </c>
      <c r="C365" s="517" t="s">
        <v>53</v>
      </c>
      <c r="D365" s="517" t="s">
        <v>171</v>
      </c>
      <c r="E365" s="517" t="s">
        <v>785</v>
      </c>
      <c r="F365" s="517" t="s">
        <v>522</v>
      </c>
      <c r="G365" s="517">
        <v>0.56664882310287001</v>
      </c>
      <c r="H365" s="517">
        <v>0.79080511411490295</v>
      </c>
    </row>
    <row r="366" spans="2:8" x14ac:dyDescent="0.35">
      <c r="B366" s="517" t="s">
        <v>3518</v>
      </c>
      <c r="C366" s="517" t="s">
        <v>53</v>
      </c>
      <c r="D366" s="517" t="s">
        <v>627</v>
      </c>
      <c r="E366" s="517" t="s">
        <v>122</v>
      </c>
      <c r="F366" s="517" t="s">
        <v>3676</v>
      </c>
      <c r="G366" s="517">
        <v>6.5531675425399102E-2</v>
      </c>
      <c r="H366" s="517">
        <v>0.174558741665501</v>
      </c>
    </row>
    <row r="367" spans="2:8" x14ac:dyDescent="0.35">
      <c r="B367" s="517" t="s">
        <v>3518</v>
      </c>
      <c r="C367" s="517" t="s">
        <v>53</v>
      </c>
      <c r="D367" s="517" t="s">
        <v>627</v>
      </c>
      <c r="E367" s="517" t="s">
        <v>3694</v>
      </c>
      <c r="F367" s="517" t="s">
        <v>3676</v>
      </c>
      <c r="G367" s="517">
        <v>0.99999999999183398</v>
      </c>
      <c r="H367" s="517">
        <v>0.99999999999612299</v>
      </c>
    </row>
    <row r="368" spans="2:8" x14ac:dyDescent="0.35">
      <c r="B368" s="517" t="s">
        <v>3518</v>
      </c>
      <c r="C368" s="517" t="s">
        <v>53</v>
      </c>
      <c r="D368" s="517" t="s">
        <v>627</v>
      </c>
      <c r="E368" s="517" t="s">
        <v>125</v>
      </c>
      <c r="F368" s="517" t="s">
        <v>3676</v>
      </c>
      <c r="G368" s="517">
        <v>1</v>
      </c>
      <c r="H368" s="517">
        <v>1</v>
      </c>
    </row>
    <row r="369" spans="2:8" x14ac:dyDescent="0.35">
      <c r="B369" s="517" t="s">
        <v>3518</v>
      </c>
      <c r="C369" s="517" t="s">
        <v>53</v>
      </c>
      <c r="D369" s="517" t="s">
        <v>627</v>
      </c>
      <c r="E369" s="517" t="s">
        <v>3675</v>
      </c>
      <c r="F369" s="517" t="s">
        <v>3676</v>
      </c>
      <c r="G369" s="517">
        <v>0.81112307128308803</v>
      </c>
      <c r="H369" s="517">
        <v>0.873302019319666</v>
      </c>
    </row>
    <row r="370" spans="2:8" x14ac:dyDescent="0.35">
      <c r="B370" s="517" t="s">
        <v>3518</v>
      </c>
      <c r="C370" s="517" t="s">
        <v>53</v>
      </c>
      <c r="D370" s="517" t="s">
        <v>627</v>
      </c>
      <c r="E370" s="517" t="s">
        <v>785</v>
      </c>
      <c r="F370" s="517" t="s">
        <v>3676</v>
      </c>
      <c r="G370" s="517">
        <v>1</v>
      </c>
      <c r="H370" s="517">
        <v>1</v>
      </c>
    </row>
    <row r="371" spans="2:8" x14ac:dyDescent="0.35">
      <c r="B371" s="517" t="s">
        <v>3518</v>
      </c>
      <c r="C371" s="517" t="s">
        <v>53</v>
      </c>
      <c r="D371" s="517" t="s">
        <v>627</v>
      </c>
      <c r="E371" s="517" t="s">
        <v>122</v>
      </c>
      <c r="F371" s="517" t="s">
        <v>3674</v>
      </c>
      <c r="G371" s="517">
        <v>6.5531675425399102E-2</v>
      </c>
      <c r="H371" s="517">
        <v>0.174558741665501</v>
      </c>
    </row>
    <row r="372" spans="2:8" x14ac:dyDescent="0.35">
      <c r="B372" s="517" t="s">
        <v>3518</v>
      </c>
      <c r="C372" s="517" t="s">
        <v>53</v>
      </c>
      <c r="D372" s="517" t="s">
        <v>627</v>
      </c>
      <c r="E372" s="517" t="s">
        <v>3694</v>
      </c>
      <c r="F372" s="517" t="s">
        <v>3674</v>
      </c>
      <c r="G372" s="517">
        <v>0.99999999999183398</v>
      </c>
      <c r="H372" s="517">
        <v>0.99999999999612299</v>
      </c>
    </row>
    <row r="373" spans="2:8" x14ac:dyDescent="0.35">
      <c r="B373" s="517" t="s">
        <v>3518</v>
      </c>
      <c r="C373" s="517" t="s">
        <v>53</v>
      </c>
      <c r="D373" s="517" t="s">
        <v>627</v>
      </c>
      <c r="E373" s="517" t="s">
        <v>125</v>
      </c>
      <c r="F373" s="517" t="s">
        <v>3674</v>
      </c>
      <c r="G373" s="517">
        <v>1</v>
      </c>
      <c r="H373" s="517">
        <v>1</v>
      </c>
    </row>
    <row r="374" spans="2:8" x14ac:dyDescent="0.35">
      <c r="B374" s="517" t="s">
        <v>3518</v>
      </c>
      <c r="C374" s="517" t="s">
        <v>53</v>
      </c>
      <c r="D374" s="517" t="s">
        <v>627</v>
      </c>
      <c r="E374" s="517" t="s">
        <v>3675</v>
      </c>
      <c r="F374" s="517" t="s">
        <v>3674</v>
      </c>
      <c r="G374" s="517">
        <v>0.81112307128308803</v>
      </c>
      <c r="H374" s="517">
        <v>0.873302019319666</v>
      </c>
    </row>
    <row r="375" spans="2:8" x14ac:dyDescent="0.35">
      <c r="B375" s="517" t="s">
        <v>3518</v>
      </c>
      <c r="C375" s="517" t="s">
        <v>53</v>
      </c>
      <c r="D375" s="517" t="s">
        <v>627</v>
      </c>
      <c r="E375" s="517" t="s">
        <v>785</v>
      </c>
      <c r="F375" s="517" t="s">
        <v>3674</v>
      </c>
      <c r="G375" s="517">
        <v>1</v>
      </c>
      <c r="H375" s="517">
        <v>1</v>
      </c>
    </row>
    <row r="376" spans="2:8" x14ac:dyDescent="0.35">
      <c r="B376" s="517" t="s">
        <v>3518</v>
      </c>
      <c r="C376" s="517" t="s">
        <v>53</v>
      </c>
      <c r="D376" s="517" t="s">
        <v>171</v>
      </c>
      <c r="E376" s="517" t="s">
        <v>122</v>
      </c>
      <c r="F376" s="517" t="s">
        <v>522</v>
      </c>
      <c r="G376" s="517">
        <v>4.5435501259958799E-3</v>
      </c>
      <c r="H376" s="517">
        <v>1.80880059659837E-3</v>
      </c>
    </row>
    <row r="377" spans="2:8" x14ac:dyDescent="0.35">
      <c r="B377" s="517" t="s">
        <v>3518</v>
      </c>
      <c r="C377" s="517" t="s">
        <v>53</v>
      </c>
      <c r="D377" s="517" t="s">
        <v>171</v>
      </c>
      <c r="E377" s="517" t="s">
        <v>3694</v>
      </c>
      <c r="F377" s="517" t="s">
        <v>522</v>
      </c>
      <c r="G377" s="517">
        <v>0.99995269707797696</v>
      </c>
      <c r="H377" s="517">
        <v>0.99988719021883399</v>
      </c>
    </row>
    <row r="378" spans="2:8" x14ac:dyDescent="0.35">
      <c r="B378" s="517" t="s">
        <v>3518</v>
      </c>
      <c r="C378" s="517" t="s">
        <v>53</v>
      </c>
      <c r="D378" s="517" t="s">
        <v>171</v>
      </c>
      <c r="E378" s="517" t="s">
        <v>125</v>
      </c>
      <c r="F378" s="517" t="s">
        <v>522</v>
      </c>
      <c r="G378" s="517">
        <v>1</v>
      </c>
      <c r="H378" s="517">
        <v>1</v>
      </c>
    </row>
    <row r="379" spans="2:8" x14ac:dyDescent="0.35">
      <c r="B379" s="517" t="s">
        <v>3518</v>
      </c>
      <c r="C379" s="517" t="s">
        <v>53</v>
      </c>
      <c r="D379" s="517" t="s">
        <v>171</v>
      </c>
      <c r="E379" s="517" t="s">
        <v>3675</v>
      </c>
      <c r="F379" s="517" t="s">
        <v>522</v>
      </c>
      <c r="G379" s="517">
        <v>0.84552443509694397</v>
      </c>
      <c r="H379" s="517">
        <v>0.61187358144900195</v>
      </c>
    </row>
    <row r="380" spans="2:8" x14ac:dyDescent="0.35">
      <c r="B380" s="517" t="s">
        <v>3518</v>
      </c>
      <c r="C380" s="517" t="s">
        <v>53</v>
      </c>
      <c r="D380" s="517" t="s">
        <v>171</v>
      </c>
      <c r="E380" s="517" t="s">
        <v>785</v>
      </c>
      <c r="F380" s="517" t="s">
        <v>522</v>
      </c>
      <c r="G380" s="517">
        <v>0.89768063396444797</v>
      </c>
      <c r="H380" s="517">
        <v>0.96170032190002197</v>
      </c>
    </row>
    <row r="381" spans="2:8" x14ac:dyDescent="0.35">
      <c r="B381" s="517" t="s">
        <v>3520</v>
      </c>
      <c r="C381" s="517" t="s">
        <v>53</v>
      </c>
      <c r="D381" s="517" t="s">
        <v>627</v>
      </c>
      <c r="E381" s="517" t="s">
        <v>122</v>
      </c>
      <c r="F381" s="517" t="s">
        <v>3676</v>
      </c>
      <c r="G381" s="517">
        <v>0.11013757811256</v>
      </c>
      <c r="H381" s="517">
        <v>9.4346728658425597E-2</v>
      </c>
    </row>
    <row r="382" spans="2:8" x14ac:dyDescent="0.35">
      <c r="B382" s="517" t="s">
        <v>3520</v>
      </c>
      <c r="C382" s="517" t="s">
        <v>53</v>
      </c>
      <c r="D382" s="517" t="s">
        <v>627</v>
      </c>
      <c r="E382" s="517" t="s">
        <v>3694</v>
      </c>
      <c r="F382" s="517" t="s">
        <v>3676</v>
      </c>
      <c r="G382" s="517">
        <v>0.99987129707920497</v>
      </c>
      <c r="H382" s="517">
        <v>0.99978154407534603</v>
      </c>
    </row>
    <row r="383" spans="2:8" x14ac:dyDescent="0.35">
      <c r="B383" s="517" t="s">
        <v>3520</v>
      </c>
      <c r="C383" s="517" t="s">
        <v>53</v>
      </c>
      <c r="D383" s="517" t="s">
        <v>627</v>
      </c>
      <c r="E383" s="517" t="s">
        <v>125</v>
      </c>
      <c r="F383" s="517" t="s">
        <v>3676</v>
      </c>
      <c r="G383" s="517">
        <v>1</v>
      </c>
      <c r="H383" s="517">
        <v>1</v>
      </c>
    </row>
    <row r="384" spans="2:8" x14ac:dyDescent="0.35">
      <c r="B384" s="517" t="s">
        <v>3520</v>
      </c>
      <c r="C384" s="517" t="s">
        <v>53</v>
      </c>
      <c r="D384" s="517" t="s">
        <v>627</v>
      </c>
      <c r="E384" s="517" t="s">
        <v>3675</v>
      </c>
      <c r="F384" s="517" t="s">
        <v>3676</v>
      </c>
      <c r="G384" s="517">
        <v>0.77742599305438698</v>
      </c>
      <c r="H384" s="517">
        <v>0.70386015297530102</v>
      </c>
    </row>
    <row r="385" spans="2:8" x14ac:dyDescent="0.35">
      <c r="B385" s="517" t="s">
        <v>3520</v>
      </c>
      <c r="C385" s="517" t="s">
        <v>53</v>
      </c>
      <c r="D385" s="517" t="s">
        <v>627</v>
      </c>
      <c r="E385" s="517" t="s">
        <v>785</v>
      </c>
      <c r="F385" s="517" t="s">
        <v>3676</v>
      </c>
      <c r="G385" s="517">
        <v>1</v>
      </c>
      <c r="H385" s="517">
        <v>1</v>
      </c>
    </row>
    <row r="386" spans="2:8" x14ac:dyDescent="0.35">
      <c r="B386" s="517" t="s">
        <v>3520</v>
      </c>
      <c r="C386" s="517" t="s">
        <v>53</v>
      </c>
      <c r="D386" s="517" t="s">
        <v>627</v>
      </c>
      <c r="E386" s="517" t="s">
        <v>122</v>
      </c>
      <c r="F386" s="517" t="s">
        <v>3674</v>
      </c>
      <c r="G386" s="517">
        <v>0.11013757811256</v>
      </c>
      <c r="H386" s="517">
        <v>9.4346728658425597E-2</v>
      </c>
    </row>
    <row r="387" spans="2:8" x14ac:dyDescent="0.35">
      <c r="B387" s="517" t="s">
        <v>3520</v>
      </c>
      <c r="C387" s="517" t="s">
        <v>53</v>
      </c>
      <c r="D387" s="517" t="s">
        <v>627</v>
      </c>
      <c r="E387" s="517" t="s">
        <v>3694</v>
      </c>
      <c r="F387" s="517" t="s">
        <v>3674</v>
      </c>
      <c r="G387" s="517">
        <v>0.99987129707920497</v>
      </c>
      <c r="H387" s="517">
        <v>0.99978154407534603</v>
      </c>
    </row>
    <row r="388" spans="2:8" x14ac:dyDescent="0.35">
      <c r="B388" s="517" t="s">
        <v>3520</v>
      </c>
      <c r="C388" s="517" t="s">
        <v>53</v>
      </c>
      <c r="D388" s="517" t="s">
        <v>627</v>
      </c>
      <c r="E388" s="517" t="s">
        <v>125</v>
      </c>
      <c r="F388" s="517" t="s">
        <v>3674</v>
      </c>
      <c r="G388" s="517">
        <v>1</v>
      </c>
      <c r="H388" s="517">
        <v>1</v>
      </c>
    </row>
    <row r="389" spans="2:8" x14ac:dyDescent="0.35">
      <c r="B389" s="517" t="s">
        <v>3520</v>
      </c>
      <c r="C389" s="517" t="s">
        <v>53</v>
      </c>
      <c r="D389" s="517" t="s">
        <v>627</v>
      </c>
      <c r="E389" s="517" t="s">
        <v>3675</v>
      </c>
      <c r="F389" s="517" t="s">
        <v>3674</v>
      </c>
      <c r="G389" s="517">
        <v>0.77742599305438698</v>
      </c>
      <c r="H389" s="517">
        <v>0.70386015297530102</v>
      </c>
    </row>
    <row r="390" spans="2:8" x14ac:dyDescent="0.35">
      <c r="B390" s="517" t="s">
        <v>3520</v>
      </c>
      <c r="C390" s="517" t="s">
        <v>53</v>
      </c>
      <c r="D390" s="517" t="s">
        <v>627</v>
      </c>
      <c r="E390" s="517" t="s">
        <v>785</v>
      </c>
      <c r="F390" s="517" t="s">
        <v>3674</v>
      </c>
      <c r="G390" s="517">
        <v>1</v>
      </c>
      <c r="H390" s="517">
        <v>1</v>
      </c>
    </row>
    <row r="391" spans="2:8" x14ac:dyDescent="0.35">
      <c r="B391" s="517" t="s">
        <v>3520</v>
      </c>
      <c r="C391" s="517" t="s">
        <v>53</v>
      </c>
      <c r="D391" s="517" t="s">
        <v>171</v>
      </c>
      <c r="E391" s="517" t="s">
        <v>122</v>
      </c>
      <c r="F391" s="517" t="s">
        <v>522</v>
      </c>
      <c r="G391" s="517">
        <v>1.07141298283375E-2</v>
      </c>
      <c r="H391" s="517">
        <v>9.1385637319263292E-3</v>
      </c>
    </row>
    <row r="392" spans="2:8" x14ac:dyDescent="0.35">
      <c r="B392" s="517" t="s">
        <v>3520</v>
      </c>
      <c r="C392" s="517" t="s">
        <v>53</v>
      </c>
      <c r="D392" s="517" t="s">
        <v>171</v>
      </c>
      <c r="E392" s="517" t="s">
        <v>3694</v>
      </c>
      <c r="F392" s="517" t="s">
        <v>522</v>
      </c>
      <c r="G392" s="517">
        <v>0.99949384956788301</v>
      </c>
      <c r="H392" s="517">
        <v>0.99989388309944405</v>
      </c>
    </row>
    <row r="393" spans="2:8" x14ac:dyDescent="0.35">
      <c r="B393" s="517" t="s">
        <v>3520</v>
      </c>
      <c r="C393" s="517" t="s">
        <v>53</v>
      </c>
      <c r="D393" s="517" t="s">
        <v>171</v>
      </c>
      <c r="E393" s="517" t="s">
        <v>125</v>
      </c>
      <c r="F393" s="517" t="s">
        <v>522</v>
      </c>
      <c r="G393" s="517">
        <v>1</v>
      </c>
      <c r="H393" s="517">
        <v>1</v>
      </c>
    </row>
    <row r="394" spans="2:8" x14ac:dyDescent="0.35">
      <c r="B394" s="517" t="s">
        <v>3520</v>
      </c>
      <c r="C394" s="517" t="s">
        <v>53</v>
      </c>
      <c r="D394" s="517" t="s">
        <v>171</v>
      </c>
      <c r="E394" s="517" t="s">
        <v>3675</v>
      </c>
      <c r="F394" s="517" t="s">
        <v>522</v>
      </c>
      <c r="G394" s="517">
        <v>0.54903692045139996</v>
      </c>
      <c r="H394" s="517">
        <v>0.33447825009007098</v>
      </c>
    </row>
    <row r="395" spans="2:8" x14ac:dyDescent="0.35">
      <c r="B395" s="517" t="s">
        <v>3520</v>
      </c>
      <c r="C395" s="517" t="s">
        <v>53</v>
      </c>
      <c r="D395" s="517" t="s">
        <v>171</v>
      </c>
      <c r="E395" s="517" t="s">
        <v>785</v>
      </c>
      <c r="F395" s="517" t="s">
        <v>522</v>
      </c>
      <c r="G395" s="517">
        <v>0.779694677463596</v>
      </c>
      <c r="H395" s="517">
        <v>0.92406253420588402</v>
      </c>
    </row>
    <row r="396" spans="2:8" x14ac:dyDescent="0.35">
      <c r="B396" s="517" t="s">
        <v>3522</v>
      </c>
      <c r="C396" s="517" t="s">
        <v>53</v>
      </c>
      <c r="D396" s="517" t="s">
        <v>627</v>
      </c>
      <c r="E396" s="517" t="s">
        <v>122</v>
      </c>
      <c r="F396" s="517" t="s">
        <v>3676</v>
      </c>
      <c r="G396" s="517">
        <v>5.5925238360321698E-2</v>
      </c>
      <c r="H396" s="517">
        <v>0.14795655537333299</v>
      </c>
    </row>
    <row r="397" spans="2:8" x14ac:dyDescent="0.35">
      <c r="B397" s="517" t="s">
        <v>3522</v>
      </c>
      <c r="C397" s="517" t="s">
        <v>53</v>
      </c>
      <c r="D397" s="517" t="s">
        <v>627</v>
      </c>
      <c r="E397" s="517" t="s">
        <v>3694</v>
      </c>
      <c r="F397" s="517" t="s">
        <v>3676</v>
      </c>
      <c r="G397" s="517">
        <v>0.99999999999046996</v>
      </c>
      <c r="H397" s="517">
        <v>0.99999999999543998</v>
      </c>
    </row>
    <row r="398" spans="2:8" x14ac:dyDescent="0.35">
      <c r="B398" s="517" t="s">
        <v>3522</v>
      </c>
      <c r="C398" s="517" t="s">
        <v>53</v>
      </c>
      <c r="D398" s="517" t="s">
        <v>627</v>
      </c>
      <c r="E398" s="517" t="s">
        <v>125</v>
      </c>
      <c r="F398" s="517" t="s">
        <v>3676</v>
      </c>
      <c r="G398" s="517">
        <v>1</v>
      </c>
      <c r="H398" s="517">
        <v>1</v>
      </c>
    </row>
    <row r="399" spans="2:8" x14ac:dyDescent="0.35">
      <c r="B399" s="517" t="s">
        <v>3522</v>
      </c>
      <c r="C399" s="517" t="s">
        <v>53</v>
      </c>
      <c r="D399" s="517" t="s">
        <v>627</v>
      </c>
      <c r="E399" s="517" t="s">
        <v>3675</v>
      </c>
      <c r="F399" s="517" t="s">
        <v>3676</v>
      </c>
      <c r="G399" s="517">
        <v>0.77859106288334601</v>
      </c>
      <c r="H399" s="517">
        <v>0.85122234376517503</v>
      </c>
    </row>
    <row r="400" spans="2:8" x14ac:dyDescent="0.35">
      <c r="B400" s="517" t="s">
        <v>3522</v>
      </c>
      <c r="C400" s="517" t="s">
        <v>53</v>
      </c>
      <c r="D400" s="517" t="s">
        <v>627</v>
      </c>
      <c r="E400" s="517" t="s">
        <v>785</v>
      </c>
      <c r="F400" s="517" t="s">
        <v>3676</v>
      </c>
      <c r="G400" s="517">
        <v>1</v>
      </c>
      <c r="H400" s="517">
        <v>1</v>
      </c>
    </row>
    <row r="401" spans="2:8" x14ac:dyDescent="0.35">
      <c r="B401" s="517" t="s">
        <v>3522</v>
      </c>
      <c r="C401" s="517" t="s">
        <v>53</v>
      </c>
      <c r="D401" s="517" t="s">
        <v>627</v>
      </c>
      <c r="E401" s="517" t="s">
        <v>122</v>
      </c>
      <c r="F401" s="517" t="s">
        <v>3674</v>
      </c>
      <c r="G401" s="517">
        <v>5.5925238360321601E-2</v>
      </c>
      <c r="H401" s="517">
        <v>0.14795655537333399</v>
      </c>
    </row>
    <row r="402" spans="2:8" x14ac:dyDescent="0.35">
      <c r="B402" s="517" t="s">
        <v>3522</v>
      </c>
      <c r="C402" s="517" t="s">
        <v>53</v>
      </c>
      <c r="D402" s="517" t="s">
        <v>627</v>
      </c>
      <c r="E402" s="517" t="s">
        <v>3694</v>
      </c>
      <c r="F402" s="517" t="s">
        <v>3674</v>
      </c>
      <c r="G402" s="517">
        <v>0.99999999999046996</v>
      </c>
      <c r="H402" s="517">
        <v>0.99999999999543998</v>
      </c>
    </row>
    <row r="403" spans="2:8" x14ac:dyDescent="0.35">
      <c r="B403" s="517" t="s">
        <v>3522</v>
      </c>
      <c r="C403" s="517" t="s">
        <v>53</v>
      </c>
      <c r="D403" s="517" t="s">
        <v>627</v>
      </c>
      <c r="E403" s="517" t="s">
        <v>125</v>
      </c>
      <c r="F403" s="517" t="s">
        <v>3674</v>
      </c>
      <c r="G403" s="517">
        <v>1</v>
      </c>
      <c r="H403" s="517">
        <v>1</v>
      </c>
    </row>
    <row r="404" spans="2:8" x14ac:dyDescent="0.35">
      <c r="B404" s="517" t="s">
        <v>3522</v>
      </c>
      <c r="C404" s="517" t="s">
        <v>53</v>
      </c>
      <c r="D404" s="517" t="s">
        <v>627</v>
      </c>
      <c r="E404" s="517" t="s">
        <v>3675</v>
      </c>
      <c r="F404" s="517" t="s">
        <v>3674</v>
      </c>
      <c r="G404" s="517">
        <v>0.77859106288334601</v>
      </c>
      <c r="H404" s="517">
        <v>0.85122234376517503</v>
      </c>
    </row>
    <row r="405" spans="2:8" x14ac:dyDescent="0.35">
      <c r="B405" s="517" t="s">
        <v>3522</v>
      </c>
      <c r="C405" s="517" t="s">
        <v>53</v>
      </c>
      <c r="D405" s="517" t="s">
        <v>627</v>
      </c>
      <c r="E405" s="517" t="s">
        <v>785</v>
      </c>
      <c r="F405" s="517" t="s">
        <v>3674</v>
      </c>
      <c r="G405" s="517">
        <v>1</v>
      </c>
      <c r="H405" s="517">
        <v>1</v>
      </c>
    </row>
    <row r="406" spans="2:8" x14ac:dyDescent="0.35">
      <c r="B406" s="517" t="s">
        <v>3522</v>
      </c>
      <c r="C406" s="517" t="s">
        <v>53</v>
      </c>
      <c r="D406" s="517" t="s">
        <v>171</v>
      </c>
      <c r="E406" s="517" t="s">
        <v>122</v>
      </c>
      <c r="F406" s="517" t="s">
        <v>522</v>
      </c>
      <c r="G406" s="517">
        <v>2.7961673643311499E-3</v>
      </c>
      <c r="H406" s="517">
        <v>1.26174744070619E-3</v>
      </c>
    </row>
    <row r="407" spans="2:8" x14ac:dyDescent="0.35">
      <c r="B407" s="517" t="s">
        <v>3522</v>
      </c>
      <c r="C407" s="517" t="s">
        <v>53</v>
      </c>
      <c r="D407" s="517" t="s">
        <v>171</v>
      </c>
      <c r="E407" s="517" t="s">
        <v>3694</v>
      </c>
      <c r="F407" s="517" t="s">
        <v>522</v>
      </c>
      <c r="G407" s="517">
        <v>0.99975560725219603</v>
      </c>
      <c r="H407" s="517">
        <v>0.99930843761262</v>
      </c>
    </row>
    <row r="408" spans="2:8" x14ac:dyDescent="0.35">
      <c r="B408" s="517" t="s">
        <v>3522</v>
      </c>
      <c r="C408" s="517" t="s">
        <v>53</v>
      </c>
      <c r="D408" s="517" t="s">
        <v>171</v>
      </c>
      <c r="E408" s="517" t="s">
        <v>125</v>
      </c>
      <c r="F408" s="517" t="s">
        <v>522</v>
      </c>
      <c r="G408" s="517">
        <v>1</v>
      </c>
      <c r="H408" s="517">
        <v>1</v>
      </c>
    </row>
    <row r="409" spans="2:8" x14ac:dyDescent="0.35">
      <c r="B409" s="517" t="s">
        <v>3522</v>
      </c>
      <c r="C409" s="517" t="s">
        <v>53</v>
      </c>
      <c r="D409" s="517" t="s">
        <v>171</v>
      </c>
      <c r="E409" s="517" t="s">
        <v>3675</v>
      </c>
      <c r="F409" s="517" t="s">
        <v>522</v>
      </c>
      <c r="G409" s="517">
        <v>0.81068551514927001</v>
      </c>
      <c r="H409" s="517">
        <v>0.56190353769851598</v>
      </c>
    </row>
    <row r="410" spans="2:8" x14ac:dyDescent="0.35">
      <c r="B410" s="517" t="s">
        <v>3522</v>
      </c>
      <c r="C410" s="517" t="s">
        <v>53</v>
      </c>
      <c r="D410" s="517" t="s">
        <v>171</v>
      </c>
      <c r="E410" s="517" t="s">
        <v>785</v>
      </c>
      <c r="F410" s="517" t="s">
        <v>522</v>
      </c>
      <c r="G410" s="517">
        <v>0.87221739051480296</v>
      </c>
      <c r="H410" s="517">
        <v>0.95294744614495197</v>
      </c>
    </row>
    <row r="411" spans="2:8" x14ac:dyDescent="0.35">
      <c r="B411" s="517" t="s">
        <v>3524</v>
      </c>
      <c r="C411" s="517" t="s">
        <v>53</v>
      </c>
      <c r="D411" s="517" t="s">
        <v>627</v>
      </c>
      <c r="E411" s="517" t="s">
        <v>122</v>
      </c>
      <c r="F411" s="517" t="s">
        <v>3676</v>
      </c>
      <c r="G411" s="517">
        <v>7.7599558136351901E-2</v>
      </c>
      <c r="H411" s="517">
        <v>9.2081732958024104E-2</v>
      </c>
    </row>
    <row r="412" spans="2:8" x14ac:dyDescent="0.35">
      <c r="B412" s="517" t="s">
        <v>3524</v>
      </c>
      <c r="C412" s="517" t="s">
        <v>53</v>
      </c>
      <c r="D412" s="517" t="s">
        <v>627</v>
      </c>
      <c r="E412" s="517" t="s">
        <v>3694</v>
      </c>
      <c r="F412" s="517" t="s">
        <v>3676</v>
      </c>
      <c r="G412" s="517">
        <v>0.99999988173958598</v>
      </c>
      <c r="H412" s="517">
        <v>0.99999985152357695</v>
      </c>
    </row>
    <row r="413" spans="2:8" x14ac:dyDescent="0.35">
      <c r="B413" s="517" t="s">
        <v>3524</v>
      </c>
      <c r="C413" s="517" t="s">
        <v>53</v>
      </c>
      <c r="D413" s="517" t="s">
        <v>627</v>
      </c>
      <c r="E413" s="517" t="s">
        <v>125</v>
      </c>
      <c r="F413" s="517" t="s">
        <v>3676</v>
      </c>
      <c r="G413" s="517">
        <v>1</v>
      </c>
      <c r="H413" s="517">
        <v>1</v>
      </c>
    </row>
    <row r="414" spans="2:8" x14ac:dyDescent="0.35">
      <c r="B414" s="517" t="s">
        <v>3524</v>
      </c>
      <c r="C414" s="517" t="s">
        <v>53</v>
      </c>
      <c r="D414" s="517" t="s">
        <v>627</v>
      </c>
      <c r="E414" s="517" t="s">
        <v>3675</v>
      </c>
      <c r="F414" s="517" t="s">
        <v>3676</v>
      </c>
      <c r="G414" s="517">
        <v>0.78772114745268995</v>
      </c>
      <c r="H414" s="517">
        <v>0.717003834433809</v>
      </c>
    </row>
    <row r="415" spans="2:8" x14ac:dyDescent="0.35">
      <c r="B415" s="517" t="s">
        <v>3524</v>
      </c>
      <c r="C415" s="517" t="s">
        <v>53</v>
      </c>
      <c r="D415" s="517" t="s">
        <v>627</v>
      </c>
      <c r="E415" s="517" t="s">
        <v>785</v>
      </c>
      <c r="F415" s="517" t="s">
        <v>3676</v>
      </c>
      <c r="G415" s="517">
        <v>1</v>
      </c>
      <c r="H415" s="517">
        <v>1</v>
      </c>
    </row>
    <row r="416" spans="2:8" x14ac:dyDescent="0.35">
      <c r="B416" s="517" t="s">
        <v>3524</v>
      </c>
      <c r="C416" s="517" t="s">
        <v>53</v>
      </c>
      <c r="D416" s="517" t="s">
        <v>627</v>
      </c>
      <c r="E416" s="517" t="s">
        <v>122</v>
      </c>
      <c r="F416" s="517" t="s">
        <v>3674</v>
      </c>
      <c r="G416" s="517">
        <v>7.7599558136351901E-2</v>
      </c>
      <c r="H416" s="517">
        <v>9.2081732958024104E-2</v>
      </c>
    </row>
    <row r="417" spans="2:8" x14ac:dyDescent="0.35">
      <c r="B417" s="517" t="s">
        <v>3524</v>
      </c>
      <c r="C417" s="517" t="s">
        <v>53</v>
      </c>
      <c r="D417" s="517" t="s">
        <v>627</v>
      </c>
      <c r="E417" s="517" t="s">
        <v>3694</v>
      </c>
      <c r="F417" s="517" t="s">
        <v>3674</v>
      </c>
      <c r="G417" s="517">
        <v>0.99999988173958598</v>
      </c>
      <c r="H417" s="517">
        <v>0.99999985152357695</v>
      </c>
    </row>
    <row r="418" spans="2:8" x14ac:dyDescent="0.35">
      <c r="B418" s="517" t="s">
        <v>3524</v>
      </c>
      <c r="C418" s="517" t="s">
        <v>53</v>
      </c>
      <c r="D418" s="517" t="s">
        <v>627</v>
      </c>
      <c r="E418" s="517" t="s">
        <v>125</v>
      </c>
      <c r="F418" s="517" t="s">
        <v>3674</v>
      </c>
      <c r="G418" s="517">
        <v>1</v>
      </c>
      <c r="H418" s="517">
        <v>1</v>
      </c>
    </row>
    <row r="419" spans="2:8" x14ac:dyDescent="0.35">
      <c r="B419" s="517" t="s">
        <v>3524</v>
      </c>
      <c r="C419" s="517" t="s">
        <v>53</v>
      </c>
      <c r="D419" s="517" t="s">
        <v>627</v>
      </c>
      <c r="E419" s="517" t="s">
        <v>3675</v>
      </c>
      <c r="F419" s="517" t="s">
        <v>3674</v>
      </c>
      <c r="G419" s="517">
        <v>0.78772114745268995</v>
      </c>
      <c r="H419" s="517">
        <v>0.717003834433809</v>
      </c>
    </row>
    <row r="420" spans="2:8" x14ac:dyDescent="0.35">
      <c r="B420" s="517" t="s">
        <v>3524</v>
      </c>
      <c r="C420" s="517" t="s">
        <v>53</v>
      </c>
      <c r="D420" s="517" t="s">
        <v>627</v>
      </c>
      <c r="E420" s="517" t="s">
        <v>785</v>
      </c>
      <c r="F420" s="517" t="s">
        <v>3674</v>
      </c>
      <c r="G420" s="517">
        <v>1</v>
      </c>
      <c r="H420" s="517">
        <v>1</v>
      </c>
    </row>
    <row r="421" spans="2:8" x14ac:dyDescent="0.35">
      <c r="B421" s="517" t="s">
        <v>3524</v>
      </c>
      <c r="C421" s="517" t="s">
        <v>53</v>
      </c>
      <c r="D421" s="517" t="s">
        <v>171</v>
      </c>
      <c r="E421" s="517" t="s">
        <v>122</v>
      </c>
      <c r="F421" s="517" t="s">
        <v>522</v>
      </c>
      <c r="G421" s="517">
        <v>5.1469463374537797E-3</v>
      </c>
      <c r="H421" s="517">
        <v>4.0999288106969003E-3</v>
      </c>
    </row>
    <row r="422" spans="2:8" x14ac:dyDescent="0.35">
      <c r="B422" s="517" t="s">
        <v>3524</v>
      </c>
      <c r="C422" s="517" t="s">
        <v>53</v>
      </c>
      <c r="D422" s="517" t="s">
        <v>171</v>
      </c>
      <c r="E422" s="517" t="s">
        <v>3694</v>
      </c>
      <c r="F422" s="517" t="s">
        <v>522</v>
      </c>
      <c r="G422" s="517">
        <v>0.99997815536407497</v>
      </c>
      <c r="H422" s="517">
        <v>0.999891070818826</v>
      </c>
    </row>
    <row r="423" spans="2:8" x14ac:dyDescent="0.35">
      <c r="B423" s="517" t="s">
        <v>3524</v>
      </c>
      <c r="C423" s="517" t="s">
        <v>53</v>
      </c>
      <c r="D423" s="517" t="s">
        <v>171</v>
      </c>
      <c r="E423" s="517" t="s">
        <v>125</v>
      </c>
      <c r="F423" s="517" t="s">
        <v>522</v>
      </c>
      <c r="G423" s="517">
        <v>1</v>
      </c>
      <c r="H423" s="517">
        <v>1</v>
      </c>
    </row>
    <row r="424" spans="2:8" x14ac:dyDescent="0.35">
      <c r="B424" s="517" t="s">
        <v>3524</v>
      </c>
      <c r="C424" s="517" t="s">
        <v>53</v>
      </c>
      <c r="D424" s="517" t="s">
        <v>171</v>
      </c>
      <c r="E424" s="517" t="s">
        <v>3675</v>
      </c>
      <c r="F424" s="517" t="s">
        <v>522</v>
      </c>
      <c r="G424" s="517">
        <v>0.63690055353368402</v>
      </c>
      <c r="H424" s="517">
        <v>0.39804537301017001</v>
      </c>
    </row>
    <row r="425" spans="2:8" x14ac:dyDescent="0.35">
      <c r="B425" s="517" t="s">
        <v>3524</v>
      </c>
      <c r="C425" s="517" t="s">
        <v>53</v>
      </c>
      <c r="D425" s="517" t="s">
        <v>171</v>
      </c>
      <c r="E425" s="517" t="s">
        <v>785</v>
      </c>
      <c r="F425" s="517" t="s">
        <v>522</v>
      </c>
      <c r="G425" s="517">
        <v>0.82007206626398998</v>
      </c>
      <c r="H425" s="517">
        <v>0.870273983851517</v>
      </c>
    </row>
    <row r="426" spans="2:8" x14ac:dyDescent="0.35">
      <c r="B426" s="517" t="s">
        <v>3526</v>
      </c>
      <c r="C426" s="517" t="s">
        <v>53</v>
      </c>
      <c r="D426" s="517" t="s">
        <v>627</v>
      </c>
      <c r="E426" s="517" t="s">
        <v>122</v>
      </c>
      <c r="F426" s="517" t="s">
        <v>3676</v>
      </c>
      <c r="G426" s="517">
        <v>7.9418080813231803E-2</v>
      </c>
      <c r="H426" s="517">
        <v>9.7850910532413196E-2</v>
      </c>
    </row>
    <row r="427" spans="2:8" x14ac:dyDescent="0.35">
      <c r="B427" s="517" t="s">
        <v>3526</v>
      </c>
      <c r="C427" s="517" t="s">
        <v>53</v>
      </c>
      <c r="D427" s="517" t="s">
        <v>627</v>
      </c>
      <c r="E427" s="517" t="s">
        <v>3694</v>
      </c>
      <c r="F427" s="517" t="s">
        <v>3676</v>
      </c>
      <c r="G427" s="517">
        <v>0.99998854158244599</v>
      </c>
      <c r="H427" s="517">
        <v>0.99998027806822998</v>
      </c>
    </row>
    <row r="428" spans="2:8" x14ac:dyDescent="0.35">
      <c r="B428" s="517" t="s">
        <v>3526</v>
      </c>
      <c r="C428" s="517" t="s">
        <v>53</v>
      </c>
      <c r="D428" s="517" t="s">
        <v>627</v>
      </c>
      <c r="E428" s="517" t="s">
        <v>125</v>
      </c>
      <c r="F428" s="517" t="s">
        <v>3676</v>
      </c>
      <c r="G428" s="517">
        <v>1</v>
      </c>
      <c r="H428" s="517">
        <v>1</v>
      </c>
    </row>
    <row r="429" spans="2:8" x14ac:dyDescent="0.35">
      <c r="B429" s="517" t="s">
        <v>3526</v>
      </c>
      <c r="C429" s="517" t="s">
        <v>53</v>
      </c>
      <c r="D429" s="517" t="s">
        <v>627</v>
      </c>
      <c r="E429" s="517" t="s">
        <v>3675</v>
      </c>
      <c r="F429" s="517" t="s">
        <v>3676</v>
      </c>
      <c r="G429" s="517">
        <v>0.79975778210506299</v>
      </c>
      <c r="H429" s="517">
        <v>0.72737149959593606</v>
      </c>
    </row>
    <row r="430" spans="2:8" x14ac:dyDescent="0.35">
      <c r="B430" s="517" t="s">
        <v>3526</v>
      </c>
      <c r="C430" s="517" t="s">
        <v>53</v>
      </c>
      <c r="D430" s="517" t="s">
        <v>627</v>
      </c>
      <c r="E430" s="517" t="s">
        <v>785</v>
      </c>
      <c r="F430" s="517" t="s">
        <v>3676</v>
      </c>
      <c r="G430" s="517">
        <v>1</v>
      </c>
      <c r="H430" s="517">
        <v>1</v>
      </c>
    </row>
    <row r="431" spans="2:8" x14ac:dyDescent="0.35">
      <c r="B431" s="517" t="s">
        <v>3526</v>
      </c>
      <c r="C431" s="517" t="s">
        <v>53</v>
      </c>
      <c r="D431" s="517" t="s">
        <v>627</v>
      </c>
      <c r="E431" s="517" t="s">
        <v>122</v>
      </c>
      <c r="F431" s="517" t="s">
        <v>3674</v>
      </c>
      <c r="G431" s="517">
        <v>7.9418080813231803E-2</v>
      </c>
      <c r="H431" s="517">
        <v>9.7850910532413099E-2</v>
      </c>
    </row>
    <row r="432" spans="2:8" x14ac:dyDescent="0.35">
      <c r="B432" s="517" t="s">
        <v>3526</v>
      </c>
      <c r="C432" s="517" t="s">
        <v>53</v>
      </c>
      <c r="D432" s="517" t="s">
        <v>627</v>
      </c>
      <c r="E432" s="517" t="s">
        <v>3694</v>
      </c>
      <c r="F432" s="517" t="s">
        <v>3674</v>
      </c>
      <c r="G432" s="517">
        <v>0.99998854158244599</v>
      </c>
      <c r="H432" s="517">
        <v>0.99998027806823098</v>
      </c>
    </row>
    <row r="433" spans="2:8" x14ac:dyDescent="0.35">
      <c r="B433" s="517" t="s">
        <v>3526</v>
      </c>
      <c r="C433" s="517" t="s">
        <v>53</v>
      </c>
      <c r="D433" s="517" t="s">
        <v>627</v>
      </c>
      <c r="E433" s="517" t="s">
        <v>125</v>
      </c>
      <c r="F433" s="517" t="s">
        <v>3674</v>
      </c>
      <c r="G433" s="517">
        <v>1</v>
      </c>
      <c r="H433" s="517">
        <v>1</v>
      </c>
    </row>
    <row r="434" spans="2:8" x14ac:dyDescent="0.35">
      <c r="B434" s="517" t="s">
        <v>3526</v>
      </c>
      <c r="C434" s="517" t="s">
        <v>53</v>
      </c>
      <c r="D434" s="517" t="s">
        <v>627</v>
      </c>
      <c r="E434" s="517" t="s">
        <v>3675</v>
      </c>
      <c r="F434" s="517" t="s">
        <v>3674</v>
      </c>
      <c r="G434" s="517">
        <v>0.79975778210506299</v>
      </c>
      <c r="H434" s="517">
        <v>0.72737149959593606</v>
      </c>
    </row>
    <row r="435" spans="2:8" x14ac:dyDescent="0.35">
      <c r="B435" s="517" t="s">
        <v>3526</v>
      </c>
      <c r="C435" s="517" t="s">
        <v>53</v>
      </c>
      <c r="D435" s="517" t="s">
        <v>627</v>
      </c>
      <c r="E435" s="517" t="s">
        <v>785</v>
      </c>
      <c r="F435" s="517" t="s">
        <v>3674</v>
      </c>
      <c r="G435" s="517">
        <v>1</v>
      </c>
      <c r="H435" s="517">
        <v>1</v>
      </c>
    </row>
    <row r="436" spans="2:8" x14ac:dyDescent="0.35">
      <c r="B436" s="517" t="s">
        <v>3526</v>
      </c>
      <c r="C436" s="517" t="s">
        <v>53</v>
      </c>
      <c r="D436" s="517" t="s">
        <v>171</v>
      </c>
      <c r="E436" s="517" t="s">
        <v>122</v>
      </c>
      <c r="F436" s="517" t="s">
        <v>522</v>
      </c>
      <c r="G436" s="517">
        <v>1.2264182969183499E-2</v>
      </c>
      <c r="H436" s="517">
        <v>6.7070878975554202E-3</v>
      </c>
    </row>
    <row r="437" spans="2:8" x14ac:dyDescent="0.35">
      <c r="B437" s="517" t="s">
        <v>3526</v>
      </c>
      <c r="C437" s="517" t="s">
        <v>53</v>
      </c>
      <c r="D437" s="517" t="s">
        <v>171</v>
      </c>
      <c r="E437" s="517" t="s">
        <v>3694</v>
      </c>
      <c r="F437" s="517" t="s">
        <v>522</v>
      </c>
      <c r="G437" s="517">
        <v>0.99999789656674298</v>
      </c>
      <c r="H437" s="517">
        <v>0.99999909268262699</v>
      </c>
    </row>
    <row r="438" spans="2:8" x14ac:dyDescent="0.35">
      <c r="B438" s="517" t="s">
        <v>3526</v>
      </c>
      <c r="C438" s="517" t="s">
        <v>53</v>
      </c>
      <c r="D438" s="517" t="s">
        <v>171</v>
      </c>
      <c r="E438" s="517" t="s">
        <v>125</v>
      </c>
      <c r="F438" s="517" t="s">
        <v>522</v>
      </c>
      <c r="G438" s="517">
        <v>1</v>
      </c>
      <c r="H438" s="517">
        <v>1</v>
      </c>
    </row>
    <row r="439" spans="2:8" x14ac:dyDescent="0.35">
      <c r="B439" s="517" t="s">
        <v>3526</v>
      </c>
      <c r="C439" s="517" t="s">
        <v>53</v>
      </c>
      <c r="D439" s="517" t="s">
        <v>171</v>
      </c>
      <c r="E439" s="517" t="s">
        <v>3675</v>
      </c>
      <c r="F439" s="517" t="s">
        <v>522</v>
      </c>
      <c r="G439" s="517">
        <v>0.752754234744891</v>
      </c>
      <c r="H439" s="517">
        <v>0.51548443734706295</v>
      </c>
    </row>
    <row r="440" spans="2:8" x14ac:dyDescent="0.35">
      <c r="B440" s="517" t="s">
        <v>3526</v>
      </c>
      <c r="C440" s="517" t="s">
        <v>53</v>
      </c>
      <c r="D440" s="517" t="s">
        <v>171</v>
      </c>
      <c r="E440" s="517" t="s">
        <v>785</v>
      </c>
      <c r="F440" s="517" t="s">
        <v>522</v>
      </c>
      <c r="G440" s="517">
        <v>0.84659796107602903</v>
      </c>
      <c r="H440" s="517">
        <v>0.93995309880554401</v>
      </c>
    </row>
    <row r="441" spans="2:8" x14ac:dyDescent="0.35">
      <c r="B441" s="517" t="s">
        <v>3528</v>
      </c>
      <c r="C441" s="517" t="s">
        <v>53</v>
      </c>
      <c r="D441" s="517" t="s">
        <v>627</v>
      </c>
      <c r="E441" s="517" t="s">
        <v>122</v>
      </c>
      <c r="F441" s="517" t="s">
        <v>3676</v>
      </c>
      <c r="G441" s="517">
        <v>3.60205760096627E-2</v>
      </c>
      <c r="H441" s="517">
        <v>3.72769118984956E-2</v>
      </c>
    </row>
    <row r="442" spans="2:8" x14ac:dyDescent="0.35">
      <c r="B442" s="517" t="s">
        <v>3528</v>
      </c>
      <c r="C442" s="517" t="s">
        <v>53</v>
      </c>
      <c r="D442" s="517" t="s">
        <v>627</v>
      </c>
      <c r="E442" s="517" t="s">
        <v>3694</v>
      </c>
      <c r="F442" s="517" t="s">
        <v>3676</v>
      </c>
      <c r="G442" s="517">
        <v>0.99958375465205496</v>
      </c>
      <c r="H442" s="517">
        <v>0.99912535518769596</v>
      </c>
    </row>
    <row r="443" spans="2:8" x14ac:dyDescent="0.35">
      <c r="B443" s="517" t="s">
        <v>3528</v>
      </c>
      <c r="C443" s="517" t="s">
        <v>53</v>
      </c>
      <c r="D443" s="517" t="s">
        <v>627</v>
      </c>
      <c r="E443" s="517" t="s">
        <v>125</v>
      </c>
      <c r="F443" s="517" t="s">
        <v>3676</v>
      </c>
      <c r="G443" s="517">
        <v>1</v>
      </c>
      <c r="H443" s="517">
        <v>1</v>
      </c>
    </row>
    <row r="444" spans="2:8" x14ac:dyDescent="0.35">
      <c r="B444" s="517" t="s">
        <v>3528</v>
      </c>
      <c r="C444" s="517" t="s">
        <v>53</v>
      </c>
      <c r="D444" s="517" t="s">
        <v>627</v>
      </c>
      <c r="E444" s="517" t="s">
        <v>3675</v>
      </c>
      <c r="F444" s="517" t="s">
        <v>3676</v>
      </c>
      <c r="G444" s="517">
        <v>0.54690940397087795</v>
      </c>
      <c r="H444" s="517">
        <v>0.42189963772949102</v>
      </c>
    </row>
    <row r="445" spans="2:8" x14ac:dyDescent="0.35">
      <c r="B445" s="517" t="s">
        <v>3528</v>
      </c>
      <c r="C445" s="517" t="s">
        <v>53</v>
      </c>
      <c r="D445" s="517" t="s">
        <v>627</v>
      </c>
      <c r="E445" s="517" t="s">
        <v>785</v>
      </c>
      <c r="F445" s="517" t="s">
        <v>3676</v>
      </c>
      <c r="G445" s="517">
        <v>1</v>
      </c>
      <c r="H445" s="517">
        <v>1</v>
      </c>
    </row>
    <row r="446" spans="2:8" x14ac:dyDescent="0.35">
      <c r="B446" s="517" t="s">
        <v>3528</v>
      </c>
      <c r="C446" s="517" t="s">
        <v>53</v>
      </c>
      <c r="D446" s="517" t="s">
        <v>627</v>
      </c>
      <c r="E446" s="517" t="s">
        <v>122</v>
      </c>
      <c r="F446" s="517" t="s">
        <v>3674</v>
      </c>
      <c r="G446" s="517">
        <v>3.60205760096627E-2</v>
      </c>
      <c r="H446" s="517">
        <v>3.72769118984956E-2</v>
      </c>
    </row>
    <row r="447" spans="2:8" x14ac:dyDescent="0.35">
      <c r="B447" s="517" t="s">
        <v>3528</v>
      </c>
      <c r="C447" s="517" t="s">
        <v>53</v>
      </c>
      <c r="D447" s="517" t="s">
        <v>627</v>
      </c>
      <c r="E447" s="517" t="s">
        <v>3694</v>
      </c>
      <c r="F447" s="517" t="s">
        <v>3674</v>
      </c>
      <c r="G447" s="517">
        <v>0.99958375465205496</v>
      </c>
      <c r="H447" s="517">
        <v>0.99912535518769596</v>
      </c>
    </row>
    <row r="448" spans="2:8" x14ac:dyDescent="0.35">
      <c r="B448" s="517" t="s">
        <v>3528</v>
      </c>
      <c r="C448" s="517" t="s">
        <v>53</v>
      </c>
      <c r="D448" s="517" t="s">
        <v>627</v>
      </c>
      <c r="E448" s="517" t="s">
        <v>125</v>
      </c>
      <c r="F448" s="517" t="s">
        <v>3674</v>
      </c>
      <c r="G448" s="517">
        <v>1</v>
      </c>
      <c r="H448" s="517">
        <v>1</v>
      </c>
    </row>
    <row r="449" spans="2:8" x14ac:dyDescent="0.35">
      <c r="B449" s="517" t="s">
        <v>3528</v>
      </c>
      <c r="C449" s="517" t="s">
        <v>53</v>
      </c>
      <c r="D449" s="517" t="s">
        <v>627</v>
      </c>
      <c r="E449" s="517" t="s">
        <v>3675</v>
      </c>
      <c r="F449" s="517" t="s">
        <v>3674</v>
      </c>
      <c r="G449" s="517">
        <v>0.54690940397087795</v>
      </c>
      <c r="H449" s="517">
        <v>0.42189963772949102</v>
      </c>
    </row>
    <row r="450" spans="2:8" x14ac:dyDescent="0.35">
      <c r="B450" s="517" t="s">
        <v>3528</v>
      </c>
      <c r="C450" s="517" t="s">
        <v>53</v>
      </c>
      <c r="D450" s="517" t="s">
        <v>627</v>
      </c>
      <c r="E450" s="517" t="s">
        <v>785</v>
      </c>
      <c r="F450" s="517" t="s">
        <v>3674</v>
      </c>
      <c r="G450" s="517">
        <v>1</v>
      </c>
      <c r="H450" s="517">
        <v>1</v>
      </c>
    </row>
    <row r="451" spans="2:8" x14ac:dyDescent="0.35">
      <c r="B451" s="517" t="s">
        <v>3528</v>
      </c>
      <c r="C451" s="517" t="s">
        <v>53</v>
      </c>
      <c r="D451" s="517" t="s">
        <v>171</v>
      </c>
      <c r="E451" s="517" t="s">
        <v>122</v>
      </c>
      <c r="F451" s="517" t="s">
        <v>522</v>
      </c>
      <c r="G451" s="517">
        <v>6.3641118222548801E-3</v>
      </c>
      <c r="H451" s="517">
        <v>6.3259663393647903E-3</v>
      </c>
    </row>
    <row r="452" spans="2:8" x14ac:dyDescent="0.35">
      <c r="B452" s="517" t="s">
        <v>3528</v>
      </c>
      <c r="C452" s="517" t="s">
        <v>53</v>
      </c>
      <c r="D452" s="517" t="s">
        <v>171</v>
      </c>
      <c r="E452" s="517" t="s">
        <v>3694</v>
      </c>
      <c r="F452" s="517" t="s">
        <v>522</v>
      </c>
      <c r="G452" s="517">
        <v>0.99924119717785898</v>
      </c>
      <c r="H452" s="517">
        <v>0.99981791897386596</v>
      </c>
    </row>
    <row r="453" spans="2:8" x14ac:dyDescent="0.35">
      <c r="B453" s="517" t="s">
        <v>3528</v>
      </c>
      <c r="C453" s="517" t="s">
        <v>53</v>
      </c>
      <c r="D453" s="517" t="s">
        <v>171</v>
      </c>
      <c r="E453" s="517" t="s">
        <v>125</v>
      </c>
      <c r="F453" s="517" t="s">
        <v>522</v>
      </c>
      <c r="G453" s="517">
        <v>1</v>
      </c>
      <c r="H453" s="517">
        <v>1</v>
      </c>
    </row>
    <row r="454" spans="2:8" x14ac:dyDescent="0.35">
      <c r="B454" s="517" t="s">
        <v>3528</v>
      </c>
      <c r="C454" s="517" t="s">
        <v>53</v>
      </c>
      <c r="D454" s="517" t="s">
        <v>171</v>
      </c>
      <c r="E454" s="517" t="s">
        <v>3675</v>
      </c>
      <c r="F454" s="517" t="s">
        <v>522</v>
      </c>
      <c r="G454" s="517">
        <v>0.42495193301897199</v>
      </c>
      <c r="H454" s="517">
        <v>0.25329478371268499</v>
      </c>
    </row>
    <row r="455" spans="2:8" x14ac:dyDescent="0.35">
      <c r="B455" s="517" t="s">
        <v>3528</v>
      </c>
      <c r="C455" s="517" t="s">
        <v>53</v>
      </c>
      <c r="D455" s="517" t="s">
        <v>171</v>
      </c>
      <c r="E455" s="517" t="s">
        <v>785</v>
      </c>
      <c r="F455" s="517" t="s">
        <v>522</v>
      </c>
      <c r="G455" s="517">
        <v>0.64123719686337399</v>
      </c>
      <c r="H455" s="517">
        <v>0.79689691711303601</v>
      </c>
    </row>
    <row r="456" spans="2:8" x14ac:dyDescent="0.35">
      <c r="B456" s="517" t="s">
        <v>3530</v>
      </c>
      <c r="C456" s="517" t="s">
        <v>53</v>
      </c>
      <c r="D456" s="517" t="s">
        <v>627</v>
      </c>
      <c r="E456" s="517" t="s">
        <v>122</v>
      </c>
      <c r="F456" s="517" t="s">
        <v>3676</v>
      </c>
      <c r="G456" s="517">
        <v>5.42891584083217E-2</v>
      </c>
      <c r="H456" s="517">
        <v>7.0143627519530599E-2</v>
      </c>
    </row>
    <row r="457" spans="2:8" x14ac:dyDescent="0.35">
      <c r="B457" s="517" t="s">
        <v>3530</v>
      </c>
      <c r="C457" s="517" t="s">
        <v>53</v>
      </c>
      <c r="D457" s="517" t="s">
        <v>627</v>
      </c>
      <c r="E457" s="517" t="s">
        <v>3694</v>
      </c>
      <c r="F457" s="517" t="s">
        <v>3676</v>
      </c>
      <c r="G457" s="517">
        <v>0.999978748656703</v>
      </c>
      <c r="H457" s="517">
        <v>0.99996490556638296</v>
      </c>
    </row>
    <row r="458" spans="2:8" x14ac:dyDescent="0.35">
      <c r="B458" s="517" t="s">
        <v>3530</v>
      </c>
      <c r="C458" s="517" t="s">
        <v>53</v>
      </c>
      <c r="D458" s="517" t="s">
        <v>627</v>
      </c>
      <c r="E458" s="517" t="s">
        <v>125</v>
      </c>
      <c r="F458" s="517" t="s">
        <v>3676</v>
      </c>
      <c r="G458" s="517">
        <v>1</v>
      </c>
      <c r="H458" s="517">
        <v>1</v>
      </c>
    </row>
    <row r="459" spans="2:8" x14ac:dyDescent="0.35">
      <c r="B459" s="517" t="s">
        <v>3530</v>
      </c>
      <c r="C459" s="517" t="s">
        <v>53</v>
      </c>
      <c r="D459" s="517" t="s">
        <v>627</v>
      </c>
      <c r="E459" s="517" t="s">
        <v>3675</v>
      </c>
      <c r="F459" s="517" t="s">
        <v>3676</v>
      </c>
      <c r="G459" s="517">
        <v>0.684818796451787</v>
      </c>
      <c r="H459" s="517">
        <v>0.60959138568083504</v>
      </c>
    </row>
    <row r="460" spans="2:8" x14ac:dyDescent="0.35">
      <c r="B460" s="517" t="s">
        <v>3530</v>
      </c>
      <c r="C460" s="517" t="s">
        <v>53</v>
      </c>
      <c r="D460" s="517" t="s">
        <v>627</v>
      </c>
      <c r="E460" s="517" t="s">
        <v>785</v>
      </c>
      <c r="F460" s="517" t="s">
        <v>3676</v>
      </c>
      <c r="G460" s="517">
        <v>1</v>
      </c>
      <c r="H460" s="517">
        <v>1</v>
      </c>
    </row>
    <row r="461" spans="2:8" x14ac:dyDescent="0.35">
      <c r="B461" s="517" t="s">
        <v>3530</v>
      </c>
      <c r="C461" s="517" t="s">
        <v>53</v>
      </c>
      <c r="D461" s="517" t="s">
        <v>627</v>
      </c>
      <c r="E461" s="517" t="s">
        <v>122</v>
      </c>
      <c r="F461" s="517" t="s">
        <v>3674</v>
      </c>
      <c r="G461" s="517">
        <v>5.42891584083217E-2</v>
      </c>
      <c r="H461" s="517">
        <v>7.0143627519530599E-2</v>
      </c>
    </row>
    <row r="462" spans="2:8" x14ac:dyDescent="0.35">
      <c r="B462" s="517" t="s">
        <v>3530</v>
      </c>
      <c r="C462" s="517" t="s">
        <v>53</v>
      </c>
      <c r="D462" s="517" t="s">
        <v>627</v>
      </c>
      <c r="E462" s="517" t="s">
        <v>3694</v>
      </c>
      <c r="F462" s="517" t="s">
        <v>3674</v>
      </c>
      <c r="G462" s="517">
        <v>0.999978748656703</v>
      </c>
      <c r="H462" s="517">
        <v>0.99996490556638296</v>
      </c>
    </row>
    <row r="463" spans="2:8" x14ac:dyDescent="0.35">
      <c r="B463" s="517" t="s">
        <v>3530</v>
      </c>
      <c r="C463" s="517" t="s">
        <v>53</v>
      </c>
      <c r="D463" s="517" t="s">
        <v>627</v>
      </c>
      <c r="E463" s="517" t="s">
        <v>125</v>
      </c>
      <c r="F463" s="517" t="s">
        <v>3674</v>
      </c>
      <c r="G463" s="517">
        <v>1</v>
      </c>
      <c r="H463" s="517">
        <v>1</v>
      </c>
    </row>
    <row r="464" spans="2:8" x14ac:dyDescent="0.35">
      <c r="B464" s="517" t="s">
        <v>3530</v>
      </c>
      <c r="C464" s="517" t="s">
        <v>53</v>
      </c>
      <c r="D464" s="517" t="s">
        <v>627</v>
      </c>
      <c r="E464" s="517" t="s">
        <v>3675</v>
      </c>
      <c r="F464" s="517" t="s">
        <v>3674</v>
      </c>
      <c r="G464" s="517">
        <v>0.684818796451787</v>
      </c>
      <c r="H464" s="517">
        <v>0.60959138568083504</v>
      </c>
    </row>
    <row r="465" spans="2:8" x14ac:dyDescent="0.35">
      <c r="B465" s="517" t="s">
        <v>3530</v>
      </c>
      <c r="C465" s="517" t="s">
        <v>53</v>
      </c>
      <c r="D465" s="517" t="s">
        <v>627</v>
      </c>
      <c r="E465" s="517" t="s">
        <v>785</v>
      </c>
      <c r="F465" s="517" t="s">
        <v>3674</v>
      </c>
      <c r="G465" s="517">
        <v>1</v>
      </c>
      <c r="H465" s="517">
        <v>1</v>
      </c>
    </row>
    <row r="466" spans="2:8" x14ac:dyDescent="0.35">
      <c r="B466" s="517" t="s">
        <v>3530</v>
      </c>
      <c r="C466" s="517" t="s">
        <v>53</v>
      </c>
      <c r="D466" s="517" t="s">
        <v>171</v>
      </c>
      <c r="E466" s="517" t="s">
        <v>122</v>
      </c>
      <c r="F466" s="517" t="s">
        <v>522</v>
      </c>
      <c r="G466" s="517">
        <v>7.7898520679309602E-3</v>
      </c>
      <c r="H466" s="517">
        <v>6.9880986469068804E-3</v>
      </c>
    </row>
    <row r="467" spans="2:8" x14ac:dyDescent="0.35">
      <c r="B467" s="517" t="s">
        <v>3530</v>
      </c>
      <c r="C467" s="517" t="s">
        <v>53</v>
      </c>
      <c r="D467" s="517" t="s">
        <v>171</v>
      </c>
      <c r="E467" s="517" t="s">
        <v>3694</v>
      </c>
      <c r="F467" s="517" t="s">
        <v>522</v>
      </c>
      <c r="G467" s="517">
        <v>0.99997484713567197</v>
      </c>
      <c r="H467" s="517">
        <v>0.999982699188396</v>
      </c>
    </row>
    <row r="468" spans="2:8" x14ac:dyDescent="0.35">
      <c r="B468" s="517" t="s">
        <v>3530</v>
      </c>
      <c r="C468" s="517" t="s">
        <v>53</v>
      </c>
      <c r="D468" s="517" t="s">
        <v>171</v>
      </c>
      <c r="E468" s="517" t="s">
        <v>125</v>
      </c>
      <c r="F468" s="517" t="s">
        <v>522</v>
      </c>
      <c r="G468" s="517">
        <v>1</v>
      </c>
      <c r="H468" s="517">
        <v>1</v>
      </c>
    </row>
    <row r="469" spans="2:8" x14ac:dyDescent="0.35">
      <c r="B469" s="517" t="s">
        <v>3530</v>
      </c>
      <c r="C469" s="517" t="s">
        <v>53</v>
      </c>
      <c r="D469" s="517" t="s">
        <v>171</v>
      </c>
      <c r="E469" s="517" t="s">
        <v>3675</v>
      </c>
      <c r="F469" s="517" t="s">
        <v>522</v>
      </c>
      <c r="G469" s="517">
        <v>0.65817221240233603</v>
      </c>
      <c r="H469" s="517">
        <v>0.403894289332352</v>
      </c>
    </row>
    <row r="470" spans="2:8" x14ac:dyDescent="0.35">
      <c r="B470" s="517" t="s">
        <v>3530</v>
      </c>
      <c r="C470" s="517" t="s">
        <v>53</v>
      </c>
      <c r="D470" s="517" t="s">
        <v>171</v>
      </c>
      <c r="E470" s="517" t="s">
        <v>785</v>
      </c>
      <c r="F470" s="517" t="s">
        <v>522</v>
      </c>
      <c r="G470" s="517">
        <v>0.79181434896819702</v>
      </c>
      <c r="H470" s="517">
        <v>0.91696473174980997</v>
      </c>
    </row>
    <row r="471" spans="2:8" x14ac:dyDescent="0.35">
      <c r="B471" s="517" t="s">
        <v>3532</v>
      </c>
      <c r="C471" s="517" t="s">
        <v>53</v>
      </c>
      <c r="D471" s="517" t="s">
        <v>627</v>
      </c>
      <c r="E471" s="517" t="s">
        <v>122</v>
      </c>
      <c r="F471" s="517" t="s">
        <v>3676</v>
      </c>
      <c r="G471" s="517">
        <v>8.3675759150612997E-2</v>
      </c>
      <c r="H471" s="517">
        <v>0.12535734220776601</v>
      </c>
    </row>
    <row r="472" spans="2:8" x14ac:dyDescent="0.35">
      <c r="B472" s="517" t="s">
        <v>3532</v>
      </c>
      <c r="C472" s="517" t="s">
        <v>53</v>
      </c>
      <c r="D472" s="517" t="s">
        <v>627</v>
      </c>
      <c r="E472" s="517" t="s">
        <v>3694</v>
      </c>
      <c r="F472" s="517" t="s">
        <v>3676</v>
      </c>
      <c r="G472" s="517">
        <v>0.99995839539380504</v>
      </c>
      <c r="H472" s="517">
        <v>0.99994727517068305</v>
      </c>
    </row>
    <row r="473" spans="2:8" x14ac:dyDescent="0.35">
      <c r="B473" s="517" t="s">
        <v>3532</v>
      </c>
      <c r="C473" s="517" t="s">
        <v>53</v>
      </c>
      <c r="D473" s="517" t="s">
        <v>627</v>
      </c>
      <c r="E473" s="517" t="s">
        <v>125</v>
      </c>
      <c r="F473" s="517" t="s">
        <v>3676</v>
      </c>
      <c r="G473" s="517">
        <v>1</v>
      </c>
      <c r="H473" s="517">
        <v>1</v>
      </c>
    </row>
    <row r="474" spans="2:8" x14ac:dyDescent="0.35">
      <c r="B474" s="517" t="s">
        <v>3532</v>
      </c>
      <c r="C474" s="517" t="s">
        <v>53</v>
      </c>
      <c r="D474" s="517" t="s">
        <v>627</v>
      </c>
      <c r="E474" s="517" t="s">
        <v>3675</v>
      </c>
      <c r="F474" s="517" t="s">
        <v>3676</v>
      </c>
      <c r="G474" s="517">
        <v>0.75423408745793996</v>
      </c>
      <c r="H474" s="517">
        <v>0.784753052267398</v>
      </c>
    </row>
    <row r="475" spans="2:8" x14ac:dyDescent="0.35">
      <c r="B475" s="517" t="s">
        <v>3532</v>
      </c>
      <c r="C475" s="517" t="s">
        <v>53</v>
      </c>
      <c r="D475" s="517" t="s">
        <v>627</v>
      </c>
      <c r="E475" s="517" t="s">
        <v>785</v>
      </c>
      <c r="F475" s="517" t="s">
        <v>3676</v>
      </c>
      <c r="G475" s="517">
        <v>1</v>
      </c>
      <c r="H475" s="517">
        <v>1</v>
      </c>
    </row>
    <row r="476" spans="2:8" x14ac:dyDescent="0.35">
      <c r="B476" s="517" t="s">
        <v>3532</v>
      </c>
      <c r="C476" s="517" t="s">
        <v>53</v>
      </c>
      <c r="D476" s="517" t="s">
        <v>627</v>
      </c>
      <c r="E476" s="517" t="s">
        <v>122</v>
      </c>
      <c r="F476" s="517" t="s">
        <v>3674</v>
      </c>
      <c r="G476" s="517">
        <v>8.3675759150612997E-2</v>
      </c>
      <c r="H476" s="517">
        <v>0.12535734220776601</v>
      </c>
    </row>
    <row r="477" spans="2:8" x14ac:dyDescent="0.35">
      <c r="B477" s="517" t="s">
        <v>3532</v>
      </c>
      <c r="C477" s="517" t="s">
        <v>53</v>
      </c>
      <c r="D477" s="517" t="s">
        <v>627</v>
      </c>
      <c r="E477" s="517" t="s">
        <v>3694</v>
      </c>
      <c r="F477" s="517" t="s">
        <v>3674</v>
      </c>
      <c r="G477" s="517">
        <v>0.99995839539380504</v>
      </c>
      <c r="H477" s="517">
        <v>0.99994727517068305</v>
      </c>
    </row>
    <row r="478" spans="2:8" x14ac:dyDescent="0.35">
      <c r="B478" s="517" t="s">
        <v>3532</v>
      </c>
      <c r="C478" s="517" t="s">
        <v>53</v>
      </c>
      <c r="D478" s="517" t="s">
        <v>627</v>
      </c>
      <c r="E478" s="517" t="s">
        <v>125</v>
      </c>
      <c r="F478" s="517" t="s">
        <v>3674</v>
      </c>
      <c r="G478" s="517">
        <v>1</v>
      </c>
      <c r="H478" s="517">
        <v>1</v>
      </c>
    </row>
    <row r="479" spans="2:8" x14ac:dyDescent="0.35">
      <c r="B479" s="517" t="s">
        <v>3532</v>
      </c>
      <c r="C479" s="517" t="s">
        <v>53</v>
      </c>
      <c r="D479" s="517" t="s">
        <v>627</v>
      </c>
      <c r="E479" s="517" t="s">
        <v>3675</v>
      </c>
      <c r="F479" s="517" t="s">
        <v>3674</v>
      </c>
      <c r="G479" s="517">
        <v>0.75423408745793996</v>
      </c>
      <c r="H479" s="517">
        <v>0.784753052267397</v>
      </c>
    </row>
    <row r="480" spans="2:8" x14ac:dyDescent="0.35">
      <c r="B480" s="517" t="s">
        <v>3532</v>
      </c>
      <c r="C480" s="517" t="s">
        <v>53</v>
      </c>
      <c r="D480" s="517" t="s">
        <v>627</v>
      </c>
      <c r="E480" s="517" t="s">
        <v>785</v>
      </c>
      <c r="F480" s="517" t="s">
        <v>3674</v>
      </c>
      <c r="G480" s="517">
        <v>1</v>
      </c>
      <c r="H480" s="517">
        <v>1</v>
      </c>
    </row>
    <row r="481" spans="2:8" x14ac:dyDescent="0.35">
      <c r="B481" s="517" t="s">
        <v>3532</v>
      </c>
      <c r="C481" s="517" t="s">
        <v>53</v>
      </c>
      <c r="D481" s="517" t="s">
        <v>171</v>
      </c>
      <c r="E481" s="517" t="s">
        <v>122</v>
      </c>
      <c r="F481" s="517" t="s">
        <v>522</v>
      </c>
      <c r="G481" s="517">
        <v>1.09595247577166E-2</v>
      </c>
      <c r="H481" s="517">
        <v>7.3705331299360197E-3</v>
      </c>
    </row>
    <row r="482" spans="2:8" x14ac:dyDescent="0.35">
      <c r="B482" s="517" t="s">
        <v>3532</v>
      </c>
      <c r="C482" s="517" t="s">
        <v>53</v>
      </c>
      <c r="D482" s="517" t="s">
        <v>171</v>
      </c>
      <c r="E482" s="517" t="s">
        <v>3694</v>
      </c>
      <c r="F482" s="517" t="s">
        <v>522</v>
      </c>
      <c r="G482" s="517">
        <v>0.99999953387899998</v>
      </c>
      <c r="H482" s="517">
        <v>0.99999999984136101</v>
      </c>
    </row>
    <row r="483" spans="2:8" x14ac:dyDescent="0.35">
      <c r="B483" s="517" t="s">
        <v>3532</v>
      </c>
      <c r="C483" s="517" t="s">
        <v>53</v>
      </c>
      <c r="D483" s="517" t="s">
        <v>171</v>
      </c>
      <c r="E483" s="517" t="s">
        <v>125</v>
      </c>
      <c r="F483" s="517" t="s">
        <v>522</v>
      </c>
      <c r="G483" s="517">
        <v>1</v>
      </c>
      <c r="H483" s="517">
        <v>1</v>
      </c>
    </row>
    <row r="484" spans="2:8" x14ac:dyDescent="0.35">
      <c r="B484" s="517" t="s">
        <v>3532</v>
      </c>
      <c r="C484" s="517" t="s">
        <v>53</v>
      </c>
      <c r="D484" s="517" t="s">
        <v>171</v>
      </c>
      <c r="E484" s="517" t="s">
        <v>3675</v>
      </c>
      <c r="F484" s="517" t="s">
        <v>522</v>
      </c>
      <c r="G484" s="517">
        <v>0.59032035459868004</v>
      </c>
      <c r="H484" s="517">
        <v>0.40179824007876602</v>
      </c>
    </row>
    <row r="485" spans="2:8" x14ac:dyDescent="0.35">
      <c r="B485" s="517" t="s">
        <v>3532</v>
      </c>
      <c r="C485" s="517" t="s">
        <v>53</v>
      </c>
      <c r="D485" s="517" t="s">
        <v>171</v>
      </c>
      <c r="E485" s="517" t="s">
        <v>785</v>
      </c>
      <c r="F485" s="517" t="s">
        <v>522</v>
      </c>
      <c r="G485" s="517">
        <v>0.76332728700403796</v>
      </c>
      <c r="H485" s="517">
        <v>0.87187239606058198</v>
      </c>
    </row>
    <row r="486" spans="2:8" x14ac:dyDescent="0.35">
      <c r="B486" s="517" t="s">
        <v>549</v>
      </c>
      <c r="C486" s="517" t="s">
        <v>53</v>
      </c>
      <c r="D486" s="517" t="s">
        <v>627</v>
      </c>
      <c r="E486" s="517" t="s">
        <v>122</v>
      </c>
      <c r="F486" s="517" t="s">
        <v>3676</v>
      </c>
      <c r="G486" s="517">
        <v>6.1527294203126498E-2</v>
      </c>
      <c r="H486" s="517">
        <v>7.8299201130010404E-2</v>
      </c>
    </row>
    <row r="487" spans="2:8" x14ac:dyDescent="0.35">
      <c r="B487" s="517" t="s">
        <v>549</v>
      </c>
      <c r="C487" s="517" t="s">
        <v>53</v>
      </c>
      <c r="D487" s="517" t="s">
        <v>627</v>
      </c>
      <c r="E487" s="517" t="s">
        <v>3694</v>
      </c>
      <c r="F487" s="517" t="s">
        <v>3676</v>
      </c>
      <c r="G487" s="517">
        <v>0.99998163110696803</v>
      </c>
      <c r="H487" s="517">
        <v>0.99996938980601502</v>
      </c>
    </row>
    <row r="488" spans="2:8" x14ac:dyDescent="0.35">
      <c r="B488" s="517" t="s">
        <v>549</v>
      </c>
      <c r="C488" s="517" t="s">
        <v>53</v>
      </c>
      <c r="D488" s="517" t="s">
        <v>627</v>
      </c>
      <c r="E488" s="517" t="s">
        <v>125</v>
      </c>
      <c r="F488" s="517" t="s">
        <v>3676</v>
      </c>
      <c r="G488" s="517">
        <v>1</v>
      </c>
      <c r="H488" s="517">
        <v>1</v>
      </c>
    </row>
    <row r="489" spans="2:8" x14ac:dyDescent="0.35">
      <c r="B489" s="517" t="s">
        <v>549</v>
      </c>
      <c r="C489" s="517" t="s">
        <v>53</v>
      </c>
      <c r="D489" s="517" t="s">
        <v>627</v>
      </c>
      <c r="E489" s="517" t="s">
        <v>3675</v>
      </c>
      <c r="F489" s="517" t="s">
        <v>3676</v>
      </c>
      <c r="G489" s="517">
        <v>0.71475176922252903</v>
      </c>
      <c r="H489" s="517">
        <v>0.63728087085044505</v>
      </c>
    </row>
    <row r="490" spans="2:8" x14ac:dyDescent="0.35">
      <c r="B490" s="517" t="s">
        <v>549</v>
      </c>
      <c r="C490" s="517" t="s">
        <v>53</v>
      </c>
      <c r="D490" s="517" t="s">
        <v>627</v>
      </c>
      <c r="E490" s="517" t="s">
        <v>785</v>
      </c>
      <c r="F490" s="517" t="s">
        <v>3676</v>
      </c>
      <c r="G490" s="517">
        <v>1</v>
      </c>
      <c r="H490" s="517">
        <v>1</v>
      </c>
    </row>
    <row r="491" spans="2:8" x14ac:dyDescent="0.35">
      <c r="B491" s="517" t="s">
        <v>549</v>
      </c>
      <c r="C491" s="517" t="s">
        <v>53</v>
      </c>
      <c r="D491" s="517" t="s">
        <v>627</v>
      </c>
      <c r="E491" s="517" t="s">
        <v>122</v>
      </c>
      <c r="F491" s="517" t="s">
        <v>3674</v>
      </c>
      <c r="G491" s="517">
        <v>6.1527294203126498E-2</v>
      </c>
      <c r="H491" s="517">
        <v>7.8299201130010404E-2</v>
      </c>
    </row>
    <row r="492" spans="2:8" x14ac:dyDescent="0.35">
      <c r="B492" s="517" t="s">
        <v>549</v>
      </c>
      <c r="C492" s="517" t="s">
        <v>53</v>
      </c>
      <c r="D492" s="517" t="s">
        <v>627</v>
      </c>
      <c r="E492" s="517" t="s">
        <v>3694</v>
      </c>
      <c r="F492" s="517" t="s">
        <v>3674</v>
      </c>
      <c r="G492" s="517">
        <v>0.99998163110696803</v>
      </c>
      <c r="H492" s="517">
        <v>0.99996938980601502</v>
      </c>
    </row>
    <row r="493" spans="2:8" x14ac:dyDescent="0.35">
      <c r="B493" s="517" t="s">
        <v>549</v>
      </c>
      <c r="C493" s="517" t="s">
        <v>53</v>
      </c>
      <c r="D493" s="517" t="s">
        <v>627</v>
      </c>
      <c r="E493" s="517" t="s">
        <v>125</v>
      </c>
      <c r="F493" s="517" t="s">
        <v>3674</v>
      </c>
      <c r="G493" s="517">
        <v>1</v>
      </c>
      <c r="H493" s="517">
        <v>1</v>
      </c>
    </row>
    <row r="494" spans="2:8" x14ac:dyDescent="0.35">
      <c r="B494" s="517" t="s">
        <v>549</v>
      </c>
      <c r="C494" s="517" t="s">
        <v>53</v>
      </c>
      <c r="D494" s="517" t="s">
        <v>627</v>
      </c>
      <c r="E494" s="517" t="s">
        <v>3675</v>
      </c>
      <c r="F494" s="517" t="s">
        <v>3674</v>
      </c>
      <c r="G494" s="517">
        <v>0.71475176922252903</v>
      </c>
      <c r="H494" s="517">
        <v>0.63728087085044505</v>
      </c>
    </row>
    <row r="495" spans="2:8" x14ac:dyDescent="0.35">
      <c r="B495" s="517" t="s">
        <v>549</v>
      </c>
      <c r="C495" s="517" t="s">
        <v>53</v>
      </c>
      <c r="D495" s="517" t="s">
        <v>627</v>
      </c>
      <c r="E495" s="517" t="s">
        <v>785</v>
      </c>
      <c r="F495" s="517" t="s">
        <v>3674</v>
      </c>
      <c r="G495" s="517">
        <v>1</v>
      </c>
      <c r="H495" s="517">
        <v>1</v>
      </c>
    </row>
    <row r="496" spans="2:8" x14ac:dyDescent="0.35">
      <c r="B496" s="517" t="s">
        <v>549</v>
      </c>
      <c r="C496" s="517" t="s">
        <v>53</v>
      </c>
      <c r="D496" s="517" t="s">
        <v>171</v>
      </c>
      <c r="E496" s="517" t="s">
        <v>122</v>
      </c>
      <c r="F496" s="517" t="s">
        <v>522</v>
      </c>
      <c r="G496" s="517">
        <v>7.3491696523379103E-3</v>
      </c>
      <c r="H496" s="517">
        <v>4.6215001963129197E-3</v>
      </c>
    </row>
    <row r="497" spans="2:8" x14ac:dyDescent="0.35">
      <c r="B497" s="517" t="s">
        <v>549</v>
      </c>
      <c r="C497" s="517" t="s">
        <v>53</v>
      </c>
      <c r="D497" s="517" t="s">
        <v>171</v>
      </c>
      <c r="E497" s="517" t="s">
        <v>3694</v>
      </c>
      <c r="F497" s="517" t="s">
        <v>522</v>
      </c>
      <c r="G497" s="517">
        <v>0.99998594234159299</v>
      </c>
      <c r="H497" s="517">
        <v>0.999990316822568</v>
      </c>
    </row>
    <row r="498" spans="2:8" x14ac:dyDescent="0.35">
      <c r="B498" s="517" t="s">
        <v>549</v>
      </c>
      <c r="C498" s="517" t="s">
        <v>53</v>
      </c>
      <c r="D498" s="517" t="s">
        <v>171</v>
      </c>
      <c r="E498" s="517" t="s">
        <v>125</v>
      </c>
      <c r="F498" s="517" t="s">
        <v>522</v>
      </c>
      <c r="G498" s="517">
        <v>1</v>
      </c>
      <c r="H498" s="517">
        <v>1</v>
      </c>
    </row>
    <row r="499" spans="2:8" x14ac:dyDescent="0.35">
      <c r="B499" s="517" t="s">
        <v>549</v>
      </c>
      <c r="C499" s="517" t="s">
        <v>53</v>
      </c>
      <c r="D499" s="517" t="s">
        <v>171</v>
      </c>
      <c r="E499" s="517" t="s">
        <v>3675</v>
      </c>
      <c r="F499" s="517" t="s">
        <v>522</v>
      </c>
      <c r="G499" s="517">
        <v>0.67344414744382397</v>
      </c>
      <c r="H499" s="517">
        <v>0.429951833055772</v>
      </c>
    </row>
    <row r="500" spans="2:8" x14ac:dyDescent="0.35">
      <c r="B500" s="517" t="s">
        <v>549</v>
      </c>
      <c r="C500" s="517" t="s">
        <v>53</v>
      </c>
      <c r="D500" s="517" t="s">
        <v>171</v>
      </c>
      <c r="E500" s="517" t="s">
        <v>785</v>
      </c>
      <c r="F500" s="517" t="s">
        <v>522</v>
      </c>
      <c r="G500" s="517">
        <v>0.80271701809404705</v>
      </c>
      <c r="H500" s="517">
        <v>0.92094622750578703</v>
      </c>
    </row>
    <row r="501" spans="2:8" x14ac:dyDescent="0.35">
      <c r="B501" s="517" t="s">
        <v>3535</v>
      </c>
      <c r="C501" s="517" t="s">
        <v>53</v>
      </c>
      <c r="D501" s="517" t="s">
        <v>627</v>
      </c>
      <c r="E501" s="517" t="s">
        <v>122</v>
      </c>
      <c r="F501" s="517" t="s">
        <v>3676</v>
      </c>
      <c r="G501" s="517">
        <v>4.2236159564672401E-2</v>
      </c>
      <c r="H501" s="517">
        <v>8.0434690991280103E-2</v>
      </c>
    </row>
    <row r="502" spans="2:8" x14ac:dyDescent="0.35">
      <c r="B502" s="517" t="s">
        <v>3535</v>
      </c>
      <c r="C502" s="517" t="s">
        <v>53</v>
      </c>
      <c r="D502" s="517" t="s">
        <v>627</v>
      </c>
      <c r="E502" s="517" t="s">
        <v>3694</v>
      </c>
      <c r="F502" s="517" t="s">
        <v>3676</v>
      </c>
      <c r="G502" s="517">
        <v>0.99987449224359004</v>
      </c>
      <c r="H502" s="517">
        <v>0.99984866639334102</v>
      </c>
    </row>
    <row r="503" spans="2:8" x14ac:dyDescent="0.35">
      <c r="B503" s="517" t="s">
        <v>3535</v>
      </c>
      <c r="C503" s="517" t="s">
        <v>53</v>
      </c>
      <c r="D503" s="517" t="s">
        <v>627</v>
      </c>
      <c r="E503" s="517" t="s">
        <v>125</v>
      </c>
      <c r="F503" s="517" t="s">
        <v>3676</v>
      </c>
      <c r="G503" s="517">
        <v>1</v>
      </c>
      <c r="H503" s="517">
        <v>1</v>
      </c>
    </row>
    <row r="504" spans="2:8" x14ac:dyDescent="0.35">
      <c r="B504" s="517" t="s">
        <v>3535</v>
      </c>
      <c r="C504" s="517" t="s">
        <v>53</v>
      </c>
      <c r="D504" s="517" t="s">
        <v>627</v>
      </c>
      <c r="E504" s="517" t="s">
        <v>3675</v>
      </c>
      <c r="F504" s="517" t="s">
        <v>3676</v>
      </c>
      <c r="G504" s="517">
        <v>0.51216488947136196</v>
      </c>
      <c r="H504" s="517">
        <v>0.57209836576831097</v>
      </c>
    </row>
    <row r="505" spans="2:8" x14ac:dyDescent="0.35">
      <c r="B505" s="517" t="s">
        <v>3535</v>
      </c>
      <c r="C505" s="517" t="s">
        <v>53</v>
      </c>
      <c r="D505" s="517" t="s">
        <v>627</v>
      </c>
      <c r="E505" s="517" t="s">
        <v>785</v>
      </c>
      <c r="F505" s="517" t="s">
        <v>3676</v>
      </c>
      <c r="G505" s="517">
        <v>1</v>
      </c>
      <c r="H505" s="517">
        <v>1</v>
      </c>
    </row>
    <row r="506" spans="2:8" x14ac:dyDescent="0.35">
      <c r="B506" s="517" t="s">
        <v>3535</v>
      </c>
      <c r="C506" s="517" t="s">
        <v>53</v>
      </c>
      <c r="D506" s="517" t="s">
        <v>627</v>
      </c>
      <c r="E506" s="517" t="s">
        <v>122</v>
      </c>
      <c r="F506" s="517" t="s">
        <v>3674</v>
      </c>
      <c r="G506" s="517">
        <v>4.2236159564672401E-2</v>
      </c>
      <c r="H506" s="517">
        <v>8.0434690991280103E-2</v>
      </c>
    </row>
    <row r="507" spans="2:8" x14ac:dyDescent="0.35">
      <c r="B507" s="517" t="s">
        <v>3535</v>
      </c>
      <c r="C507" s="517" t="s">
        <v>53</v>
      </c>
      <c r="D507" s="517" t="s">
        <v>627</v>
      </c>
      <c r="E507" s="517" t="s">
        <v>3694</v>
      </c>
      <c r="F507" s="517" t="s">
        <v>3674</v>
      </c>
      <c r="G507" s="517">
        <v>0.99987449224359004</v>
      </c>
      <c r="H507" s="517">
        <v>0.99984866639334102</v>
      </c>
    </row>
    <row r="508" spans="2:8" x14ac:dyDescent="0.35">
      <c r="B508" s="517" t="s">
        <v>3535</v>
      </c>
      <c r="C508" s="517" t="s">
        <v>53</v>
      </c>
      <c r="D508" s="517" t="s">
        <v>627</v>
      </c>
      <c r="E508" s="517" t="s">
        <v>125</v>
      </c>
      <c r="F508" s="517" t="s">
        <v>3674</v>
      </c>
      <c r="G508" s="517">
        <v>1</v>
      </c>
      <c r="H508" s="517">
        <v>1</v>
      </c>
    </row>
    <row r="509" spans="2:8" x14ac:dyDescent="0.35">
      <c r="B509" s="517" t="s">
        <v>3535</v>
      </c>
      <c r="C509" s="517" t="s">
        <v>53</v>
      </c>
      <c r="D509" s="517" t="s">
        <v>627</v>
      </c>
      <c r="E509" s="517" t="s">
        <v>3675</v>
      </c>
      <c r="F509" s="517" t="s">
        <v>3674</v>
      </c>
      <c r="G509" s="517">
        <v>0.51216488947136196</v>
      </c>
      <c r="H509" s="517">
        <v>0.57209836576831097</v>
      </c>
    </row>
    <row r="510" spans="2:8" x14ac:dyDescent="0.35">
      <c r="B510" s="517" t="s">
        <v>3535</v>
      </c>
      <c r="C510" s="517" t="s">
        <v>53</v>
      </c>
      <c r="D510" s="517" t="s">
        <v>627</v>
      </c>
      <c r="E510" s="517" t="s">
        <v>785</v>
      </c>
      <c r="F510" s="517" t="s">
        <v>3674</v>
      </c>
      <c r="G510" s="517">
        <v>1</v>
      </c>
      <c r="H510" s="517">
        <v>1</v>
      </c>
    </row>
    <row r="511" spans="2:8" x14ac:dyDescent="0.35">
      <c r="B511" s="517" t="s">
        <v>3535</v>
      </c>
      <c r="C511" s="517" t="s">
        <v>53</v>
      </c>
      <c r="D511" s="517" t="s">
        <v>171</v>
      </c>
      <c r="E511" s="517" t="s">
        <v>122</v>
      </c>
      <c r="F511" s="517" t="s">
        <v>522</v>
      </c>
      <c r="G511" s="517">
        <v>3.8086961588558298E-3</v>
      </c>
      <c r="H511" s="517">
        <v>4.5694647771587502E-3</v>
      </c>
    </row>
    <row r="512" spans="2:8" x14ac:dyDescent="0.35">
      <c r="B512" s="517" t="s">
        <v>3535</v>
      </c>
      <c r="C512" s="517" t="s">
        <v>53</v>
      </c>
      <c r="D512" s="517" t="s">
        <v>171</v>
      </c>
      <c r="E512" s="517" t="s">
        <v>3694</v>
      </c>
      <c r="F512" s="517" t="s">
        <v>522</v>
      </c>
      <c r="G512" s="517">
        <v>0.99987905762629004</v>
      </c>
      <c r="H512" s="517">
        <v>0.99989200197671202</v>
      </c>
    </row>
    <row r="513" spans="2:8" x14ac:dyDescent="0.35">
      <c r="B513" s="517" t="s">
        <v>3535</v>
      </c>
      <c r="C513" s="517" t="s">
        <v>53</v>
      </c>
      <c r="D513" s="517" t="s">
        <v>171</v>
      </c>
      <c r="E513" s="517" t="s">
        <v>125</v>
      </c>
      <c r="F513" s="517" t="s">
        <v>522</v>
      </c>
      <c r="G513" s="517">
        <v>1</v>
      </c>
      <c r="H513" s="517">
        <v>1</v>
      </c>
    </row>
    <row r="514" spans="2:8" x14ac:dyDescent="0.35">
      <c r="B514" s="517" t="s">
        <v>3535</v>
      </c>
      <c r="C514" s="517" t="s">
        <v>53</v>
      </c>
      <c r="D514" s="517" t="s">
        <v>171</v>
      </c>
      <c r="E514" s="517" t="s">
        <v>3675</v>
      </c>
      <c r="F514" s="517" t="s">
        <v>522</v>
      </c>
      <c r="G514" s="517">
        <v>0.36812694095964299</v>
      </c>
      <c r="H514" s="517">
        <v>0.22259583211072001</v>
      </c>
    </row>
    <row r="515" spans="2:8" x14ac:dyDescent="0.35">
      <c r="B515" s="517" t="s">
        <v>3535</v>
      </c>
      <c r="C515" s="517" t="s">
        <v>53</v>
      </c>
      <c r="D515" s="517" t="s">
        <v>171</v>
      </c>
      <c r="E515" s="517" t="s">
        <v>785</v>
      </c>
      <c r="F515" s="517" t="s">
        <v>522</v>
      </c>
      <c r="G515" s="517">
        <v>0.70032793080887601</v>
      </c>
      <c r="H515" s="517">
        <v>0.84700796208840601</v>
      </c>
    </row>
    <row r="516" spans="2:8" x14ac:dyDescent="0.35">
      <c r="B516" s="517" t="s">
        <v>3537</v>
      </c>
      <c r="C516" s="517" t="s">
        <v>53</v>
      </c>
      <c r="D516" s="517" t="s">
        <v>627</v>
      </c>
      <c r="E516" s="517" t="s">
        <v>122</v>
      </c>
      <c r="F516" s="517" t="s">
        <v>3676</v>
      </c>
      <c r="G516" s="517">
        <v>6.2892613054781998E-2</v>
      </c>
      <c r="H516" s="517">
        <v>0.16848334227056599</v>
      </c>
    </row>
    <row r="517" spans="2:8" x14ac:dyDescent="0.35">
      <c r="B517" s="517" t="s">
        <v>3537</v>
      </c>
      <c r="C517" s="517" t="s">
        <v>53</v>
      </c>
      <c r="D517" s="517" t="s">
        <v>627</v>
      </c>
      <c r="E517" s="517" t="s">
        <v>3694</v>
      </c>
      <c r="F517" s="517" t="s">
        <v>3676</v>
      </c>
      <c r="G517" s="517">
        <v>0.99999999999225697</v>
      </c>
      <c r="H517" s="517">
        <v>0.99999999999630795</v>
      </c>
    </row>
    <row r="518" spans="2:8" x14ac:dyDescent="0.35">
      <c r="B518" s="517" t="s">
        <v>3537</v>
      </c>
      <c r="C518" s="517" t="s">
        <v>53</v>
      </c>
      <c r="D518" s="517" t="s">
        <v>627</v>
      </c>
      <c r="E518" s="517" t="s">
        <v>125</v>
      </c>
      <c r="F518" s="517" t="s">
        <v>3676</v>
      </c>
      <c r="G518" s="517">
        <v>1</v>
      </c>
      <c r="H518" s="517">
        <v>1</v>
      </c>
    </row>
    <row r="519" spans="2:8" x14ac:dyDescent="0.35">
      <c r="B519" s="517" t="s">
        <v>3537</v>
      </c>
      <c r="C519" s="517" t="s">
        <v>53</v>
      </c>
      <c r="D519" s="517" t="s">
        <v>627</v>
      </c>
      <c r="E519" s="517" t="s">
        <v>3675</v>
      </c>
      <c r="F519" s="517" t="s">
        <v>3676</v>
      </c>
      <c r="G519" s="517">
        <v>0.81416293354610603</v>
      </c>
      <c r="H519" s="517">
        <v>0.87612037897339401</v>
      </c>
    </row>
    <row r="520" spans="2:8" x14ac:dyDescent="0.35">
      <c r="B520" s="517" t="s">
        <v>3537</v>
      </c>
      <c r="C520" s="517" t="s">
        <v>53</v>
      </c>
      <c r="D520" s="517" t="s">
        <v>627</v>
      </c>
      <c r="E520" s="517" t="s">
        <v>785</v>
      </c>
      <c r="F520" s="517" t="s">
        <v>3676</v>
      </c>
      <c r="G520" s="517">
        <v>1</v>
      </c>
      <c r="H520" s="517">
        <v>1</v>
      </c>
    </row>
    <row r="521" spans="2:8" x14ac:dyDescent="0.35">
      <c r="B521" s="517" t="s">
        <v>3537</v>
      </c>
      <c r="C521" s="517" t="s">
        <v>53</v>
      </c>
      <c r="D521" s="517" t="s">
        <v>627</v>
      </c>
      <c r="E521" s="517" t="s">
        <v>122</v>
      </c>
      <c r="F521" s="517" t="s">
        <v>3674</v>
      </c>
      <c r="G521" s="517">
        <v>6.2892613054781998E-2</v>
      </c>
      <c r="H521" s="517">
        <v>0.16848334227056599</v>
      </c>
    </row>
    <row r="522" spans="2:8" x14ac:dyDescent="0.35">
      <c r="B522" s="517" t="s">
        <v>3537</v>
      </c>
      <c r="C522" s="517" t="s">
        <v>53</v>
      </c>
      <c r="D522" s="517" t="s">
        <v>627</v>
      </c>
      <c r="E522" s="517" t="s">
        <v>3694</v>
      </c>
      <c r="F522" s="517" t="s">
        <v>3674</v>
      </c>
      <c r="G522" s="517">
        <v>0.99999999999225697</v>
      </c>
      <c r="H522" s="517">
        <v>0.99999999999630795</v>
      </c>
    </row>
    <row r="523" spans="2:8" x14ac:dyDescent="0.35">
      <c r="B523" s="517" t="s">
        <v>3537</v>
      </c>
      <c r="C523" s="517" t="s">
        <v>53</v>
      </c>
      <c r="D523" s="517" t="s">
        <v>627</v>
      </c>
      <c r="E523" s="517" t="s">
        <v>125</v>
      </c>
      <c r="F523" s="517" t="s">
        <v>3674</v>
      </c>
      <c r="G523" s="517">
        <v>1</v>
      </c>
      <c r="H523" s="517">
        <v>1</v>
      </c>
    </row>
    <row r="524" spans="2:8" x14ac:dyDescent="0.35">
      <c r="B524" s="517" t="s">
        <v>3537</v>
      </c>
      <c r="C524" s="517" t="s">
        <v>53</v>
      </c>
      <c r="D524" s="517" t="s">
        <v>627</v>
      </c>
      <c r="E524" s="517" t="s">
        <v>3675</v>
      </c>
      <c r="F524" s="517" t="s">
        <v>3674</v>
      </c>
      <c r="G524" s="517">
        <v>0.81416293354610503</v>
      </c>
      <c r="H524" s="517">
        <v>0.87612037897339401</v>
      </c>
    </row>
    <row r="525" spans="2:8" x14ac:dyDescent="0.35">
      <c r="B525" s="517" t="s">
        <v>3537</v>
      </c>
      <c r="C525" s="517" t="s">
        <v>53</v>
      </c>
      <c r="D525" s="517" t="s">
        <v>627</v>
      </c>
      <c r="E525" s="517" t="s">
        <v>785</v>
      </c>
      <c r="F525" s="517" t="s">
        <v>3674</v>
      </c>
      <c r="G525" s="517">
        <v>1</v>
      </c>
      <c r="H525" s="517">
        <v>1</v>
      </c>
    </row>
    <row r="526" spans="2:8" x14ac:dyDescent="0.35">
      <c r="B526" s="517" t="s">
        <v>3537</v>
      </c>
      <c r="C526" s="517" t="s">
        <v>53</v>
      </c>
      <c r="D526" s="517" t="s">
        <v>171</v>
      </c>
      <c r="E526" s="517" t="s">
        <v>122</v>
      </c>
      <c r="F526" s="517" t="s">
        <v>522</v>
      </c>
      <c r="G526" s="517">
        <v>3.8362166643313199E-3</v>
      </c>
      <c r="H526" s="517">
        <v>1.6358516281650499E-3</v>
      </c>
    </row>
    <row r="527" spans="2:8" x14ac:dyDescent="0.35">
      <c r="B527" s="517" t="s">
        <v>3537</v>
      </c>
      <c r="C527" s="517" t="s">
        <v>53</v>
      </c>
      <c r="D527" s="517" t="s">
        <v>171</v>
      </c>
      <c r="E527" s="517" t="s">
        <v>3694</v>
      </c>
      <c r="F527" s="517" t="s">
        <v>522</v>
      </c>
      <c r="G527" s="517">
        <v>0.99992099819029401</v>
      </c>
      <c r="H527" s="517">
        <v>0.99980155853181296</v>
      </c>
    </row>
    <row r="528" spans="2:8" x14ac:dyDescent="0.35">
      <c r="B528" s="517" t="s">
        <v>3537</v>
      </c>
      <c r="C528" s="517" t="s">
        <v>53</v>
      </c>
      <c r="D528" s="517" t="s">
        <v>171</v>
      </c>
      <c r="E528" s="517" t="s">
        <v>125</v>
      </c>
      <c r="F528" s="517" t="s">
        <v>522</v>
      </c>
      <c r="G528" s="517">
        <v>1</v>
      </c>
      <c r="H528" s="517">
        <v>1</v>
      </c>
    </row>
    <row r="529" spans="2:8" x14ac:dyDescent="0.35">
      <c r="B529" s="517" t="s">
        <v>3537</v>
      </c>
      <c r="C529" s="517" t="s">
        <v>53</v>
      </c>
      <c r="D529" s="517" t="s">
        <v>171</v>
      </c>
      <c r="E529" s="517" t="s">
        <v>3675</v>
      </c>
      <c r="F529" s="517" t="s">
        <v>522</v>
      </c>
      <c r="G529" s="517">
        <v>0.83785294692322398</v>
      </c>
      <c r="H529" s="517">
        <v>0.60003395159602801</v>
      </c>
    </row>
    <row r="530" spans="2:8" x14ac:dyDescent="0.35">
      <c r="B530" s="517" t="s">
        <v>3537</v>
      </c>
      <c r="C530" s="517" t="s">
        <v>53</v>
      </c>
      <c r="D530" s="517" t="s">
        <v>171</v>
      </c>
      <c r="E530" s="517" t="s">
        <v>785</v>
      </c>
      <c r="F530" s="517" t="s">
        <v>522</v>
      </c>
      <c r="G530" s="517">
        <v>0.89215705882457896</v>
      </c>
      <c r="H530" s="517">
        <v>0.95970571910541702</v>
      </c>
    </row>
    <row r="531" spans="2:8" x14ac:dyDescent="0.35">
      <c r="B531" s="517" t="s">
        <v>3539</v>
      </c>
      <c r="C531" s="517" t="s">
        <v>53</v>
      </c>
      <c r="D531" s="517" t="s">
        <v>627</v>
      </c>
      <c r="E531" s="517" t="s">
        <v>122</v>
      </c>
      <c r="F531" s="517" t="s">
        <v>3676</v>
      </c>
      <c r="G531" s="517">
        <v>5.7877484325482703E-2</v>
      </c>
      <c r="H531" s="517">
        <v>0.113225223163303</v>
      </c>
    </row>
    <row r="532" spans="2:8" x14ac:dyDescent="0.35">
      <c r="B532" s="517" t="s">
        <v>3539</v>
      </c>
      <c r="C532" s="517" t="s">
        <v>53</v>
      </c>
      <c r="D532" s="517" t="s">
        <v>627</v>
      </c>
      <c r="E532" s="517" t="s">
        <v>3694</v>
      </c>
      <c r="F532" s="517" t="s">
        <v>3676</v>
      </c>
      <c r="G532" s="517">
        <v>0.99999895195882504</v>
      </c>
      <c r="H532" s="517">
        <v>0.99999610501786895</v>
      </c>
    </row>
    <row r="533" spans="2:8" x14ac:dyDescent="0.35">
      <c r="B533" s="517" t="s">
        <v>3539</v>
      </c>
      <c r="C533" s="517" t="s">
        <v>53</v>
      </c>
      <c r="D533" s="517" t="s">
        <v>627</v>
      </c>
      <c r="E533" s="517" t="s">
        <v>125</v>
      </c>
      <c r="F533" s="517" t="s">
        <v>3676</v>
      </c>
      <c r="G533" s="517">
        <v>1</v>
      </c>
      <c r="H533" s="517">
        <v>1</v>
      </c>
    </row>
    <row r="534" spans="2:8" x14ac:dyDescent="0.35">
      <c r="B534" s="517" t="s">
        <v>3539</v>
      </c>
      <c r="C534" s="517" t="s">
        <v>53</v>
      </c>
      <c r="D534" s="517" t="s">
        <v>627</v>
      </c>
      <c r="E534" s="517" t="s">
        <v>3675</v>
      </c>
      <c r="F534" s="517" t="s">
        <v>3676</v>
      </c>
      <c r="G534" s="517">
        <v>0.71321761398805095</v>
      </c>
      <c r="H534" s="517">
        <v>0.70101307602963403</v>
      </c>
    </row>
    <row r="535" spans="2:8" x14ac:dyDescent="0.35">
      <c r="B535" s="517" t="s">
        <v>3539</v>
      </c>
      <c r="C535" s="517" t="s">
        <v>53</v>
      </c>
      <c r="D535" s="517" t="s">
        <v>627</v>
      </c>
      <c r="E535" s="517" t="s">
        <v>785</v>
      </c>
      <c r="F535" s="517" t="s">
        <v>3676</v>
      </c>
      <c r="G535" s="517">
        <v>1</v>
      </c>
      <c r="H535" s="517">
        <v>1</v>
      </c>
    </row>
    <row r="536" spans="2:8" x14ac:dyDescent="0.35">
      <c r="B536" s="517" t="s">
        <v>3539</v>
      </c>
      <c r="C536" s="517" t="s">
        <v>53</v>
      </c>
      <c r="D536" s="517" t="s">
        <v>627</v>
      </c>
      <c r="E536" s="517" t="s">
        <v>122</v>
      </c>
      <c r="F536" s="517" t="s">
        <v>3674</v>
      </c>
      <c r="G536" s="517">
        <v>5.7877484325482703E-2</v>
      </c>
      <c r="H536" s="517">
        <v>0.113225223163303</v>
      </c>
    </row>
    <row r="537" spans="2:8" x14ac:dyDescent="0.35">
      <c r="B537" s="517" t="s">
        <v>3539</v>
      </c>
      <c r="C537" s="517" t="s">
        <v>53</v>
      </c>
      <c r="D537" s="517" t="s">
        <v>627</v>
      </c>
      <c r="E537" s="517" t="s">
        <v>3694</v>
      </c>
      <c r="F537" s="517" t="s">
        <v>3674</v>
      </c>
      <c r="G537" s="517">
        <v>0.99999895195882504</v>
      </c>
      <c r="H537" s="517">
        <v>0.99999610501786895</v>
      </c>
    </row>
    <row r="538" spans="2:8" x14ac:dyDescent="0.35">
      <c r="B538" s="517" t="s">
        <v>3539</v>
      </c>
      <c r="C538" s="517" t="s">
        <v>53</v>
      </c>
      <c r="D538" s="517" t="s">
        <v>627</v>
      </c>
      <c r="E538" s="517" t="s">
        <v>125</v>
      </c>
      <c r="F538" s="517" t="s">
        <v>3674</v>
      </c>
      <c r="G538" s="517">
        <v>1</v>
      </c>
      <c r="H538" s="517">
        <v>1</v>
      </c>
    </row>
    <row r="539" spans="2:8" x14ac:dyDescent="0.35">
      <c r="B539" s="517" t="s">
        <v>3539</v>
      </c>
      <c r="C539" s="517" t="s">
        <v>53</v>
      </c>
      <c r="D539" s="517" t="s">
        <v>627</v>
      </c>
      <c r="E539" s="517" t="s">
        <v>3675</v>
      </c>
      <c r="F539" s="517" t="s">
        <v>3674</v>
      </c>
      <c r="G539" s="517">
        <v>0.71321761398805095</v>
      </c>
      <c r="H539" s="517">
        <v>0.70101307602963403</v>
      </c>
    </row>
    <row r="540" spans="2:8" x14ac:dyDescent="0.35">
      <c r="B540" s="517" t="s">
        <v>3539</v>
      </c>
      <c r="C540" s="517" t="s">
        <v>53</v>
      </c>
      <c r="D540" s="517" t="s">
        <v>627</v>
      </c>
      <c r="E540" s="517" t="s">
        <v>785</v>
      </c>
      <c r="F540" s="517" t="s">
        <v>3674</v>
      </c>
      <c r="G540" s="517">
        <v>1</v>
      </c>
      <c r="H540" s="517">
        <v>1</v>
      </c>
    </row>
    <row r="541" spans="2:8" x14ac:dyDescent="0.35">
      <c r="B541" s="517" t="s">
        <v>3539</v>
      </c>
      <c r="C541" s="517" t="s">
        <v>53</v>
      </c>
      <c r="D541" s="517" t="s">
        <v>171</v>
      </c>
      <c r="E541" s="517" t="s">
        <v>122</v>
      </c>
      <c r="F541" s="517" t="s">
        <v>522</v>
      </c>
      <c r="G541" s="517">
        <v>3.0606736352630001E-3</v>
      </c>
      <c r="H541" s="517">
        <v>2.3676852744734002E-3</v>
      </c>
    </row>
    <row r="542" spans="2:8" x14ac:dyDescent="0.35">
      <c r="B542" s="517" t="s">
        <v>3539</v>
      </c>
      <c r="C542" s="517" t="s">
        <v>53</v>
      </c>
      <c r="D542" s="517" t="s">
        <v>171</v>
      </c>
      <c r="E542" s="517" t="s">
        <v>3694</v>
      </c>
      <c r="F542" s="517" t="s">
        <v>522</v>
      </c>
      <c r="G542" s="517">
        <v>0.99975436002486995</v>
      </c>
      <c r="H542" s="517">
        <v>0.99895644702660003</v>
      </c>
    </row>
    <row r="543" spans="2:8" x14ac:dyDescent="0.35">
      <c r="B543" s="517" t="s">
        <v>3539</v>
      </c>
      <c r="C543" s="517" t="s">
        <v>53</v>
      </c>
      <c r="D543" s="517" t="s">
        <v>171</v>
      </c>
      <c r="E543" s="517" t="s">
        <v>125</v>
      </c>
      <c r="F543" s="517" t="s">
        <v>522</v>
      </c>
      <c r="G543" s="517">
        <v>1</v>
      </c>
      <c r="H543" s="517">
        <v>1</v>
      </c>
    </row>
    <row r="544" spans="2:8" x14ac:dyDescent="0.35">
      <c r="B544" s="517" t="s">
        <v>3539</v>
      </c>
      <c r="C544" s="517" t="s">
        <v>53</v>
      </c>
      <c r="D544" s="517" t="s">
        <v>171</v>
      </c>
      <c r="E544" s="517" t="s">
        <v>3675</v>
      </c>
      <c r="F544" s="517" t="s">
        <v>522</v>
      </c>
      <c r="G544" s="517">
        <v>0.44021701512078298</v>
      </c>
      <c r="H544" s="517">
        <v>0.24067753843992201</v>
      </c>
    </row>
    <row r="545" spans="2:8" x14ac:dyDescent="0.35">
      <c r="B545" s="517" t="s">
        <v>3539</v>
      </c>
      <c r="C545" s="517" t="s">
        <v>53</v>
      </c>
      <c r="D545" s="517" t="s">
        <v>171</v>
      </c>
      <c r="E545" s="517" t="s">
        <v>785</v>
      </c>
      <c r="F545" s="517" t="s">
        <v>522</v>
      </c>
      <c r="G545" s="517">
        <v>0.93700735994626405</v>
      </c>
      <c r="H545" s="517">
        <v>0.97829587157322895</v>
      </c>
    </row>
    <row r="546" spans="2:8" x14ac:dyDescent="0.35">
      <c r="B546" s="517" t="s">
        <v>3541</v>
      </c>
      <c r="C546" s="517" t="s">
        <v>53</v>
      </c>
      <c r="D546" s="517" t="s">
        <v>627</v>
      </c>
      <c r="E546" s="517" t="s">
        <v>122</v>
      </c>
      <c r="F546" s="517" t="s">
        <v>3676</v>
      </c>
      <c r="G546" s="517">
        <v>5.56114496170226E-2</v>
      </c>
      <c r="H546" s="517">
        <v>9.9519231021711702E-2</v>
      </c>
    </row>
    <row r="547" spans="2:8" x14ac:dyDescent="0.35">
      <c r="B547" s="517" t="s">
        <v>3541</v>
      </c>
      <c r="C547" s="517" t="s">
        <v>53</v>
      </c>
      <c r="D547" s="517" t="s">
        <v>627</v>
      </c>
      <c r="E547" s="517" t="s">
        <v>3694</v>
      </c>
      <c r="F547" s="517" t="s">
        <v>3676</v>
      </c>
      <c r="G547" s="517">
        <v>0.99991337309216299</v>
      </c>
      <c r="H547" s="517">
        <v>0.99989315627945496</v>
      </c>
    </row>
    <row r="548" spans="2:8" x14ac:dyDescent="0.35">
      <c r="B548" s="517" t="s">
        <v>3541</v>
      </c>
      <c r="C548" s="517" t="s">
        <v>53</v>
      </c>
      <c r="D548" s="517" t="s">
        <v>627</v>
      </c>
      <c r="E548" s="517" t="s">
        <v>125</v>
      </c>
      <c r="F548" s="517" t="s">
        <v>3676</v>
      </c>
      <c r="G548" s="517">
        <v>1</v>
      </c>
      <c r="H548" s="517">
        <v>1</v>
      </c>
    </row>
    <row r="549" spans="2:8" x14ac:dyDescent="0.35">
      <c r="B549" s="517" t="s">
        <v>3541</v>
      </c>
      <c r="C549" s="517" t="s">
        <v>53</v>
      </c>
      <c r="D549" s="517" t="s">
        <v>627</v>
      </c>
      <c r="E549" s="517" t="s">
        <v>3675</v>
      </c>
      <c r="F549" s="517" t="s">
        <v>3676</v>
      </c>
      <c r="G549" s="517">
        <v>0.60270143821321698</v>
      </c>
      <c r="H549" s="517">
        <v>0.65325029591384298</v>
      </c>
    </row>
    <row r="550" spans="2:8" x14ac:dyDescent="0.35">
      <c r="B550" s="517" t="s">
        <v>3541</v>
      </c>
      <c r="C550" s="517" t="s">
        <v>53</v>
      </c>
      <c r="D550" s="517" t="s">
        <v>627</v>
      </c>
      <c r="E550" s="517" t="s">
        <v>785</v>
      </c>
      <c r="F550" s="517" t="s">
        <v>3676</v>
      </c>
      <c r="G550" s="517">
        <v>1</v>
      </c>
      <c r="H550" s="517">
        <v>1</v>
      </c>
    </row>
    <row r="551" spans="2:8" x14ac:dyDescent="0.35">
      <c r="B551" s="517" t="s">
        <v>3541</v>
      </c>
      <c r="C551" s="517" t="s">
        <v>53</v>
      </c>
      <c r="D551" s="517" t="s">
        <v>627</v>
      </c>
      <c r="E551" s="517" t="s">
        <v>122</v>
      </c>
      <c r="F551" s="517" t="s">
        <v>3674</v>
      </c>
      <c r="G551" s="517">
        <v>5.56114496170226E-2</v>
      </c>
      <c r="H551" s="517">
        <v>9.9519231021711799E-2</v>
      </c>
    </row>
    <row r="552" spans="2:8" x14ac:dyDescent="0.35">
      <c r="B552" s="517" t="s">
        <v>3541</v>
      </c>
      <c r="C552" s="517" t="s">
        <v>53</v>
      </c>
      <c r="D552" s="517" t="s">
        <v>627</v>
      </c>
      <c r="E552" s="517" t="s">
        <v>3694</v>
      </c>
      <c r="F552" s="517" t="s">
        <v>3674</v>
      </c>
      <c r="G552" s="517">
        <v>0.99991337309216299</v>
      </c>
      <c r="H552" s="517">
        <v>0.99989315627945496</v>
      </c>
    </row>
    <row r="553" spans="2:8" x14ac:dyDescent="0.35">
      <c r="B553" s="517" t="s">
        <v>3541</v>
      </c>
      <c r="C553" s="517" t="s">
        <v>53</v>
      </c>
      <c r="D553" s="517" t="s">
        <v>627</v>
      </c>
      <c r="E553" s="517" t="s">
        <v>125</v>
      </c>
      <c r="F553" s="517" t="s">
        <v>3674</v>
      </c>
      <c r="G553" s="517">
        <v>1</v>
      </c>
      <c r="H553" s="517">
        <v>1</v>
      </c>
    </row>
    <row r="554" spans="2:8" x14ac:dyDescent="0.35">
      <c r="B554" s="517" t="s">
        <v>3541</v>
      </c>
      <c r="C554" s="517" t="s">
        <v>53</v>
      </c>
      <c r="D554" s="517" t="s">
        <v>627</v>
      </c>
      <c r="E554" s="517" t="s">
        <v>3675</v>
      </c>
      <c r="F554" s="517" t="s">
        <v>3674</v>
      </c>
      <c r="G554" s="517">
        <v>0.60270143821321698</v>
      </c>
      <c r="H554" s="517">
        <v>0.65325029591384298</v>
      </c>
    </row>
    <row r="555" spans="2:8" x14ac:dyDescent="0.35">
      <c r="B555" s="517" t="s">
        <v>3541</v>
      </c>
      <c r="C555" s="517" t="s">
        <v>53</v>
      </c>
      <c r="D555" s="517" t="s">
        <v>627</v>
      </c>
      <c r="E555" s="517" t="s">
        <v>785</v>
      </c>
      <c r="F555" s="517" t="s">
        <v>3674</v>
      </c>
      <c r="G555" s="517">
        <v>1</v>
      </c>
      <c r="H555" s="517">
        <v>1</v>
      </c>
    </row>
    <row r="556" spans="2:8" x14ac:dyDescent="0.35">
      <c r="B556" s="517" t="s">
        <v>3541</v>
      </c>
      <c r="C556" s="517" t="s">
        <v>53</v>
      </c>
      <c r="D556" s="517" t="s">
        <v>171</v>
      </c>
      <c r="E556" s="517" t="s">
        <v>122</v>
      </c>
      <c r="F556" s="517" t="s">
        <v>522</v>
      </c>
      <c r="G556" s="517">
        <v>4.96341217100518E-3</v>
      </c>
      <c r="H556" s="517">
        <v>5.6399374019683998E-3</v>
      </c>
    </row>
    <row r="557" spans="2:8" x14ac:dyDescent="0.35">
      <c r="B557" s="517" t="s">
        <v>3541</v>
      </c>
      <c r="C557" s="517" t="s">
        <v>53</v>
      </c>
      <c r="D557" s="517" t="s">
        <v>171</v>
      </c>
      <c r="E557" s="517" t="s">
        <v>3694</v>
      </c>
      <c r="F557" s="517" t="s">
        <v>522</v>
      </c>
      <c r="G557" s="517">
        <v>0.99996279216888695</v>
      </c>
      <c r="H557" s="517">
        <v>0.99997676722739404</v>
      </c>
    </row>
    <row r="558" spans="2:8" x14ac:dyDescent="0.35">
      <c r="B558" s="517" t="s">
        <v>3541</v>
      </c>
      <c r="C558" s="517" t="s">
        <v>53</v>
      </c>
      <c r="D558" s="517" t="s">
        <v>171</v>
      </c>
      <c r="E558" s="517" t="s">
        <v>125</v>
      </c>
      <c r="F558" s="517" t="s">
        <v>522</v>
      </c>
      <c r="G558" s="517">
        <v>1</v>
      </c>
      <c r="H558" s="517">
        <v>1</v>
      </c>
    </row>
    <row r="559" spans="2:8" x14ac:dyDescent="0.35">
      <c r="B559" s="517" t="s">
        <v>3541</v>
      </c>
      <c r="C559" s="517" t="s">
        <v>53</v>
      </c>
      <c r="D559" s="517" t="s">
        <v>171</v>
      </c>
      <c r="E559" s="517" t="s">
        <v>3675</v>
      </c>
      <c r="F559" s="517" t="s">
        <v>522</v>
      </c>
      <c r="G559" s="517">
        <v>0.432529351719317</v>
      </c>
      <c r="H559" s="517">
        <v>0.263342461218802</v>
      </c>
    </row>
    <row r="560" spans="2:8" x14ac:dyDescent="0.35">
      <c r="B560" s="517" t="s">
        <v>3541</v>
      </c>
      <c r="C560" s="517" t="s">
        <v>53</v>
      </c>
      <c r="D560" s="517" t="s">
        <v>171</v>
      </c>
      <c r="E560" s="517" t="s">
        <v>785</v>
      </c>
      <c r="F560" s="517" t="s">
        <v>522</v>
      </c>
      <c r="G560" s="517">
        <v>0.72980224300868102</v>
      </c>
      <c r="H560" s="517">
        <v>0.85850201613625698</v>
      </c>
    </row>
    <row r="561" spans="2:8" x14ac:dyDescent="0.35">
      <c r="B561" s="517" t="s">
        <v>3543</v>
      </c>
      <c r="C561" s="517" t="s">
        <v>53</v>
      </c>
      <c r="D561" s="517" t="s">
        <v>627</v>
      </c>
      <c r="E561" s="517" t="s">
        <v>122</v>
      </c>
      <c r="F561" s="517" t="s">
        <v>3676</v>
      </c>
      <c r="G561" s="517">
        <v>6.6505067595431594E-2</v>
      </c>
      <c r="H561" s="517">
        <v>0.13224922424732699</v>
      </c>
    </row>
    <row r="562" spans="2:8" x14ac:dyDescent="0.35">
      <c r="B562" s="517" t="s">
        <v>3543</v>
      </c>
      <c r="C562" s="517" t="s">
        <v>53</v>
      </c>
      <c r="D562" s="517" t="s">
        <v>627</v>
      </c>
      <c r="E562" s="517" t="s">
        <v>3694</v>
      </c>
      <c r="F562" s="517" t="s">
        <v>3676</v>
      </c>
      <c r="G562" s="517">
        <v>0.99999916434080605</v>
      </c>
      <c r="H562" s="517">
        <v>0.999997006853377</v>
      </c>
    </row>
    <row r="563" spans="2:8" x14ac:dyDescent="0.35">
      <c r="B563" s="517" t="s">
        <v>3543</v>
      </c>
      <c r="C563" s="517" t="s">
        <v>53</v>
      </c>
      <c r="D563" s="517" t="s">
        <v>627</v>
      </c>
      <c r="E563" s="517" t="s">
        <v>125</v>
      </c>
      <c r="F563" s="517" t="s">
        <v>3676</v>
      </c>
      <c r="G563" s="517">
        <v>1</v>
      </c>
      <c r="H563" s="517">
        <v>1</v>
      </c>
    </row>
    <row r="564" spans="2:8" x14ac:dyDescent="0.35">
      <c r="B564" s="517" t="s">
        <v>3543</v>
      </c>
      <c r="C564" s="517" t="s">
        <v>53</v>
      </c>
      <c r="D564" s="517" t="s">
        <v>627</v>
      </c>
      <c r="E564" s="517" t="s">
        <v>3675</v>
      </c>
      <c r="F564" s="517" t="s">
        <v>3676</v>
      </c>
      <c r="G564" s="517">
        <v>0.75593584892919496</v>
      </c>
      <c r="H564" s="517">
        <v>0.74920404481511105</v>
      </c>
    </row>
    <row r="565" spans="2:8" x14ac:dyDescent="0.35">
      <c r="B565" s="517" t="s">
        <v>3543</v>
      </c>
      <c r="C565" s="517" t="s">
        <v>53</v>
      </c>
      <c r="D565" s="517" t="s">
        <v>627</v>
      </c>
      <c r="E565" s="517" t="s">
        <v>785</v>
      </c>
      <c r="F565" s="517" t="s">
        <v>3676</v>
      </c>
      <c r="G565" s="517">
        <v>1</v>
      </c>
      <c r="H565" s="517">
        <v>1</v>
      </c>
    </row>
    <row r="566" spans="2:8" x14ac:dyDescent="0.35">
      <c r="B566" s="517" t="s">
        <v>3543</v>
      </c>
      <c r="C566" s="517" t="s">
        <v>53</v>
      </c>
      <c r="D566" s="517" t="s">
        <v>627</v>
      </c>
      <c r="E566" s="517" t="s">
        <v>122</v>
      </c>
      <c r="F566" s="517" t="s">
        <v>3674</v>
      </c>
      <c r="G566" s="517">
        <v>6.6505067595431594E-2</v>
      </c>
      <c r="H566" s="517">
        <v>0.13224922424732699</v>
      </c>
    </row>
    <row r="567" spans="2:8" x14ac:dyDescent="0.35">
      <c r="B567" s="517" t="s">
        <v>3543</v>
      </c>
      <c r="C567" s="517" t="s">
        <v>53</v>
      </c>
      <c r="D567" s="517" t="s">
        <v>627</v>
      </c>
      <c r="E567" s="517" t="s">
        <v>3694</v>
      </c>
      <c r="F567" s="517" t="s">
        <v>3674</v>
      </c>
      <c r="G567" s="517">
        <v>0.99999916434080605</v>
      </c>
      <c r="H567" s="517">
        <v>0.999997006853378</v>
      </c>
    </row>
    <row r="568" spans="2:8" x14ac:dyDescent="0.35">
      <c r="B568" s="517" t="s">
        <v>3543</v>
      </c>
      <c r="C568" s="517" t="s">
        <v>53</v>
      </c>
      <c r="D568" s="517" t="s">
        <v>627</v>
      </c>
      <c r="E568" s="517" t="s">
        <v>125</v>
      </c>
      <c r="F568" s="517" t="s">
        <v>3674</v>
      </c>
      <c r="G568" s="517">
        <v>1</v>
      </c>
      <c r="H568" s="517">
        <v>1</v>
      </c>
    </row>
    <row r="569" spans="2:8" x14ac:dyDescent="0.35">
      <c r="B569" s="517" t="s">
        <v>3543</v>
      </c>
      <c r="C569" s="517" t="s">
        <v>53</v>
      </c>
      <c r="D569" s="517" t="s">
        <v>627</v>
      </c>
      <c r="E569" s="517" t="s">
        <v>3675</v>
      </c>
      <c r="F569" s="517" t="s">
        <v>3674</v>
      </c>
      <c r="G569" s="517">
        <v>0.75593584892919496</v>
      </c>
      <c r="H569" s="517">
        <v>0.74920404481511105</v>
      </c>
    </row>
    <row r="570" spans="2:8" x14ac:dyDescent="0.35">
      <c r="B570" s="517" t="s">
        <v>3543</v>
      </c>
      <c r="C570" s="517" t="s">
        <v>53</v>
      </c>
      <c r="D570" s="517" t="s">
        <v>627</v>
      </c>
      <c r="E570" s="517" t="s">
        <v>785</v>
      </c>
      <c r="F570" s="517" t="s">
        <v>3674</v>
      </c>
      <c r="G570" s="517">
        <v>1</v>
      </c>
      <c r="H570" s="517">
        <v>1</v>
      </c>
    </row>
    <row r="571" spans="2:8" x14ac:dyDescent="0.35">
      <c r="B571" s="517" t="s">
        <v>3543</v>
      </c>
      <c r="C571" s="517" t="s">
        <v>53</v>
      </c>
      <c r="D571" s="517" t="s">
        <v>171</v>
      </c>
      <c r="E571" s="517" t="s">
        <v>122</v>
      </c>
      <c r="F571" s="517" t="s">
        <v>522</v>
      </c>
      <c r="G571" s="517">
        <v>4.0331622823496296E-3</v>
      </c>
      <c r="H571" s="517">
        <v>2.9876666958034898E-3</v>
      </c>
    </row>
    <row r="572" spans="2:8" x14ac:dyDescent="0.35">
      <c r="B572" s="517" t="s">
        <v>3543</v>
      </c>
      <c r="C572" s="517" t="s">
        <v>53</v>
      </c>
      <c r="D572" s="517" t="s">
        <v>171</v>
      </c>
      <c r="E572" s="517" t="s">
        <v>3694</v>
      </c>
      <c r="F572" s="517" t="s">
        <v>522</v>
      </c>
      <c r="G572" s="517">
        <v>0.99987851093163804</v>
      </c>
      <c r="H572" s="517">
        <v>0.99953708438572397</v>
      </c>
    </row>
    <row r="573" spans="2:8" x14ac:dyDescent="0.35">
      <c r="B573" s="517" t="s">
        <v>3543</v>
      </c>
      <c r="C573" s="517" t="s">
        <v>53</v>
      </c>
      <c r="D573" s="517" t="s">
        <v>171</v>
      </c>
      <c r="E573" s="517" t="s">
        <v>125</v>
      </c>
      <c r="F573" s="517" t="s">
        <v>522</v>
      </c>
      <c r="G573" s="517">
        <v>1</v>
      </c>
      <c r="H573" s="517">
        <v>1</v>
      </c>
    </row>
    <row r="574" spans="2:8" x14ac:dyDescent="0.35">
      <c r="B574" s="517" t="s">
        <v>3543</v>
      </c>
      <c r="C574" s="517" t="s">
        <v>53</v>
      </c>
      <c r="D574" s="517" t="s">
        <v>171</v>
      </c>
      <c r="E574" s="517" t="s">
        <v>3675</v>
      </c>
      <c r="F574" s="517" t="s">
        <v>522</v>
      </c>
      <c r="G574" s="517">
        <v>0.49321229538066302</v>
      </c>
      <c r="H574" s="517">
        <v>0.27313734672983198</v>
      </c>
    </row>
    <row r="575" spans="2:8" x14ac:dyDescent="0.35">
      <c r="B575" s="517" t="s">
        <v>3543</v>
      </c>
      <c r="C575" s="517" t="s">
        <v>53</v>
      </c>
      <c r="D575" s="517" t="s">
        <v>171</v>
      </c>
      <c r="E575" s="517" t="s">
        <v>785</v>
      </c>
      <c r="F575" s="517" t="s">
        <v>522</v>
      </c>
      <c r="G575" s="517">
        <v>0.94964746926518395</v>
      </c>
      <c r="H575" s="517">
        <v>0.98216731653557898</v>
      </c>
    </row>
    <row r="576" spans="2:8" x14ac:dyDescent="0.35">
      <c r="B576" s="517" t="s">
        <v>3545</v>
      </c>
      <c r="C576" s="517" t="s">
        <v>53</v>
      </c>
      <c r="D576" s="517" t="s">
        <v>627</v>
      </c>
      <c r="E576" s="517" t="s">
        <v>122</v>
      </c>
      <c r="F576" s="517" t="s">
        <v>3676</v>
      </c>
      <c r="G576" s="517">
        <v>6.4975002086756106E-2</v>
      </c>
      <c r="H576" s="517">
        <v>5.7727766545145602E-2</v>
      </c>
    </row>
    <row r="577" spans="2:8" x14ac:dyDescent="0.35">
      <c r="B577" s="517" t="s">
        <v>3545</v>
      </c>
      <c r="C577" s="517" t="s">
        <v>53</v>
      </c>
      <c r="D577" s="517" t="s">
        <v>627</v>
      </c>
      <c r="E577" s="517" t="s">
        <v>3694</v>
      </c>
      <c r="F577" s="517" t="s">
        <v>3676</v>
      </c>
      <c r="G577" s="517">
        <v>0.99977109761518201</v>
      </c>
      <c r="H577" s="517">
        <v>0.99961757333288004</v>
      </c>
    </row>
    <row r="578" spans="2:8" x14ac:dyDescent="0.35">
      <c r="B578" s="517" t="s">
        <v>3545</v>
      </c>
      <c r="C578" s="517" t="s">
        <v>53</v>
      </c>
      <c r="D578" s="517" t="s">
        <v>627</v>
      </c>
      <c r="E578" s="517" t="s">
        <v>125</v>
      </c>
      <c r="F578" s="517" t="s">
        <v>3676</v>
      </c>
      <c r="G578" s="517">
        <v>1</v>
      </c>
      <c r="H578" s="517">
        <v>1</v>
      </c>
    </row>
    <row r="579" spans="2:8" x14ac:dyDescent="0.35">
      <c r="B579" s="517" t="s">
        <v>3545</v>
      </c>
      <c r="C579" s="517" t="s">
        <v>53</v>
      </c>
      <c r="D579" s="517" t="s">
        <v>627</v>
      </c>
      <c r="E579" s="517" t="s">
        <v>3675</v>
      </c>
      <c r="F579" s="517" t="s">
        <v>3676</v>
      </c>
      <c r="G579" s="517">
        <v>0.66614625302040797</v>
      </c>
      <c r="H579" s="517">
        <v>0.57809960856005504</v>
      </c>
    </row>
    <row r="580" spans="2:8" x14ac:dyDescent="0.35">
      <c r="B580" s="517" t="s">
        <v>3545</v>
      </c>
      <c r="C580" s="517" t="s">
        <v>53</v>
      </c>
      <c r="D580" s="517" t="s">
        <v>627</v>
      </c>
      <c r="E580" s="517" t="s">
        <v>785</v>
      </c>
      <c r="F580" s="517" t="s">
        <v>3676</v>
      </c>
      <c r="G580" s="517">
        <v>1</v>
      </c>
      <c r="H580" s="517">
        <v>1</v>
      </c>
    </row>
    <row r="581" spans="2:8" x14ac:dyDescent="0.35">
      <c r="B581" s="517" t="s">
        <v>3545</v>
      </c>
      <c r="C581" s="517" t="s">
        <v>53</v>
      </c>
      <c r="D581" s="517" t="s">
        <v>627</v>
      </c>
      <c r="E581" s="517" t="s">
        <v>122</v>
      </c>
      <c r="F581" s="517" t="s">
        <v>3674</v>
      </c>
      <c r="G581" s="517">
        <v>6.4975002086756106E-2</v>
      </c>
      <c r="H581" s="517">
        <v>5.7727766545145602E-2</v>
      </c>
    </row>
    <row r="582" spans="2:8" x14ac:dyDescent="0.35">
      <c r="B582" s="517" t="s">
        <v>3545</v>
      </c>
      <c r="C582" s="517" t="s">
        <v>53</v>
      </c>
      <c r="D582" s="517" t="s">
        <v>627</v>
      </c>
      <c r="E582" s="517" t="s">
        <v>3694</v>
      </c>
      <c r="F582" s="517" t="s">
        <v>3674</v>
      </c>
      <c r="G582" s="517">
        <v>0.99977109761518201</v>
      </c>
      <c r="H582" s="517">
        <v>0.99961757333288004</v>
      </c>
    </row>
    <row r="583" spans="2:8" x14ac:dyDescent="0.35">
      <c r="B583" s="517" t="s">
        <v>3545</v>
      </c>
      <c r="C583" s="517" t="s">
        <v>53</v>
      </c>
      <c r="D583" s="517" t="s">
        <v>627</v>
      </c>
      <c r="E583" s="517" t="s">
        <v>125</v>
      </c>
      <c r="F583" s="517" t="s">
        <v>3674</v>
      </c>
      <c r="G583" s="517">
        <v>1</v>
      </c>
      <c r="H583" s="517">
        <v>1</v>
      </c>
    </row>
    <row r="584" spans="2:8" x14ac:dyDescent="0.35">
      <c r="B584" s="517" t="s">
        <v>3545</v>
      </c>
      <c r="C584" s="517" t="s">
        <v>53</v>
      </c>
      <c r="D584" s="517" t="s">
        <v>627</v>
      </c>
      <c r="E584" s="517" t="s">
        <v>3675</v>
      </c>
      <c r="F584" s="517" t="s">
        <v>3674</v>
      </c>
      <c r="G584" s="517">
        <v>0.66614625302040797</v>
      </c>
      <c r="H584" s="517">
        <v>0.57809960856005604</v>
      </c>
    </row>
    <row r="585" spans="2:8" x14ac:dyDescent="0.35">
      <c r="B585" s="517" t="s">
        <v>3545</v>
      </c>
      <c r="C585" s="517" t="s">
        <v>53</v>
      </c>
      <c r="D585" s="517" t="s">
        <v>627</v>
      </c>
      <c r="E585" s="517" t="s">
        <v>785</v>
      </c>
      <c r="F585" s="517" t="s">
        <v>3674</v>
      </c>
      <c r="G585" s="517">
        <v>1</v>
      </c>
      <c r="H585" s="517">
        <v>1</v>
      </c>
    </row>
    <row r="586" spans="2:8" x14ac:dyDescent="0.35">
      <c r="B586" s="517" t="s">
        <v>3545</v>
      </c>
      <c r="C586" s="517" t="s">
        <v>53</v>
      </c>
      <c r="D586" s="517" t="s">
        <v>171</v>
      </c>
      <c r="E586" s="517" t="s">
        <v>122</v>
      </c>
      <c r="F586" s="517" t="s">
        <v>522</v>
      </c>
      <c r="G586" s="517">
        <v>7.3454445927913E-3</v>
      </c>
      <c r="H586" s="517">
        <v>6.0096208267894297E-3</v>
      </c>
    </row>
    <row r="587" spans="2:8" x14ac:dyDescent="0.35">
      <c r="B587" s="517" t="s">
        <v>3545</v>
      </c>
      <c r="C587" s="517" t="s">
        <v>53</v>
      </c>
      <c r="D587" s="517" t="s">
        <v>171</v>
      </c>
      <c r="E587" s="517" t="s">
        <v>3694</v>
      </c>
      <c r="F587" s="517" t="s">
        <v>522</v>
      </c>
      <c r="G587" s="517">
        <v>0.99913477667635098</v>
      </c>
      <c r="H587" s="517">
        <v>0.99976423668248704</v>
      </c>
    </row>
    <row r="588" spans="2:8" x14ac:dyDescent="0.35">
      <c r="B588" s="517" t="s">
        <v>3545</v>
      </c>
      <c r="C588" s="517" t="s">
        <v>53</v>
      </c>
      <c r="D588" s="517" t="s">
        <v>171</v>
      </c>
      <c r="E588" s="517" t="s">
        <v>125</v>
      </c>
      <c r="F588" s="517" t="s">
        <v>522</v>
      </c>
      <c r="G588" s="517">
        <v>1</v>
      </c>
      <c r="H588" s="517">
        <v>1</v>
      </c>
    </row>
    <row r="589" spans="2:8" x14ac:dyDescent="0.35">
      <c r="B589" s="517" t="s">
        <v>3545</v>
      </c>
      <c r="C589" s="517" t="s">
        <v>53</v>
      </c>
      <c r="D589" s="517" t="s">
        <v>171</v>
      </c>
      <c r="E589" s="517" t="s">
        <v>3675</v>
      </c>
      <c r="F589" s="517" t="s">
        <v>522</v>
      </c>
      <c r="G589" s="517">
        <v>0.45871333019947802</v>
      </c>
      <c r="H589" s="517">
        <v>0.26920229756150199</v>
      </c>
    </row>
    <row r="590" spans="2:8" x14ac:dyDescent="0.35">
      <c r="B590" s="517" t="s">
        <v>3545</v>
      </c>
      <c r="C590" s="517" t="s">
        <v>53</v>
      </c>
      <c r="D590" s="517" t="s">
        <v>171</v>
      </c>
      <c r="E590" s="517" t="s">
        <v>785</v>
      </c>
      <c r="F590" s="517" t="s">
        <v>522</v>
      </c>
      <c r="G590" s="517">
        <v>0.71069213017958399</v>
      </c>
      <c r="H590" s="517">
        <v>0.89115917054735605</v>
      </c>
    </row>
    <row r="591" spans="2:8" x14ac:dyDescent="0.35">
      <c r="B591" s="517" t="s">
        <v>3547</v>
      </c>
      <c r="C591" s="517" t="s">
        <v>53</v>
      </c>
      <c r="D591" s="517" t="s">
        <v>627</v>
      </c>
      <c r="E591" s="517" t="s">
        <v>122</v>
      </c>
      <c r="F591" s="517" t="s">
        <v>3676</v>
      </c>
      <c r="G591" s="517">
        <v>8.4963508692232598E-2</v>
      </c>
      <c r="H591" s="517">
        <v>0.103129319263147</v>
      </c>
    </row>
    <row r="592" spans="2:8" x14ac:dyDescent="0.35">
      <c r="B592" s="517" t="s">
        <v>3547</v>
      </c>
      <c r="C592" s="517" t="s">
        <v>53</v>
      </c>
      <c r="D592" s="517" t="s">
        <v>627</v>
      </c>
      <c r="E592" s="517" t="s">
        <v>3694</v>
      </c>
      <c r="F592" s="517" t="s">
        <v>3676</v>
      </c>
      <c r="G592" s="517">
        <v>0.999989864312542</v>
      </c>
      <c r="H592" s="517">
        <v>0.99998269561324205</v>
      </c>
    </row>
    <row r="593" spans="2:8" x14ac:dyDescent="0.35">
      <c r="B593" s="517" t="s">
        <v>3547</v>
      </c>
      <c r="C593" s="517" t="s">
        <v>53</v>
      </c>
      <c r="D593" s="517" t="s">
        <v>627</v>
      </c>
      <c r="E593" s="517" t="s">
        <v>125</v>
      </c>
      <c r="F593" s="517" t="s">
        <v>3676</v>
      </c>
      <c r="G593" s="517">
        <v>1</v>
      </c>
      <c r="H593" s="517">
        <v>1</v>
      </c>
    </row>
    <row r="594" spans="2:8" x14ac:dyDescent="0.35">
      <c r="B594" s="517" t="s">
        <v>3547</v>
      </c>
      <c r="C594" s="517" t="s">
        <v>53</v>
      </c>
      <c r="D594" s="517" t="s">
        <v>627</v>
      </c>
      <c r="E594" s="517" t="s">
        <v>3675</v>
      </c>
      <c r="F594" s="517" t="s">
        <v>3676</v>
      </c>
      <c r="G594" s="517">
        <v>0.81862470490683203</v>
      </c>
      <c r="H594" s="517">
        <v>0.745280999925791</v>
      </c>
    </row>
    <row r="595" spans="2:8" x14ac:dyDescent="0.35">
      <c r="B595" s="517" t="s">
        <v>3547</v>
      </c>
      <c r="C595" s="517" t="s">
        <v>53</v>
      </c>
      <c r="D595" s="517" t="s">
        <v>627</v>
      </c>
      <c r="E595" s="517" t="s">
        <v>785</v>
      </c>
      <c r="F595" s="517" t="s">
        <v>3676</v>
      </c>
      <c r="G595" s="517">
        <v>1</v>
      </c>
      <c r="H595" s="517">
        <v>1</v>
      </c>
    </row>
    <row r="596" spans="2:8" x14ac:dyDescent="0.35">
      <c r="B596" s="517" t="s">
        <v>3547</v>
      </c>
      <c r="C596" s="517" t="s">
        <v>53</v>
      </c>
      <c r="D596" s="517" t="s">
        <v>627</v>
      </c>
      <c r="E596" s="517" t="s">
        <v>122</v>
      </c>
      <c r="F596" s="517" t="s">
        <v>3674</v>
      </c>
      <c r="G596" s="517">
        <v>8.4963508692232598E-2</v>
      </c>
      <c r="H596" s="517">
        <v>0.103129319263147</v>
      </c>
    </row>
    <row r="597" spans="2:8" x14ac:dyDescent="0.35">
      <c r="B597" s="517" t="s">
        <v>3547</v>
      </c>
      <c r="C597" s="517" t="s">
        <v>53</v>
      </c>
      <c r="D597" s="517" t="s">
        <v>627</v>
      </c>
      <c r="E597" s="517" t="s">
        <v>3694</v>
      </c>
      <c r="F597" s="517" t="s">
        <v>3674</v>
      </c>
      <c r="G597" s="517">
        <v>0.999989864312542</v>
      </c>
      <c r="H597" s="517">
        <v>0.99998269561324205</v>
      </c>
    </row>
    <row r="598" spans="2:8" x14ac:dyDescent="0.35">
      <c r="B598" s="517" t="s">
        <v>3547</v>
      </c>
      <c r="C598" s="517" t="s">
        <v>53</v>
      </c>
      <c r="D598" s="517" t="s">
        <v>627</v>
      </c>
      <c r="E598" s="517" t="s">
        <v>125</v>
      </c>
      <c r="F598" s="517" t="s">
        <v>3674</v>
      </c>
      <c r="G598" s="517">
        <v>1</v>
      </c>
      <c r="H598" s="517">
        <v>1</v>
      </c>
    </row>
    <row r="599" spans="2:8" x14ac:dyDescent="0.35">
      <c r="B599" s="517" t="s">
        <v>3547</v>
      </c>
      <c r="C599" s="517" t="s">
        <v>53</v>
      </c>
      <c r="D599" s="517" t="s">
        <v>627</v>
      </c>
      <c r="E599" s="517" t="s">
        <v>3675</v>
      </c>
      <c r="F599" s="517" t="s">
        <v>3674</v>
      </c>
      <c r="G599" s="517">
        <v>0.81862470490683203</v>
      </c>
      <c r="H599" s="517">
        <v>0.745280999925791</v>
      </c>
    </row>
    <row r="600" spans="2:8" x14ac:dyDescent="0.35">
      <c r="B600" s="517" t="s">
        <v>3547</v>
      </c>
      <c r="C600" s="517" t="s">
        <v>53</v>
      </c>
      <c r="D600" s="517" t="s">
        <v>627</v>
      </c>
      <c r="E600" s="517" t="s">
        <v>785</v>
      </c>
      <c r="F600" s="517" t="s">
        <v>3674</v>
      </c>
      <c r="G600" s="517">
        <v>1</v>
      </c>
      <c r="H600" s="517">
        <v>1</v>
      </c>
    </row>
    <row r="601" spans="2:8" x14ac:dyDescent="0.35">
      <c r="B601" s="517" t="s">
        <v>3547</v>
      </c>
      <c r="C601" s="517" t="s">
        <v>53</v>
      </c>
      <c r="D601" s="517" t="s">
        <v>171</v>
      </c>
      <c r="E601" s="517" t="s">
        <v>122</v>
      </c>
      <c r="F601" s="517" t="s">
        <v>522</v>
      </c>
      <c r="G601" s="517">
        <v>1.27597695099998E-2</v>
      </c>
      <c r="H601" s="517">
        <v>6.4221098468167596E-3</v>
      </c>
    </row>
    <row r="602" spans="2:8" x14ac:dyDescent="0.35">
      <c r="B602" s="517" t="s">
        <v>3547</v>
      </c>
      <c r="C602" s="517" t="s">
        <v>53</v>
      </c>
      <c r="D602" s="517" t="s">
        <v>171</v>
      </c>
      <c r="E602" s="517" t="s">
        <v>3694</v>
      </c>
      <c r="F602" s="517" t="s">
        <v>522</v>
      </c>
      <c r="G602" s="517">
        <v>0.999998431712254</v>
      </c>
      <c r="H602" s="517">
        <v>0.99999919811981297</v>
      </c>
    </row>
    <row r="603" spans="2:8" x14ac:dyDescent="0.35">
      <c r="B603" s="517" t="s">
        <v>3547</v>
      </c>
      <c r="C603" s="517" t="s">
        <v>53</v>
      </c>
      <c r="D603" s="517" t="s">
        <v>171</v>
      </c>
      <c r="E603" s="517" t="s">
        <v>125</v>
      </c>
      <c r="F603" s="517" t="s">
        <v>522</v>
      </c>
      <c r="G603" s="517">
        <v>1</v>
      </c>
      <c r="H603" s="517">
        <v>1</v>
      </c>
    </row>
    <row r="604" spans="2:8" x14ac:dyDescent="0.35">
      <c r="B604" s="517" t="s">
        <v>3547</v>
      </c>
      <c r="C604" s="517" t="s">
        <v>53</v>
      </c>
      <c r="D604" s="517" t="s">
        <v>171</v>
      </c>
      <c r="E604" s="517" t="s">
        <v>3675</v>
      </c>
      <c r="F604" s="517" t="s">
        <v>522</v>
      </c>
      <c r="G604" s="517">
        <v>0.76915425989607</v>
      </c>
      <c r="H604" s="517">
        <v>0.53590300218863895</v>
      </c>
    </row>
    <row r="605" spans="2:8" x14ac:dyDescent="0.35">
      <c r="B605" s="517" t="s">
        <v>3547</v>
      </c>
      <c r="C605" s="517" t="s">
        <v>53</v>
      </c>
      <c r="D605" s="517" t="s">
        <v>171</v>
      </c>
      <c r="E605" s="517" t="s">
        <v>785</v>
      </c>
      <c r="F605" s="517" t="s">
        <v>522</v>
      </c>
      <c r="G605" s="517">
        <v>0.85502467880459598</v>
      </c>
      <c r="H605" s="517">
        <v>0.94401267043779402</v>
      </c>
    </row>
    <row r="606" spans="2:8" x14ac:dyDescent="0.35">
      <c r="B606" s="517" t="s">
        <v>3549</v>
      </c>
      <c r="C606" s="517" t="s">
        <v>53</v>
      </c>
      <c r="D606" s="517" t="s">
        <v>627</v>
      </c>
      <c r="E606" s="517" t="s">
        <v>122</v>
      </c>
      <c r="F606" s="517" t="s">
        <v>3676</v>
      </c>
      <c r="G606" s="517">
        <v>7.1927578720433996E-2</v>
      </c>
      <c r="H606" s="517">
        <v>8.6147061735964606E-2</v>
      </c>
    </row>
    <row r="607" spans="2:8" x14ac:dyDescent="0.35">
      <c r="B607" s="517" t="s">
        <v>3549</v>
      </c>
      <c r="C607" s="517" t="s">
        <v>53</v>
      </c>
      <c r="D607" s="517" t="s">
        <v>627</v>
      </c>
      <c r="E607" s="517" t="s">
        <v>3694</v>
      </c>
      <c r="F607" s="517" t="s">
        <v>3676</v>
      </c>
      <c r="G607" s="517">
        <v>0.99999984936189601</v>
      </c>
      <c r="H607" s="517">
        <v>0.99999981218221501</v>
      </c>
    </row>
    <row r="608" spans="2:8" x14ac:dyDescent="0.35">
      <c r="B608" s="517" t="s">
        <v>3549</v>
      </c>
      <c r="C608" s="517" t="s">
        <v>53</v>
      </c>
      <c r="D608" s="517" t="s">
        <v>627</v>
      </c>
      <c r="E608" s="517" t="s">
        <v>125</v>
      </c>
      <c r="F608" s="517" t="s">
        <v>3676</v>
      </c>
      <c r="G608" s="517">
        <v>1</v>
      </c>
      <c r="H608" s="517">
        <v>1</v>
      </c>
    </row>
    <row r="609" spans="2:8" x14ac:dyDescent="0.35">
      <c r="B609" s="517" t="s">
        <v>3549</v>
      </c>
      <c r="C609" s="517" t="s">
        <v>53</v>
      </c>
      <c r="D609" s="517" t="s">
        <v>627</v>
      </c>
      <c r="E609" s="517" t="s">
        <v>3675</v>
      </c>
      <c r="F609" s="517" t="s">
        <v>3676</v>
      </c>
      <c r="G609" s="517">
        <v>0.74434211258400595</v>
      </c>
      <c r="H609" s="517">
        <v>0.66744996044675697</v>
      </c>
    </row>
    <row r="610" spans="2:8" x14ac:dyDescent="0.35">
      <c r="B610" s="517" t="s">
        <v>3549</v>
      </c>
      <c r="C610" s="517" t="s">
        <v>53</v>
      </c>
      <c r="D610" s="517" t="s">
        <v>627</v>
      </c>
      <c r="E610" s="517" t="s">
        <v>785</v>
      </c>
      <c r="F610" s="517" t="s">
        <v>3676</v>
      </c>
      <c r="G610" s="517">
        <v>1</v>
      </c>
      <c r="H610" s="517">
        <v>1</v>
      </c>
    </row>
    <row r="611" spans="2:8" x14ac:dyDescent="0.35">
      <c r="B611" s="517" t="s">
        <v>3549</v>
      </c>
      <c r="C611" s="517" t="s">
        <v>53</v>
      </c>
      <c r="D611" s="517" t="s">
        <v>627</v>
      </c>
      <c r="E611" s="517" t="s">
        <v>122</v>
      </c>
      <c r="F611" s="517" t="s">
        <v>3674</v>
      </c>
      <c r="G611" s="517">
        <v>7.1927578720433996E-2</v>
      </c>
      <c r="H611" s="517">
        <v>8.6147061735964606E-2</v>
      </c>
    </row>
    <row r="612" spans="2:8" x14ac:dyDescent="0.35">
      <c r="B612" s="517" t="s">
        <v>3549</v>
      </c>
      <c r="C612" s="517" t="s">
        <v>53</v>
      </c>
      <c r="D612" s="517" t="s">
        <v>627</v>
      </c>
      <c r="E612" s="517" t="s">
        <v>3694</v>
      </c>
      <c r="F612" s="517" t="s">
        <v>3674</v>
      </c>
      <c r="G612" s="517">
        <v>0.99999984936189601</v>
      </c>
      <c r="H612" s="517">
        <v>0.99999981218221501</v>
      </c>
    </row>
    <row r="613" spans="2:8" x14ac:dyDescent="0.35">
      <c r="B613" s="517" t="s">
        <v>3549</v>
      </c>
      <c r="C613" s="517" t="s">
        <v>53</v>
      </c>
      <c r="D613" s="517" t="s">
        <v>627</v>
      </c>
      <c r="E613" s="517" t="s">
        <v>125</v>
      </c>
      <c r="F613" s="517" t="s">
        <v>3674</v>
      </c>
      <c r="G613" s="517">
        <v>1</v>
      </c>
      <c r="H613" s="517">
        <v>1</v>
      </c>
    </row>
    <row r="614" spans="2:8" x14ac:dyDescent="0.35">
      <c r="B614" s="517" t="s">
        <v>3549</v>
      </c>
      <c r="C614" s="517" t="s">
        <v>53</v>
      </c>
      <c r="D614" s="517" t="s">
        <v>627</v>
      </c>
      <c r="E614" s="517" t="s">
        <v>3675</v>
      </c>
      <c r="F614" s="517" t="s">
        <v>3674</v>
      </c>
      <c r="G614" s="517">
        <v>0.74434211258400595</v>
      </c>
      <c r="H614" s="517">
        <v>0.66744996044675697</v>
      </c>
    </row>
    <row r="615" spans="2:8" x14ac:dyDescent="0.35">
      <c r="B615" s="517" t="s">
        <v>3549</v>
      </c>
      <c r="C615" s="517" t="s">
        <v>53</v>
      </c>
      <c r="D615" s="517" t="s">
        <v>627</v>
      </c>
      <c r="E615" s="517" t="s">
        <v>785</v>
      </c>
      <c r="F615" s="517" t="s">
        <v>3674</v>
      </c>
      <c r="G615" s="517">
        <v>1</v>
      </c>
      <c r="H615" s="517">
        <v>1</v>
      </c>
    </row>
    <row r="616" spans="2:8" x14ac:dyDescent="0.35">
      <c r="B616" s="517" t="s">
        <v>3549</v>
      </c>
      <c r="C616" s="517" t="s">
        <v>53</v>
      </c>
      <c r="D616" s="517" t="s">
        <v>171</v>
      </c>
      <c r="E616" s="517" t="s">
        <v>122</v>
      </c>
      <c r="F616" s="517" t="s">
        <v>522</v>
      </c>
      <c r="G616" s="517">
        <v>4.2795979376629104E-3</v>
      </c>
      <c r="H616" s="517">
        <v>3.79787201661177E-3</v>
      </c>
    </row>
    <row r="617" spans="2:8" x14ac:dyDescent="0.35">
      <c r="B617" s="517" t="s">
        <v>3549</v>
      </c>
      <c r="C617" s="517" t="s">
        <v>53</v>
      </c>
      <c r="D617" s="517" t="s">
        <v>171</v>
      </c>
      <c r="E617" s="517" t="s">
        <v>3694</v>
      </c>
      <c r="F617" s="517" t="s">
        <v>522</v>
      </c>
      <c r="G617" s="517">
        <v>0.99996091495694694</v>
      </c>
      <c r="H617" s="517">
        <v>0.999787343685688</v>
      </c>
    </row>
    <row r="618" spans="2:8" x14ac:dyDescent="0.35">
      <c r="B618" s="517" t="s">
        <v>3549</v>
      </c>
      <c r="C618" s="517" t="s">
        <v>53</v>
      </c>
      <c r="D618" s="517" t="s">
        <v>171</v>
      </c>
      <c r="E618" s="517" t="s">
        <v>125</v>
      </c>
      <c r="F618" s="517" t="s">
        <v>522</v>
      </c>
      <c r="G618" s="517">
        <v>1</v>
      </c>
      <c r="H618" s="517">
        <v>1</v>
      </c>
    </row>
    <row r="619" spans="2:8" x14ac:dyDescent="0.35">
      <c r="B619" s="517" t="s">
        <v>3549</v>
      </c>
      <c r="C619" s="517" t="s">
        <v>53</v>
      </c>
      <c r="D619" s="517" t="s">
        <v>171</v>
      </c>
      <c r="E619" s="517" t="s">
        <v>3675</v>
      </c>
      <c r="F619" s="517" t="s">
        <v>522</v>
      </c>
      <c r="G619" s="517">
        <v>0.58834622908234502</v>
      </c>
      <c r="H619" s="517">
        <v>0.352855982600909</v>
      </c>
    </row>
    <row r="620" spans="2:8" x14ac:dyDescent="0.35">
      <c r="B620" s="517" t="s">
        <v>3549</v>
      </c>
      <c r="C620" s="517" t="s">
        <v>53</v>
      </c>
      <c r="D620" s="517" t="s">
        <v>171</v>
      </c>
      <c r="E620" s="517" t="s">
        <v>785</v>
      </c>
      <c r="F620" s="517" t="s">
        <v>522</v>
      </c>
      <c r="G620" s="517">
        <v>0.79984095336150296</v>
      </c>
      <c r="H620" s="517">
        <v>0.86491633087209696</v>
      </c>
    </row>
    <row r="621" spans="2:8" x14ac:dyDescent="0.35">
      <c r="B621" s="517" t="s">
        <v>3551</v>
      </c>
      <c r="C621" s="517" t="s">
        <v>53</v>
      </c>
      <c r="D621" s="517" t="s">
        <v>627</v>
      </c>
      <c r="E621" s="517" t="s">
        <v>122</v>
      </c>
      <c r="F621" s="517" t="s">
        <v>3676</v>
      </c>
      <c r="G621" s="517">
        <v>6.9732656550663699E-2</v>
      </c>
      <c r="H621" s="517">
        <v>9.0044450239706794E-2</v>
      </c>
    </row>
    <row r="622" spans="2:8" x14ac:dyDescent="0.35">
      <c r="B622" s="517" t="s">
        <v>3551</v>
      </c>
      <c r="C622" s="517" t="s">
        <v>53</v>
      </c>
      <c r="D622" s="517" t="s">
        <v>627</v>
      </c>
      <c r="E622" s="517" t="s">
        <v>3694</v>
      </c>
      <c r="F622" s="517" t="s">
        <v>3676</v>
      </c>
      <c r="G622" s="517">
        <v>0.99998831436263103</v>
      </c>
      <c r="H622" s="517">
        <v>0.99996573872944905</v>
      </c>
    </row>
    <row r="623" spans="2:8" x14ac:dyDescent="0.35">
      <c r="B623" s="517" t="s">
        <v>3551</v>
      </c>
      <c r="C623" s="517" t="s">
        <v>53</v>
      </c>
      <c r="D623" s="517" t="s">
        <v>627</v>
      </c>
      <c r="E623" s="517" t="s">
        <v>125</v>
      </c>
      <c r="F623" s="517" t="s">
        <v>3676</v>
      </c>
      <c r="G623" s="517">
        <v>1</v>
      </c>
      <c r="H623" s="517">
        <v>1</v>
      </c>
    </row>
    <row r="624" spans="2:8" x14ac:dyDescent="0.35">
      <c r="B624" s="517" t="s">
        <v>3551</v>
      </c>
      <c r="C624" s="517" t="s">
        <v>53</v>
      </c>
      <c r="D624" s="517" t="s">
        <v>627</v>
      </c>
      <c r="E624" s="517" t="s">
        <v>3675</v>
      </c>
      <c r="F624" s="517" t="s">
        <v>3676</v>
      </c>
      <c r="G624" s="517">
        <v>0.47699906949148002</v>
      </c>
      <c r="H624" s="517">
        <v>0.334644558930075</v>
      </c>
    </row>
    <row r="625" spans="2:8" x14ac:dyDescent="0.35">
      <c r="B625" s="517" t="s">
        <v>3551</v>
      </c>
      <c r="C625" s="517" t="s">
        <v>53</v>
      </c>
      <c r="D625" s="517" t="s">
        <v>627</v>
      </c>
      <c r="E625" s="517" t="s">
        <v>785</v>
      </c>
      <c r="F625" s="517" t="s">
        <v>3676</v>
      </c>
      <c r="G625" s="517">
        <v>1</v>
      </c>
      <c r="H625" s="517">
        <v>1</v>
      </c>
    </row>
    <row r="626" spans="2:8" x14ac:dyDescent="0.35">
      <c r="B626" s="517" t="s">
        <v>3551</v>
      </c>
      <c r="C626" s="517" t="s">
        <v>53</v>
      </c>
      <c r="D626" s="517" t="s">
        <v>627</v>
      </c>
      <c r="E626" s="517" t="s">
        <v>122</v>
      </c>
      <c r="F626" s="517" t="s">
        <v>3674</v>
      </c>
      <c r="G626" s="517">
        <v>6.9732656550663699E-2</v>
      </c>
      <c r="H626" s="517">
        <v>9.0044450239706794E-2</v>
      </c>
    </row>
    <row r="627" spans="2:8" x14ac:dyDescent="0.35">
      <c r="B627" s="517" t="s">
        <v>3551</v>
      </c>
      <c r="C627" s="517" t="s">
        <v>53</v>
      </c>
      <c r="D627" s="517" t="s">
        <v>627</v>
      </c>
      <c r="E627" s="517" t="s">
        <v>3694</v>
      </c>
      <c r="F627" s="517" t="s">
        <v>3674</v>
      </c>
      <c r="G627" s="517">
        <v>0.99998831436263103</v>
      </c>
      <c r="H627" s="517">
        <v>0.99996573872944905</v>
      </c>
    </row>
    <row r="628" spans="2:8" x14ac:dyDescent="0.35">
      <c r="B628" s="517" t="s">
        <v>3551</v>
      </c>
      <c r="C628" s="517" t="s">
        <v>53</v>
      </c>
      <c r="D628" s="517" t="s">
        <v>627</v>
      </c>
      <c r="E628" s="517" t="s">
        <v>125</v>
      </c>
      <c r="F628" s="517" t="s">
        <v>3674</v>
      </c>
      <c r="G628" s="517">
        <v>1</v>
      </c>
      <c r="H628" s="517">
        <v>1</v>
      </c>
    </row>
    <row r="629" spans="2:8" x14ac:dyDescent="0.35">
      <c r="B629" s="517" t="s">
        <v>3551</v>
      </c>
      <c r="C629" s="517" t="s">
        <v>53</v>
      </c>
      <c r="D629" s="517" t="s">
        <v>627</v>
      </c>
      <c r="E629" s="517" t="s">
        <v>3675</v>
      </c>
      <c r="F629" s="517" t="s">
        <v>3674</v>
      </c>
      <c r="G629" s="517">
        <v>0.47699906949148002</v>
      </c>
      <c r="H629" s="517">
        <v>0.334644558930075</v>
      </c>
    </row>
    <row r="630" spans="2:8" x14ac:dyDescent="0.35">
      <c r="B630" s="517" t="s">
        <v>3551</v>
      </c>
      <c r="C630" s="517" t="s">
        <v>53</v>
      </c>
      <c r="D630" s="517" t="s">
        <v>627</v>
      </c>
      <c r="E630" s="517" t="s">
        <v>785</v>
      </c>
      <c r="F630" s="517" t="s">
        <v>3674</v>
      </c>
      <c r="G630" s="517">
        <v>1</v>
      </c>
      <c r="H630" s="517">
        <v>1</v>
      </c>
    </row>
    <row r="631" spans="2:8" x14ac:dyDescent="0.35">
      <c r="B631" s="517" t="s">
        <v>3551</v>
      </c>
      <c r="C631" s="517" t="s">
        <v>53</v>
      </c>
      <c r="D631" s="517" t="s">
        <v>171</v>
      </c>
      <c r="E631" s="517" t="s">
        <v>122</v>
      </c>
      <c r="F631" s="517" t="s">
        <v>522</v>
      </c>
      <c r="G631" s="517">
        <v>9.4918782253587998E-3</v>
      </c>
      <c r="H631" s="517">
        <v>1.1383103234901999E-2</v>
      </c>
    </row>
    <row r="632" spans="2:8" x14ac:dyDescent="0.35">
      <c r="B632" s="517" t="s">
        <v>3551</v>
      </c>
      <c r="C632" s="517" t="s">
        <v>53</v>
      </c>
      <c r="D632" s="517" t="s">
        <v>171</v>
      </c>
      <c r="E632" s="517" t="s">
        <v>3694</v>
      </c>
      <c r="F632" s="517" t="s">
        <v>522</v>
      </c>
      <c r="G632" s="517">
        <v>0.99926102501038605</v>
      </c>
      <c r="H632" s="517">
        <v>0.99953214332431495</v>
      </c>
    </row>
    <row r="633" spans="2:8" x14ac:dyDescent="0.35">
      <c r="B633" s="517" t="s">
        <v>3551</v>
      </c>
      <c r="C633" s="517" t="s">
        <v>53</v>
      </c>
      <c r="D633" s="517" t="s">
        <v>171</v>
      </c>
      <c r="E633" s="517" t="s">
        <v>125</v>
      </c>
      <c r="F633" s="517" t="s">
        <v>522</v>
      </c>
      <c r="G633" s="517">
        <v>1</v>
      </c>
      <c r="H633" s="517">
        <v>1</v>
      </c>
    </row>
    <row r="634" spans="2:8" x14ac:dyDescent="0.35">
      <c r="B634" s="517" t="s">
        <v>3551</v>
      </c>
      <c r="C634" s="517" t="s">
        <v>53</v>
      </c>
      <c r="D634" s="517" t="s">
        <v>171</v>
      </c>
      <c r="E634" s="517" t="s">
        <v>3675</v>
      </c>
      <c r="F634" s="517" t="s">
        <v>522</v>
      </c>
      <c r="G634" s="517">
        <v>0.460621195688111</v>
      </c>
      <c r="H634" s="517">
        <v>0.276925663278205</v>
      </c>
    </row>
    <row r="635" spans="2:8" x14ac:dyDescent="0.35">
      <c r="B635" s="517" t="s">
        <v>3551</v>
      </c>
      <c r="C635" s="517" t="s">
        <v>53</v>
      </c>
      <c r="D635" s="517" t="s">
        <v>171</v>
      </c>
      <c r="E635" s="517" t="s">
        <v>785</v>
      </c>
      <c r="F635" s="517" t="s">
        <v>522</v>
      </c>
      <c r="G635" s="517">
        <v>0.60425086467879496</v>
      </c>
      <c r="H635" s="517">
        <v>0.80496402792357702</v>
      </c>
    </row>
    <row r="636" spans="2:8" x14ac:dyDescent="0.35">
      <c r="B636" s="517" t="s">
        <v>3553</v>
      </c>
      <c r="C636" s="517" t="s">
        <v>53</v>
      </c>
      <c r="D636" s="517" t="s">
        <v>627</v>
      </c>
      <c r="E636" s="517" t="s">
        <v>122</v>
      </c>
      <c r="F636" s="517" t="s">
        <v>3676</v>
      </c>
      <c r="G636" s="517">
        <v>8.1647609157632806E-2</v>
      </c>
      <c r="H636" s="517">
        <v>0.17146594809417601</v>
      </c>
    </row>
    <row r="637" spans="2:8" x14ac:dyDescent="0.35">
      <c r="B637" s="517" t="s">
        <v>3553</v>
      </c>
      <c r="C637" s="517" t="s">
        <v>53</v>
      </c>
      <c r="D637" s="517" t="s">
        <v>627</v>
      </c>
      <c r="E637" s="517" t="s">
        <v>3694</v>
      </c>
      <c r="F637" s="517" t="s">
        <v>3676</v>
      </c>
      <c r="G637" s="517">
        <v>0.99999299326945601</v>
      </c>
      <c r="H637" s="517">
        <v>0.99999469911952599</v>
      </c>
    </row>
    <row r="638" spans="2:8" x14ac:dyDescent="0.35">
      <c r="B638" s="517" t="s">
        <v>3553</v>
      </c>
      <c r="C638" s="517" t="s">
        <v>53</v>
      </c>
      <c r="D638" s="517" t="s">
        <v>627</v>
      </c>
      <c r="E638" s="517" t="s">
        <v>125</v>
      </c>
      <c r="F638" s="517" t="s">
        <v>3676</v>
      </c>
      <c r="G638" s="517">
        <v>1</v>
      </c>
      <c r="H638" s="517">
        <v>1</v>
      </c>
    </row>
    <row r="639" spans="2:8" x14ac:dyDescent="0.35">
      <c r="B639" s="517" t="s">
        <v>3553</v>
      </c>
      <c r="C639" s="517" t="s">
        <v>53</v>
      </c>
      <c r="D639" s="517" t="s">
        <v>627</v>
      </c>
      <c r="E639" s="517" t="s">
        <v>3675</v>
      </c>
      <c r="F639" s="517" t="s">
        <v>3676</v>
      </c>
      <c r="G639" s="517">
        <v>0.61397903172532298</v>
      </c>
      <c r="H639" s="517">
        <v>0.68248909403209301</v>
      </c>
    </row>
    <row r="640" spans="2:8" x14ac:dyDescent="0.35">
      <c r="B640" s="517" t="s">
        <v>3553</v>
      </c>
      <c r="C640" s="517" t="s">
        <v>53</v>
      </c>
      <c r="D640" s="517" t="s">
        <v>627</v>
      </c>
      <c r="E640" s="517" t="s">
        <v>785</v>
      </c>
      <c r="F640" s="517" t="s">
        <v>3676</v>
      </c>
      <c r="G640" s="517">
        <v>1</v>
      </c>
      <c r="H640" s="517">
        <v>1</v>
      </c>
    </row>
    <row r="641" spans="2:8" x14ac:dyDescent="0.35">
      <c r="B641" s="517" t="s">
        <v>3553</v>
      </c>
      <c r="C641" s="517" t="s">
        <v>53</v>
      </c>
      <c r="D641" s="517" t="s">
        <v>627</v>
      </c>
      <c r="E641" s="517" t="s">
        <v>122</v>
      </c>
      <c r="F641" s="517" t="s">
        <v>3674</v>
      </c>
      <c r="G641" s="517">
        <v>8.1647609157632806E-2</v>
      </c>
      <c r="H641" s="517">
        <v>0.17146594809417601</v>
      </c>
    </row>
    <row r="642" spans="2:8" x14ac:dyDescent="0.35">
      <c r="B642" s="517" t="s">
        <v>3553</v>
      </c>
      <c r="C642" s="517" t="s">
        <v>53</v>
      </c>
      <c r="D642" s="517" t="s">
        <v>627</v>
      </c>
      <c r="E642" s="517" t="s">
        <v>3694</v>
      </c>
      <c r="F642" s="517" t="s">
        <v>3674</v>
      </c>
      <c r="G642" s="517">
        <v>0.99999299326945601</v>
      </c>
      <c r="H642" s="517">
        <v>0.99999469911952599</v>
      </c>
    </row>
    <row r="643" spans="2:8" x14ac:dyDescent="0.35">
      <c r="B643" s="517" t="s">
        <v>3553</v>
      </c>
      <c r="C643" s="517" t="s">
        <v>53</v>
      </c>
      <c r="D643" s="517" t="s">
        <v>627</v>
      </c>
      <c r="E643" s="517" t="s">
        <v>125</v>
      </c>
      <c r="F643" s="517" t="s">
        <v>3674</v>
      </c>
      <c r="G643" s="517">
        <v>1</v>
      </c>
      <c r="H643" s="517">
        <v>1</v>
      </c>
    </row>
    <row r="644" spans="2:8" x14ac:dyDescent="0.35">
      <c r="B644" s="517" t="s">
        <v>3553</v>
      </c>
      <c r="C644" s="517" t="s">
        <v>53</v>
      </c>
      <c r="D644" s="517" t="s">
        <v>627</v>
      </c>
      <c r="E644" s="517" t="s">
        <v>3675</v>
      </c>
      <c r="F644" s="517" t="s">
        <v>3674</v>
      </c>
      <c r="G644" s="517">
        <v>0.61397903172532298</v>
      </c>
      <c r="H644" s="517">
        <v>0.68248909403209301</v>
      </c>
    </row>
    <row r="645" spans="2:8" x14ac:dyDescent="0.35">
      <c r="B645" s="517" t="s">
        <v>3553</v>
      </c>
      <c r="C645" s="517" t="s">
        <v>53</v>
      </c>
      <c r="D645" s="517" t="s">
        <v>627</v>
      </c>
      <c r="E645" s="517" t="s">
        <v>785</v>
      </c>
      <c r="F645" s="517" t="s">
        <v>3674</v>
      </c>
      <c r="G645" s="517">
        <v>1</v>
      </c>
      <c r="H645" s="517">
        <v>1</v>
      </c>
    </row>
    <row r="646" spans="2:8" x14ac:dyDescent="0.35">
      <c r="B646" s="517" t="s">
        <v>3553</v>
      </c>
      <c r="C646" s="517" t="s">
        <v>53</v>
      </c>
      <c r="D646" s="517" t="s">
        <v>171</v>
      </c>
      <c r="E646" s="517" t="s">
        <v>122</v>
      </c>
      <c r="F646" s="517" t="s">
        <v>522</v>
      </c>
      <c r="G646" s="517">
        <v>4.3378242923049502E-2</v>
      </c>
      <c r="H646" s="517">
        <v>3.02796186441011E-2</v>
      </c>
    </row>
    <row r="647" spans="2:8" x14ac:dyDescent="0.35">
      <c r="B647" s="517" t="s">
        <v>3553</v>
      </c>
      <c r="C647" s="517" t="s">
        <v>53</v>
      </c>
      <c r="D647" s="517" t="s">
        <v>171</v>
      </c>
      <c r="E647" s="517" t="s">
        <v>3694</v>
      </c>
      <c r="F647" s="517" t="s">
        <v>522</v>
      </c>
      <c r="G647" s="517">
        <v>1</v>
      </c>
      <c r="H647" s="517">
        <v>1</v>
      </c>
    </row>
    <row r="648" spans="2:8" x14ac:dyDescent="0.35">
      <c r="B648" s="517" t="s">
        <v>3553</v>
      </c>
      <c r="C648" s="517" t="s">
        <v>53</v>
      </c>
      <c r="D648" s="517" t="s">
        <v>171</v>
      </c>
      <c r="E648" s="517" t="s">
        <v>125</v>
      </c>
      <c r="F648" s="517" t="s">
        <v>522</v>
      </c>
      <c r="G648" s="517">
        <v>1</v>
      </c>
      <c r="H648" s="517">
        <v>1</v>
      </c>
    </row>
    <row r="649" spans="2:8" x14ac:dyDescent="0.35">
      <c r="B649" s="517" t="s">
        <v>3553</v>
      </c>
      <c r="C649" s="517" t="s">
        <v>53</v>
      </c>
      <c r="D649" s="517" t="s">
        <v>171</v>
      </c>
      <c r="E649" s="517" t="s">
        <v>3675</v>
      </c>
      <c r="F649" s="517" t="s">
        <v>522</v>
      </c>
      <c r="G649" s="517">
        <v>0.45210913213209603</v>
      </c>
      <c r="H649" s="517">
        <v>0.251574998186683</v>
      </c>
    </row>
    <row r="650" spans="2:8" x14ac:dyDescent="0.35">
      <c r="B650" s="517" t="s">
        <v>3553</v>
      </c>
      <c r="C650" s="517" t="s">
        <v>53</v>
      </c>
      <c r="D650" s="517" t="s">
        <v>171</v>
      </c>
      <c r="E650" s="517" t="s">
        <v>785</v>
      </c>
      <c r="F650" s="517" t="s">
        <v>522</v>
      </c>
      <c r="G650" s="517">
        <v>0.68357943374671704</v>
      </c>
      <c r="H650" s="517">
        <v>0.84009501910217499</v>
      </c>
    </row>
    <row r="651" spans="2:8" x14ac:dyDescent="0.35">
      <c r="B651" s="517" t="s">
        <v>3555</v>
      </c>
      <c r="C651" s="517" t="s">
        <v>53</v>
      </c>
      <c r="D651" s="517" t="s">
        <v>627</v>
      </c>
      <c r="E651" s="517" t="s">
        <v>122</v>
      </c>
      <c r="F651" s="517" t="s">
        <v>3676</v>
      </c>
      <c r="G651" s="517">
        <v>6.20714835552739E-2</v>
      </c>
      <c r="H651" s="517">
        <v>0.121175476944616</v>
      </c>
    </row>
    <row r="652" spans="2:8" x14ac:dyDescent="0.35">
      <c r="B652" s="517" t="s">
        <v>3555</v>
      </c>
      <c r="C652" s="517" t="s">
        <v>53</v>
      </c>
      <c r="D652" s="517" t="s">
        <v>627</v>
      </c>
      <c r="E652" s="517" t="s">
        <v>3694</v>
      </c>
      <c r="F652" s="517" t="s">
        <v>3676</v>
      </c>
      <c r="G652" s="517">
        <v>0.99999900556618304</v>
      </c>
      <c r="H652" s="517">
        <v>0.99999653071871597</v>
      </c>
    </row>
    <row r="653" spans="2:8" x14ac:dyDescent="0.35">
      <c r="B653" s="517" t="s">
        <v>3555</v>
      </c>
      <c r="C653" s="517" t="s">
        <v>53</v>
      </c>
      <c r="D653" s="517" t="s">
        <v>627</v>
      </c>
      <c r="E653" s="517" t="s">
        <v>125</v>
      </c>
      <c r="F653" s="517" t="s">
        <v>3676</v>
      </c>
      <c r="G653" s="517">
        <v>1</v>
      </c>
      <c r="H653" s="517">
        <v>1</v>
      </c>
    </row>
    <row r="654" spans="2:8" x14ac:dyDescent="0.35">
      <c r="B654" s="517" t="s">
        <v>3555</v>
      </c>
      <c r="C654" s="517" t="s">
        <v>53</v>
      </c>
      <c r="D654" s="517" t="s">
        <v>627</v>
      </c>
      <c r="E654" s="517" t="s">
        <v>3675</v>
      </c>
      <c r="F654" s="517" t="s">
        <v>3676</v>
      </c>
      <c r="G654" s="517">
        <v>0.722857774614726</v>
      </c>
      <c r="H654" s="517">
        <v>0.71164539249858505</v>
      </c>
    </row>
    <row r="655" spans="2:8" x14ac:dyDescent="0.35">
      <c r="B655" s="517" t="s">
        <v>3555</v>
      </c>
      <c r="C655" s="517" t="s">
        <v>53</v>
      </c>
      <c r="D655" s="517" t="s">
        <v>627</v>
      </c>
      <c r="E655" s="517" t="s">
        <v>785</v>
      </c>
      <c r="F655" s="517" t="s">
        <v>3676</v>
      </c>
      <c r="G655" s="517">
        <v>1</v>
      </c>
      <c r="H655" s="517">
        <v>1</v>
      </c>
    </row>
    <row r="656" spans="2:8" x14ac:dyDescent="0.35">
      <c r="B656" s="517" t="s">
        <v>3555</v>
      </c>
      <c r="C656" s="517" t="s">
        <v>53</v>
      </c>
      <c r="D656" s="517" t="s">
        <v>627</v>
      </c>
      <c r="E656" s="517" t="s">
        <v>122</v>
      </c>
      <c r="F656" s="517" t="s">
        <v>3674</v>
      </c>
      <c r="G656" s="517">
        <v>6.20714835552739E-2</v>
      </c>
      <c r="H656" s="517">
        <v>0.121175476944616</v>
      </c>
    </row>
    <row r="657" spans="2:8" x14ac:dyDescent="0.35">
      <c r="B657" s="517" t="s">
        <v>3555</v>
      </c>
      <c r="C657" s="517" t="s">
        <v>53</v>
      </c>
      <c r="D657" s="517" t="s">
        <v>627</v>
      </c>
      <c r="E657" s="517" t="s">
        <v>3694</v>
      </c>
      <c r="F657" s="517" t="s">
        <v>3674</v>
      </c>
      <c r="G657" s="517">
        <v>0.99999900556618304</v>
      </c>
      <c r="H657" s="517">
        <v>0.99999653071871597</v>
      </c>
    </row>
    <row r="658" spans="2:8" x14ac:dyDescent="0.35">
      <c r="B658" s="517" t="s">
        <v>3555</v>
      </c>
      <c r="C658" s="517" t="s">
        <v>53</v>
      </c>
      <c r="D658" s="517" t="s">
        <v>627</v>
      </c>
      <c r="E658" s="517" t="s">
        <v>125</v>
      </c>
      <c r="F658" s="517" t="s">
        <v>3674</v>
      </c>
      <c r="G658" s="517">
        <v>1</v>
      </c>
      <c r="H658" s="517">
        <v>1</v>
      </c>
    </row>
    <row r="659" spans="2:8" x14ac:dyDescent="0.35">
      <c r="B659" s="517" t="s">
        <v>3555</v>
      </c>
      <c r="C659" s="517" t="s">
        <v>53</v>
      </c>
      <c r="D659" s="517" t="s">
        <v>627</v>
      </c>
      <c r="E659" s="517" t="s">
        <v>3675</v>
      </c>
      <c r="F659" s="517" t="s">
        <v>3674</v>
      </c>
      <c r="G659" s="517">
        <v>0.722857774614726</v>
      </c>
      <c r="H659" s="517">
        <v>0.71164539249858505</v>
      </c>
    </row>
    <row r="660" spans="2:8" x14ac:dyDescent="0.35">
      <c r="B660" s="517" t="s">
        <v>3555</v>
      </c>
      <c r="C660" s="517" t="s">
        <v>53</v>
      </c>
      <c r="D660" s="517" t="s">
        <v>627</v>
      </c>
      <c r="E660" s="517" t="s">
        <v>785</v>
      </c>
      <c r="F660" s="517" t="s">
        <v>3674</v>
      </c>
      <c r="G660" s="517">
        <v>1</v>
      </c>
      <c r="H660" s="517">
        <v>1</v>
      </c>
    </row>
    <row r="661" spans="2:8" x14ac:dyDescent="0.35">
      <c r="B661" s="517" t="s">
        <v>3555</v>
      </c>
      <c r="C661" s="517" t="s">
        <v>53</v>
      </c>
      <c r="D661" s="517" t="s">
        <v>171</v>
      </c>
      <c r="E661" s="517" t="s">
        <v>122</v>
      </c>
      <c r="F661" s="517" t="s">
        <v>522</v>
      </c>
      <c r="G661" s="517">
        <v>3.2965655472775401E-3</v>
      </c>
      <c r="H661" s="517">
        <v>2.1886980427388999E-3</v>
      </c>
    </row>
    <row r="662" spans="2:8" x14ac:dyDescent="0.35">
      <c r="B662" s="517" t="s">
        <v>3555</v>
      </c>
      <c r="C662" s="517" t="s">
        <v>53</v>
      </c>
      <c r="D662" s="517" t="s">
        <v>171</v>
      </c>
      <c r="E662" s="517" t="s">
        <v>3694</v>
      </c>
      <c r="F662" s="517" t="s">
        <v>522</v>
      </c>
      <c r="G662" s="517">
        <v>0.99981657068655305</v>
      </c>
      <c r="H662" s="517">
        <v>0.99923334203747005</v>
      </c>
    </row>
    <row r="663" spans="2:8" x14ac:dyDescent="0.35">
      <c r="B663" s="517" t="s">
        <v>3555</v>
      </c>
      <c r="C663" s="517" t="s">
        <v>53</v>
      </c>
      <c r="D663" s="517" t="s">
        <v>171</v>
      </c>
      <c r="E663" s="517" t="s">
        <v>125</v>
      </c>
      <c r="F663" s="517" t="s">
        <v>522</v>
      </c>
      <c r="G663" s="517">
        <v>1</v>
      </c>
      <c r="H663" s="517">
        <v>1</v>
      </c>
    </row>
    <row r="664" spans="2:8" x14ac:dyDescent="0.35">
      <c r="B664" s="517" t="s">
        <v>3555</v>
      </c>
      <c r="C664" s="517" t="s">
        <v>53</v>
      </c>
      <c r="D664" s="517" t="s">
        <v>171</v>
      </c>
      <c r="E664" s="517" t="s">
        <v>3675</v>
      </c>
      <c r="F664" s="517" t="s">
        <v>522</v>
      </c>
      <c r="G664" s="517">
        <v>0.465289898516905</v>
      </c>
      <c r="H664" s="517">
        <v>0.25923070597459602</v>
      </c>
    </row>
    <row r="665" spans="2:8" x14ac:dyDescent="0.35">
      <c r="B665" s="517" t="s">
        <v>3555</v>
      </c>
      <c r="C665" s="517" t="s">
        <v>53</v>
      </c>
      <c r="D665" s="517" t="s">
        <v>171</v>
      </c>
      <c r="E665" s="517" t="s">
        <v>785</v>
      </c>
      <c r="F665" s="517" t="s">
        <v>522</v>
      </c>
      <c r="G665" s="517">
        <v>0.94326962453140695</v>
      </c>
      <c r="H665" s="517">
        <v>0.98047111752796801</v>
      </c>
    </row>
    <row r="666" spans="2:8" x14ac:dyDescent="0.35">
      <c r="B666" s="517" t="s">
        <v>3557</v>
      </c>
      <c r="C666" s="517" t="s">
        <v>53</v>
      </c>
      <c r="D666" s="517" t="s">
        <v>627</v>
      </c>
      <c r="E666" s="517" t="s">
        <v>122</v>
      </c>
      <c r="F666" s="517" t="s">
        <v>3676</v>
      </c>
      <c r="G666" s="517">
        <v>5.3155955176669503E-2</v>
      </c>
      <c r="H666" s="517">
        <v>0.13917949740428701</v>
      </c>
    </row>
    <row r="667" spans="2:8" x14ac:dyDescent="0.35">
      <c r="B667" s="517" t="s">
        <v>3557</v>
      </c>
      <c r="C667" s="517" t="s">
        <v>53</v>
      </c>
      <c r="D667" s="517" t="s">
        <v>627</v>
      </c>
      <c r="E667" s="517" t="s">
        <v>3694</v>
      </c>
      <c r="F667" s="517" t="s">
        <v>3676</v>
      </c>
      <c r="G667" s="517">
        <v>0.99999999998899503</v>
      </c>
      <c r="H667" s="517">
        <v>0.99999999999471501</v>
      </c>
    </row>
    <row r="668" spans="2:8" x14ac:dyDescent="0.35">
      <c r="B668" s="517" t="s">
        <v>3557</v>
      </c>
      <c r="C668" s="517" t="s">
        <v>53</v>
      </c>
      <c r="D668" s="517" t="s">
        <v>627</v>
      </c>
      <c r="E668" s="517" t="s">
        <v>125</v>
      </c>
      <c r="F668" s="517" t="s">
        <v>3676</v>
      </c>
      <c r="G668" s="517">
        <v>1</v>
      </c>
      <c r="H668" s="517">
        <v>1</v>
      </c>
    </row>
    <row r="669" spans="2:8" x14ac:dyDescent="0.35">
      <c r="B669" s="517" t="s">
        <v>3557</v>
      </c>
      <c r="C669" s="517" t="s">
        <v>53</v>
      </c>
      <c r="D669" s="517" t="s">
        <v>627</v>
      </c>
      <c r="E669" s="517" t="s">
        <v>3675</v>
      </c>
      <c r="F669" s="517" t="s">
        <v>3676</v>
      </c>
      <c r="G669" s="517">
        <v>0.75257346032706995</v>
      </c>
      <c r="H669" s="517">
        <v>0.83232683842002597</v>
      </c>
    </row>
    <row r="670" spans="2:8" x14ac:dyDescent="0.35">
      <c r="B670" s="517" t="s">
        <v>3557</v>
      </c>
      <c r="C670" s="517" t="s">
        <v>53</v>
      </c>
      <c r="D670" s="517" t="s">
        <v>627</v>
      </c>
      <c r="E670" s="517" t="s">
        <v>785</v>
      </c>
      <c r="F670" s="517" t="s">
        <v>3676</v>
      </c>
      <c r="G670" s="517">
        <v>1</v>
      </c>
      <c r="H670" s="517">
        <v>1</v>
      </c>
    </row>
    <row r="671" spans="2:8" x14ac:dyDescent="0.35">
      <c r="B671" s="517" t="s">
        <v>3557</v>
      </c>
      <c r="C671" s="517" t="s">
        <v>53</v>
      </c>
      <c r="D671" s="517" t="s">
        <v>627</v>
      </c>
      <c r="E671" s="517" t="s">
        <v>122</v>
      </c>
      <c r="F671" s="517" t="s">
        <v>3674</v>
      </c>
      <c r="G671" s="517">
        <v>5.3155955176669503E-2</v>
      </c>
      <c r="H671" s="517">
        <v>0.13917949740428701</v>
      </c>
    </row>
    <row r="672" spans="2:8" x14ac:dyDescent="0.35">
      <c r="B672" s="517" t="s">
        <v>3557</v>
      </c>
      <c r="C672" s="517" t="s">
        <v>53</v>
      </c>
      <c r="D672" s="517" t="s">
        <v>627</v>
      </c>
      <c r="E672" s="517" t="s">
        <v>3694</v>
      </c>
      <c r="F672" s="517" t="s">
        <v>3674</v>
      </c>
      <c r="G672" s="517">
        <v>0.99999999998899503</v>
      </c>
      <c r="H672" s="517">
        <v>0.99999999999471501</v>
      </c>
    </row>
    <row r="673" spans="2:8" x14ac:dyDescent="0.35">
      <c r="B673" s="517" t="s">
        <v>3557</v>
      </c>
      <c r="C673" s="517" t="s">
        <v>53</v>
      </c>
      <c r="D673" s="517" t="s">
        <v>627</v>
      </c>
      <c r="E673" s="517" t="s">
        <v>125</v>
      </c>
      <c r="F673" s="517" t="s">
        <v>3674</v>
      </c>
      <c r="G673" s="517">
        <v>1</v>
      </c>
      <c r="H673" s="517">
        <v>1</v>
      </c>
    </row>
    <row r="674" spans="2:8" x14ac:dyDescent="0.35">
      <c r="B674" s="517" t="s">
        <v>3557</v>
      </c>
      <c r="C674" s="517" t="s">
        <v>53</v>
      </c>
      <c r="D674" s="517" t="s">
        <v>627</v>
      </c>
      <c r="E674" s="517" t="s">
        <v>3675</v>
      </c>
      <c r="F674" s="517" t="s">
        <v>3674</v>
      </c>
      <c r="G674" s="517">
        <v>0.75257346032706995</v>
      </c>
      <c r="H674" s="517">
        <v>0.83232683842002597</v>
      </c>
    </row>
    <row r="675" spans="2:8" x14ac:dyDescent="0.35">
      <c r="B675" s="517" t="s">
        <v>3557</v>
      </c>
      <c r="C675" s="517" t="s">
        <v>53</v>
      </c>
      <c r="D675" s="517" t="s">
        <v>627</v>
      </c>
      <c r="E675" s="517" t="s">
        <v>785</v>
      </c>
      <c r="F675" s="517" t="s">
        <v>3674</v>
      </c>
      <c r="G675" s="517">
        <v>1</v>
      </c>
      <c r="H675" s="517">
        <v>1</v>
      </c>
    </row>
    <row r="676" spans="2:8" x14ac:dyDescent="0.35">
      <c r="B676" s="517" t="s">
        <v>3557</v>
      </c>
      <c r="C676" s="517" t="s">
        <v>53</v>
      </c>
      <c r="D676" s="517" t="s">
        <v>171</v>
      </c>
      <c r="E676" s="517" t="s">
        <v>122</v>
      </c>
      <c r="F676" s="517" t="s">
        <v>522</v>
      </c>
      <c r="G676" s="517">
        <v>2.5600267431022598E-3</v>
      </c>
      <c r="H676" s="517">
        <v>1.1654672783605899E-3</v>
      </c>
    </row>
    <row r="677" spans="2:8" x14ac:dyDescent="0.35">
      <c r="B677" s="517" t="s">
        <v>3557</v>
      </c>
      <c r="C677" s="517" t="s">
        <v>53</v>
      </c>
      <c r="D677" s="517" t="s">
        <v>171</v>
      </c>
      <c r="E677" s="517" t="s">
        <v>3694</v>
      </c>
      <c r="F677" s="517" t="s">
        <v>522</v>
      </c>
      <c r="G677" s="517">
        <v>0.99969688383880395</v>
      </c>
      <c r="H677" s="517">
        <v>0.999124423188674</v>
      </c>
    </row>
    <row r="678" spans="2:8" x14ac:dyDescent="0.35">
      <c r="B678" s="517" t="s">
        <v>3557</v>
      </c>
      <c r="C678" s="517" t="s">
        <v>53</v>
      </c>
      <c r="D678" s="517" t="s">
        <v>171</v>
      </c>
      <c r="E678" s="517" t="s">
        <v>125</v>
      </c>
      <c r="F678" s="517" t="s">
        <v>522</v>
      </c>
      <c r="G678" s="517">
        <v>1</v>
      </c>
      <c r="H678" s="517">
        <v>1</v>
      </c>
    </row>
    <row r="679" spans="2:8" x14ac:dyDescent="0.35">
      <c r="B679" s="517" t="s">
        <v>3557</v>
      </c>
      <c r="C679" s="517" t="s">
        <v>53</v>
      </c>
      <c r="D679" s="517" t="s">
        <v>171</v>
      </c>
      <c r="E679" s="517" t="s">
        <v>3675</v>
      </c>
      <c r="F679" s="517" t="s">
        <v>522</v>
      </c>
      <c r="G679" s="517">
        <v>0.80157982980207598</v>
      </c>
      <c r="H679" s="517">
        <v>0.54986784212181905</v>
      </c>
    </row>
    <row r="680" spans="2:8" x14ac:dyDescent="0.35">
      <c r="B680" s="517" t="s">
        <v>3557</v>
      </c>
      <c r="C680" s="517" t="s">
        <v>53</v>
      </c>
      <c r="D680" s="517" t="s">
        <v>171</v>
      </c>
      <c r="E680" s="517" t="s">
        <v>785</v>
      </c>
      <c r="F680" s="517" t="s">
        <v>522</v>
      </c>
      <c r="G680" s="517">
        <v>0.86537942715183602</v>
      </c>
      <c r="H680" s="517">
        <v>0.95061253338233898</v>
      </c>
    </row>
    <row r="681" spans="2:8" x14ac:dyDescent="0.35">
      <c r="B681" s="517" t="s">
        <v>3559</v>
      </c>
      <c r="C681" s="517" t="s">
        <v>53</v>
      </c>
      <c r="D681" s="517" t="s">
        <v>627</v>
      </c>
      <c r="E681" s="517" t="s">
        <v>122</v>
      </c>
      <c r="F681" s="517" t="s">
        <v>3676</v>
      </c>
      <c r="G681" s="517">
        <v>4.9015331196430298E-2</v>
      </c>
      <c r="H681" s="517">
        <v>4.5590175388550203E-2</v>
      </c>
    </row>
    <row r="682" spans="2:8" x14ac:dyDescent="0.35">
      <c r="B682" s="517" t="s">
        <v>3559</v>
      </c>
      <c r="C682" s="517" t="s">
        <v>53</v>
      </c>
      <c r="D682" s="517" t="s">
        <v>627</v>
      </c>
      <c r="E682" s="517" t="s">
        <v>3694</v>
      </c>
      <c r="F682" s="517" t="s">
        <v>3676</v>
      </c>
      <c r="G682" s="517">
        <v>0.99969872835324602</v>
      </c>
      <c r="H682" s="517">
        <v>0.99951274886340502</v>
      </c>
    </row>
    <row r="683" spans="2:8" x14ac:dyDescent="0.35">
      <c r="B683" s="517" t="s">
        <v>3559</v>
      </c>
      <c r="C683" s="517" t="s">
        <v>53</v>
      </c>
      <c r="D683" s="517" t="s">
        <v>627</v>
      </c>
      <c r="E683" s="517" t="s">
        <v>125</v>
      </c>
      <c r="F683" s="517" t="s">
        <v>3676</v>
      </c>
      <c r="G683" s="517">
        <v>1</v>
      </c>
      <c r="H683" s="517">
        <v>1</v>
      </c>
    </row>
    <row r="684" spans="2:8" x14ac:dyDescent="0.35">
      <c r="B684" s="517" t="s">
        <v>3559</v>
      </c>
      <c r="C684" s="517" t="s">
        <v>53</v>
      </c>
      <c r="D684" s="517" t="s">
        <v>627</v>
      </c>
      <c r="E684" s="517" t="s">
        <v>3675</v>
      </c>
      <c r="F684" s="517" t="s">
        <v>3676</v>
      </c>
      <c r="G684" s="517">
        <v>0.60429422765588103</v>
      </c>
      <c r="H684" s="517">
        <v>0.51954733390205898</v>
      </c>
    </row>
    <row r="685" spans="2:8" x14ac:dyDescent="0.35">
      <c r="B685" s="517" t="s">
        <v>3559</v>
      </c>
      <c r="C685" s="517" t="s">
        <v>53</v>
      </c>
      <c r="D685" s="517" t="s">
        <v>627</v>
      </c>
      <c r="E685" s="517" t="s">
        <v>785</v>
      </c>
      <c r="F685" s="517" t="s">
        <v>3676</v>
      </c>
      <c r="G685" s="517">
        <v>1</v>
      </c>
      <c r="H685" s="517">
        <v>1</v>
      </c>
    </row>
    <row r="686" spans="2:8" x14ac:dyDescent="0.35">
      <c r="B686" s="517" t="s">
        <v>3559</v>
      </c>
      <c r="C686" s="517" t="s">
        <v>53</v>
      </c>
      <c r="D686" s="517" t="s">
        <v>627</v>
      </c>
      <c r="E686" s="517" t="s">
        <v>122</v>
      </c>
      <c r="F686" s="517" t="s">
        <v>3674</v>
      </c>
      <c r="G686" s="517">
        <v>4.9015331196430298E-2</v>
      </c>
      <c r="H686" s="517">
        <v>4.5590175388550203E-2</v>
      </c>
    </row>
    <row r="687" spans="2:8" x14ac:dyDescent="0.35">
      <c r="B687" s="517" t="s">
        <v>3559</v>
      </c>
      <c r="C687" s="517" t="s">
        <v>53</v>
      </c>
      <c r="D687" s="517" t="s">
        <v>627</v>
      </c>
      <c r="E687" s="517" t="s">
        <v>3694</v>
      </c>
      <c r="F687" s="517" t="s">
        <v>3674</v>
      </c>
      <c r="G687" s="517">
        <v>0.99969872835324602</v>
      </c>
      <c r="H687" s="517">
        <v>0.99951274886340502</v>
      </c>
    </row>
    <row r="688" spans="2:8" x14ac:dyDescent="0.35">
      <c r="B688" s="517" t="s">
        <v>3559</v>
      </c>
      <c r="C688" s="517" t="s">
        <v>53</v>
      </c>
      <c r="D688" s="517" t="s">
        <v>627</v>
      </c>
      <c r="E688" s="517" t="s">
        <v>125</v>
      </c>
      <c r="F688" s="517" t="s">
        <v>3674</v>
      </c>
      <c r="G688" s="517">
        <v>1</v>
      </c>
      <c r="H688" s="517">
        <v>1</v>
      </c>
    </row>
    <row r="689" spans="2:8" x14ac:dyDescent="0.35">
      <c r="B689" s="517" t="s">
        <v>3559</v>
      </c>
      <c r="C689" s="517" t="s">
        <v>53</v>
      </c>
      <c r="D689" s="517" t="s">
        <v>627</v>
      </c>
      <c r="E689" s="517" t="s">
        <v>3675</v>
      </c>
      <c r="F689" s="517" t="s">
        <v>3674</v>
      </c>
      <c r="G689" s="517">
        <v>0.60429422765588103</v>
      </c>
      <c r="H689" s="517">
        <v>0.51954733390205898</v>
      </c>
    </row>
    <row r="690" spans="2:8" x14ac:dyDescent="0.35">
      <c r="B690" s="517" t="s">
        <v>3559</v>
      </c>
      <c r="C690" s="517" t="s">
        <v>53</v>
      </c>
      <c r="D690" s="517" t="s">
        <v>627</v>
      </c>
      <c r="E690" s="517" t="s">
        <v>785</v>
      </c>
      <c r="F690" s="517" t="s">
        <v>3674</v>
      </c>
      <c r="G690" s="517">
        <v>1</v>
      </c>
      <c r="H690" s="517">
        <v>1</v>
      </c>
    </row>
    <row r="691" spans="2:8" x14ac:dyDescent="0.35">
      <c r="B691" s="517" t="s">
        <v>3559</v>
      </c>
      <c r="C691" s="517" t="s">
        <v>53</v>
      </c>
      <c r="D691" s="517" t="s">
        <v>171</v>
      </c>
      <c r="E691" s="517" t="s">
        <v>122</v>
      </c>
      <c r="F691" s="517" t="s">
        <v>522</v>
      </c>
      <c r="G691" s="517">
        <v>6.0195525532295803E-3</v>
      </c>
      <c r="H691" s="517">
        <v>4.8630078910130801E-3</v>
      </c>
    </row>
    <row r="692" spans="2:8" x14ac:dyDescent="0.35">
      <c r="B692" s="517" t="s">
        <v>3559</v>
      </c>
      <c r="C692" s="517" t="s">
        <v>53</v>
      </c>
      <c r="D692" s="517" t="s">
        <v>171</v>
      </c>
      <c r="E692" s="517" t="s">
        <v>3694</v>
      </c>
      <c r="F692" s="517" t="s">
        <v>522</v>
      </c>
      <c r="G692" s="517">
        <v>0.99858864432642702</v>
      </c>
      <c r="H692" s="517">
        <v>0.99954970440797597</v>
      </c>
    </row>
    <row r="693" spans="2:8" x14ac:dyDescent="0.35">
      <c r="B693" s="517" t="s">
        <v>3559</v>
      </c>
      <c r="C693" s="517" t="s">
        <v>53</v>
      </c>
      <c r="D693" s="517" t="s">
        <v>171</v>
      </c>
      <c r="E693" s="517" t="s">
        <v>125</v>
      </c>
      <c r="F693" s="517" t="s">
        <v>522</v>
      </c>
      <c r="G693" s="517">
        <v>1</v>
      </c>
      <c r="H693" s="517">
        <v>1</v>
      </c>
    </row>
    <row r="694" spans="2:8" x14ac:dyDescent="0.35">
      <c r="B694" s="517" t="s">
        <v>3559</v>
      </c>
      <c r="C694" s="517" t="s">
        <v>53</v>
      </c>
      <c r="D694" s="517" t="s">
        <v>171</v>
      </c>
      <c r="E694" s="517" t="s">
        <v>3675</v>
      </c>
      <c r="F694" s="517" t="s">
        <v>522</v>
      </c>
      <c r="G694" s="517">
        <v>0.41326288391897198</v>
      </c>
      <c r="H694" s="517">
        <v>0.24165200994098501</v>
      </c>
    </row>
    <row r="695" spans="2:8" x14ac:dyDescent="0.35">
      <c r="B695" s="517" t="s">
        <v>3559</v>
      </c>
      <c r="C695" s="517" t="s">
        <v>53</v>
      </c>
      <c r="D695" s="517" t="s">
        <v>171</v>
      </c>
      <c r="E695" s="517" t="s">
        <v>785</v>
      </c>
      <c r="F695" s="517" t="s">
        <v>522</v>
      </c>
      <c r="G695" s="517">
        <v>0.67003886493731502</v>
      </c>
      <c r="H695" s="517">
        <v>0.87198574221375402</v>
      </c>
    </row>
    <row r="696" spans="2:8" x14ac:dyDescent="0.35">
      <c r="B696" s="517" t="s">
        <v>3561</v>
      </c>
      <c r="C696" s="517" t="s">
        <v>53</v>
      </c>
      <c r="D696" s="517" t="s">
        <v>627</v>
      </c>
      <c r="E696" s="517" t="s">
        <v>122</v>
      </c>
      <c r="F696" s="517" t="s">
        <v>3676</v>
      </c>
      <c r="G696" s="517">
        <v>7.0529501191852001E-2</v>
      </c>
      <c r="H696" s="517">
        <v>8.8527072053075306E-2</v>
      </c>
    </row>
    <row r="697" spans="2:8" x14ac:dyDescent="0.35">
      <c r="B697" s="517" t="s">
        <v>3561</v>
      </c>
      <c r="C697" s="517" t="s">
        <v>53</v>
      </c>
      <c r="D697" s="517" t="s">
        <v>627</v>
      </c>
      <c r="E697" s="517" t="s">
        <v>3694</v>
      </c>
      <c r="F697" s="517" t="s">
        <v>3676</v>
      </c>
      <c r="G697" s="517">
        <v>0.99998583536881702</v>
      </c>
      <c r="H697" s="517">
        <v>0.99997595947541495</v>
      </c>
    </row>
    <row r="698" spans="2:8" x14ac:dyDescent="0.35">
      <c r="B698" s="517" t="s">
        <v>3561</v>
      </c>
      <c r="C698" s="517" t="s">
        <v>53</v>
      </c>
      <c r="D698" s="517" t="s">
        <v>627</v>
      </c>
      <c r="E698" s="517" t="s">
        <v>125</v>
      </c>
      <c r="F698" s="517" t="s">
        <v>3676</v>
      </c>
      <c r="G698" s="517">
        <v>1</v>
      </c>
      <c r="H698" s="517">
        <v>1</v>
      </c>
    </row>
    <row r="699" spans="2:8" x14ac:dyDescent="0.35">
      <c r="B699" s="517" t="s">
        <v>3561</v>
      </c>
      <c r="C699" s="517" t="s">
        <v>53</v>
      </c>
      <c r="D699" s="517" t="s">
        <v>627</v>
      </c>
      <c r="E699" s="517" t="s">
        <v>3675</v>
      </c>
      <c r="F699" s="517" t="s">
        <v>3676</v>
      </c>
      <c r="G699" s="517">
        <v>0.76467079752851097</v>
      </c>
      <c r="H699" s="517">
        <v>0.69078060757194304</v>
      </c>
    </row>
    <row r="700" spans="2:8" x14ac:dyDescent="0.35">
      <c r="B700" s="517" t="s">
        <v>3561</v>
      </c>
      <c r="C700" s="517" t="s">
        <v>53</v>
      </c>
      <c r="D700" s="517" t="s">
        <v>627</v>
      </c>
      <c r="E700" s="517" t="s">
        <v>785</v>
      </c>
      <c r="F700" s="517" t="s">
        <v>3676</v>
      </c>
      <c r="G700" s="517">
        <v>1</v>
      </c>
      <c r="H700" s="517">
        <v>1</v>
      </c>
    </row>
    <row r="701" spans="2:8" x14ac:dyDescent="0.35">
      <c r="B701" s="517" t="s">
        <v>3561</v>
      </c>
      <c r="C701" s="517" t="s">
        <v>53</v>
      </c>
      <c r="D701" s="517" t="s">
        <v>627</v>
      </c>
      <c r="E701" s="517" t="s">
        <v>122</v>
      </c>
      <c r="F701" s="517" t="s">
        <v>3674</v>
      </c>
      <c r="G701" s="517">
        <v>7.0529501191852001E-2</v>
      </c>
      <c r="H701" s="517">
        <v>8.8527072053075195E-2</v>
      </c>
    </row>
    <row r="702" spans="2:8" x14ac:dyDescent="0.35">
      <c r="B702" s="517" t="s">
        <v>3561</v>
      </c>
      <c r="C702" s="517" t="s">
        <v>53</v>
      </c>
      <c r="D702" s="517" t="s">
        <v>627</v>
      </c>
      <c r="E702" s="517" t="s">
        <v>3694</v>
      </c>
      <c r="F702" s="517" t="s">
        <v>3674</v>
      </c>
      <c r="G702" s="517">
        <v>0.99998583536881702</v>
      </c>
      <c r="H702" s="517">
        <v>0.99997595947541495</v>
      </c>
    </row>
    <row r="703" spans="2:8" x14ac:dyDescent="0.35">
      <c r="B703" s="517" t="s">
        <v>3561</v>
      </c>
      <c r="C703" s="517" t="s">
        <v>53</v>
      </c>
      <c r="D703" s="517" t="s">
        <v>627</v>
      </c>
      <c r="E703" s="517" t="s">
        <v>125</v>
      </c>
      <c r="F703" s="517" t="s">
        <v>3674</v>
      </c>
      <c r="G703" s="517">
        <v>1</v>
      </c>
      <c r="H703" s="517">
        <v>1</v>
      </c>
    </row>
    <row r="704" spans="2:8" x14ac:dyDescent="0.35">
      <c r="B704" s="517" t="s">
        <v>3561</v>
      </c>
      <c r="C704" s="517" t="s">
        <v>53</v>
      </c>
      <c r="D704" s="517" t="s">
        <v>627</v>
      </c>
      <c r="E704" s="517" t="s">
        <v>3675</v>
      </c>
      <c r="F704" s="517" t="s">
        <v>3674</v>
      </c>
      <c r="G704" s="517">
        <v>0.76467079752851097</v>
      </c>
      <c r="H704" s="517">
        <v>0.69078060757194304</v>
      </c>
    </row>
    <row r="705" spans="2:8" x14ac:dyDescent="0.35">
      <c r="B705" s="517" t="s">
        <v>3561</v>
      </c>
      <c r="C705" s="517" t="s">
        <v>53</v>
      </c>
      <c r="D705" s="517" t="s">
        <v>627</v>
      </c>
      <c r="E705" s="517" t="s">
        <v>785</v>
      </c>
      <c r="F705" s="517" t="s">
        <v>3674</v>
      </c>
      <c r="G705" s="517">
        <v>1</v>
      </c>
      <c r="H705" s="517">
        <v>1</v>
      </c>
    </row>
    <row r="706" spans="2:8" x14ac:dyDescent="0.35">
      <c r="B706" s="517" t="s">
        <v>3561</v>
      </c>
      <c r="C706" s="517" t="s">
        <v>53</v>
      </c>
      <c r="D706" s="517" t="s">
        <v>171</v>
      </c>
      <c r="E706" s="517" t="s">
        <v>122</v>
      </c>
      <c r="F706" s="517" t="s">
        <v>522</v>
      </c>
      <c r="G706" s="517">
        <v>1.01753773760473E-2</v>
      </c>
      <c r="H706" s="517">
        <v>5.8711053561177704E-3</v>
      </c>
    </row>
    <row r="707" spans="2:8" x14ac:dyDescent="0.35">
      <c r="B707" s="517" t="s">
        <v>3561</v>
      </c>
      <c r="C707" s="517" t="s">
        <v>53</v>
      </c>
      <c r="D707" s="517" t="s">
        <v>171</v>
      </c>
      <c r="E707" s="517" t="s">
        <v>3694</v>
      </c>
      <c r="F707" s="517" t="s">
        <v>522</v>
      </c>
      <c r="G707" s="517">
        <v>0.999993006655988</v>
      </c>
      <c r="H707" s="517">
        <v>0.99999584793021101</v>
      </c>
    </row>
    <row r="708" spans="2:8" x14ac:dyDescent="0.35">
      <c r="B708" s="517" t="s">
        <v>3561</v>
      </c>
      <c r="C708" s="517" t="s">
        <v>53</v>
      </c>
      <c r="D708" s="517" t="s">
        <v>171</v>
      </c>
      <c r="E708" s="517" t="s">
        <v>125</v>
      </c>
      <c r="F708" s="517" t="s">
        <v>522</v>
      </c>
      <c r="G708" s="517">
        <v>1</v>
      </c>
      <c r="H708" s="517">
        <v>1</v>
      </c>
    </row>
    <row r="709" spans="2:8" x14ac:dyDescent="0.35">
      <c r="B709" s="517" t="s">
        <v>3561</v>
      </c>
      <c r="C709" s="517" t="s">
        <v>53</v>
      </c>
      <c r="D709" s="517" t="s">
        <v>171</v>
      </c>
      <c r="E709" s="517" t="s">
        <v>3675</v>
      </c>
      <c r="F709" s="517" t="s">
        <v>522</v>
      </c>
      <c r="G709" s="517">
        <v>0.71614543518576901</v>
      </c>
      <c r="H709" s="517">
        <v>0.47451458964002502</v>
      </c>
    </row>
    <row r="710" spans="2:8" x14ac:dyDescent="0.35">
      <c r="B710" s="517" t="s">
        <v>3561</v>
      </c>
      <c r="C710" s="517" t="s">
        <v>53</v>
      </c>
      <c r="D710" s="517" t="s">
        <v>171</v>
      </c>
      <c r="E710" s="517" t="s">
        <v>785</v>
      </c>
      <c r="F710" s="517" t="s">
        <v>522</v>
      </c>
      <c r="G710" s="517">
        <v>0.82626365737702101</v>
      </c>
      <c r="H710" s="517">
        <v>0.93136135660138897</v>
      </c>
    </row>
    <row r="711" spans="2:8" x14ac:dyDescent="0.35">
      <c r="B711" s="517" t="s">
        <v>3563</v>
      </c>
      <c r="C711" s="517" t="s">
        <v>53</v>
      </c>
      <c r="D711" s="517" t="s">
        <v>627</v>
      </c>
      <c r="E711" s="517" t="s">
        <v>122</v>
      </c>
      <c r="F711" s="517" t="s">
        <v>3676</v>
      </c>
      <c r="G711" s="517">
        <v>6.12905621467075E-2</v>
      </c>
      <c r="H711" s="517">
        <v>5.8332045409002803E-2</v>
      </c>
    </row>
    <row r="712" spans="2:8" x14ac:dyDescent="0.35">
      <c r="B712" s="517" t="s">
        <v>3563</v>
      </c>
      <c r="C712" s="517" t="s">
        <v>53</v>
      </c>
      <c r="D712" s="517" t="s">
        <v>627</v>
      </c>
      <c r="E712" s="517" t="s">
        <v>3694</v>
      </c>
      <c r="F712" s="517" t="s">
        <v>3676</v>
      </c>
      <c r="G712" s="517">
        <v>0.99977443419261403</v>
      </c>
      <c r="H712" s="517">
        <v>0.999489454016529</v>
      </c>
    </row>
    <row r="713" spans="2:8" x14ac:dyDescent="0.35">
      <c r="B713" s="517" t="s">
        <v>3563</v>
      </c>
      <c r="C713" s="517" t="s">
        <v>53</v>
      </c>
      <c r="D713" s="517" t="s">
        <v>627</v>
      </c>
      <c r="E713" s="517" t="s">
        <v>125</v>
      </c>
      <c r="F713" s="517" t="s">
        <v>3676</v>
      </c>
      <c r="G713" s="517">
        <v>1</v>
      </c>
      <c r="H713" s="517">
        <v>1</v>
      </c>
    </row>
    <row r="714" spans="2:8" x14ac:dyDescent="0.35">
      <c r="B714" s="517" t="s">
        <v>3563</v>
      </c>
      <c r="C714" s="517" t="s">
        <v>53</v>
      </c>
      <c r="D714" s="517" t="s">
        <v>627</v>
      </c>
      <c r="E714" s="517" t="s">
        <v>3675</v>
      </c>
      <c r="F714" s="517" t="s">
        <v>3676</v>
      </c>
      <c r="G714" s="517">
        <v>0.67863934637717105</v>
      </c>
      <c r="H714" s="517">
        <v>0.54631712371889196</v>
      </c>
    </row>
    <row r="715" spans="2:8" x14ac:dyDescent="0.35">
      <c r="B715" s="517" t="s">
        <v>3563</v>
      </c>
      <c r="C715" s="517" t="s">
        <v>53</v>
      </c>
      <c r="D715" s="517" t="s">
        <v>627</v>
      </c>
      <c r="E715" s="517" t="s">
        <v>785</v>
      </c>
      <c r="F715" s="517" t="s">
        <v>3676</v>
      </c>
      <c r="G715" s="517">
        <v>1</v>
      </c>
      <c r="H715" s="517">
        <v>1</v>
      </c>
    </row>
    <row r="716" spans="2:8" x14ac:dyDescent="0.35">
      <c r="B716" s="517" t="s">
        <v>3563</v>
      </c>
      <c r="C716" s="517" t="s">
        <v>53</v>
      </c>
      <c r="D716" s="517" t="s">
        <v>627</v>
      </c>
      <c r="E716" s="517" t="s">
        <v>122</v>
      </c>
      <c r="F716" s="517" t="s">
        <v>3674</v>
      </c>
      <c r="G716" s="517">
        <v>6.12905621467075E-2</v>
      </c>
      <c r="H716" s="517">
        <v>5.8332045409002803E-2</v>
      </c>
    </row>
    <row r="717" spans="2:8" x14ac:dyDescent="0.35">
      <c r="B717" s="517" t="s">
        <v>3563</v>
      </c>
      <c r="C717" s="517" t="s">
        <v>53</v>
      </c>
      <c r="D717" s="517" t="s">
        <v>627</v>
      </c>
      <c r="E717" s="517" t="s">
        <v>3694</v>
      </c>
      <c r="F717" s="517" t="s">
        <v>3674</v>
      </c>
      <c r="G717" s="517">
        <v>0.99977443419261403</v>
      </c>
      <c r="H717" s="517">
        <v>0.999489454016529</v>
      </c>
    </row>
    <row r="718" spans="2:8" x14ac:dyDescent="0.35">
      <c r="B718" s="517" t="s">
        <v>3563</v>
      </c>
      <c r="C718" s="517" t="s">
        <v>53</v>
      </c>
      <c r="D718" s="517" t="s">
        <v>627</v>
      </c>
      <c r="E718" s="517" t="s">
        <v>125</v>
      </c>
      <c r="F718" s="517" t="s">
        <v>3674</v>
      </c>
      <c r="G718" s="517">
        <v>1</v>
      </c>
      <c r="H718" s="517">
        <v>1</v>
      </c>
    </row>
    <row r="719" spans="2:8" x14ac:dyDescent="0.35">
      <c r="B719" s="517" t="s">
        <v>3563</v>
      </c>
      <c r="C719" s="517" t="s">
        <v>53</v>
      </c>
      <c r="D719" s="517" t="s">
        <v>627</v>
      </c>
      <c r="E719" s="517" t="s">
        <v>3675</v>
      </c>
      <c r="F719" s="517" t="s">
        <v>3674</v>
      </c>
      <c r="G719" s="517">
        <v>0.67863934637717105</v>
      </c>
      <c r="H719" s="517">
        <v>0.54631712371889196</v>
      </c>
    </row>
    <row r="720" spans="2:8" x14ac:dyDescent="0.35">
      <c r="B720" s="517" t="s">
        <v>3563</v>
      </c>
      <c r="C720" s="517" t="s">
        <v>53</v>
      </c>
      <c r="D720" s="517" t="s">
        <v>627</v>
      </c>
      <c r="E720" s="517" t="s">
        <v>785</v>
      </c>
      <c r="F720" s="517" t="s">
        <v>3674</v>
      </c>
      <c r="G720" s="517">
        <v>1</v>
      </c>
      <c r="H720" s="517">
        <v>1</v>
      </c>
    </row>
    <row r="721" spans="2:8" x14ac:dyDescent="0.35">
      <c r="B721" s="517" t="s">
        <v>3563</v>
      </c>
      <c r="C721" s="517" t="s">
        <v>53</v>
      </c>
      <c r="D721" s="517" t="s">
        <v>171</v>
      </c>
      <c r="E721" s="517" t="s">
        <v>122</v>
      </c>
      <c r="F721" s="517" t="s">
        <v>522</v>
      </c>
      <c r="G721" s="517">
        <v>9.5763521609786208E-3</v>
      </c>
      <c r="H721" s="517">
        <v>9.7452764087643997E-3</v>
      </c>
    </row>
    <row r="722" spans="2:8" x14ac:dyDescent="0.35">
      <c r="B722" s="517" t="s">
        <v>3563</v>
      </c>
      <c r="C722" s="517" t="s">
        <v>53</v>
      </c>
      <c r="D722" s="517" t="s">
        <v>171</v>
      </c>
      <c r="E722" s="517" t="s">
        <v>3694</v>
      </c>
      <c r="F722" s="517" t="s">
        <v>522</v>
      </c>
      <c r="G722" s="517">
        <v>0.99965980964152101</v>
      </c>
      <c r="H722" s="517">
        <v>0.999926695514612</v>
      </c>
    </row>
    <row r="723" spans="2:8" x14ac:dyDescent="0.35">
      <c r="B723" s="517" t="s">
        <v>3563</v>
      </c>
      <c r="C723" s="517" t="s">
        <v>53</v>
      </c>
      <c r="D723" s="517" t="s">
        <v>171</v>
      </c>
      <c r="E723" s="517" t="s">
        <v>125</v>
      </c>
      <c r="F723" s="517" t="s">
        <v>522</v>
      </c>
      <c r="G723" s="517">
        <v>1</v>
      </c>
      <c r="H723" s="517">
        <v>1</v>
      </c>
    </row>
    <row r="724" spans="2:8" x14ac:dyDescent="0.35">
      <c r="B724" s="517" t="s">
        <v>3563</v>
      </c>
      <c r="C724" s="517" t="s">
        <v>53</v>
      </c>
      <c r="D724" s="517" t="s">
        <v>171</v>
      </c>
      <c r="E724" s="517" t="s">
        <v>3675</v>
      </c>
      <c r="F724" s="517" t="s">
        <v>522</v>
      </c>
      <c r="G724" s="517">
        <v>0.52331473559280495</v>
      </c>
      <c r="H724" s="517">
        <v>0.318193458086101</v>
      </c>
    </row>
    <row r="725" spans="2:8" x14ac:dyDescent="0.35">
      <c r="B725" s="517" t="s">
        <v>3563</v>
      </c>
      <c r="C725" s="517" t="s">
        <v>53</v>
      </c>
      <c r="D725" s="517" t="s">
        <v>171</v>
      </c>
      <c r="E725" s="517" t="s">
        <v>785</v>
      </c>
      <c r="F725" s="517" t="s">
        <v>522</v>
      </c>
      <c r="G725" s="517">
        <v>0.71315905249087896</v>
      </c>
      <c r="H725" s="517">
        <v>0.81391054116053296</v>
      </c>
    </row>
    <row r="726" spans="2:8" x14ac:dyDescent="0.35">
      <c r="B726" s="517" t="s">
        <v>3565</v>
      </c>
      <c r="C726" s="517" t="s">
        <v>53</v>
      </c>
      <c r="D726" s="517" t="s">
        <v>627</v>
      </c>
      <c r="E726" s="517" t="s">
        <v>122</v>
      </c>
      <c r="F726" s="517" t="s">
        <v>3676</v>
      </c>
      <c r="G726" s="517">
        <v>3.9928074099821402E-2</v>
      </c>
      <c r="H726" s="517">
        <v>5.64516098561961E-2</v>
      </c>
    </row>
    <row r="727" spans="2:8" x14ac:dyDescent="0.35">
      <c r="B727" s="517" t="s">
        <v>3565</v>
      </c>
      <c r="C727" s="517" t="s">
        <v>53</v>
      </c>
      <c r="D727" s="517" t="s">
        <v>627</v>
      </c>
      <c r="E727" s="517" t="s">
        <v>3694</v>
      </c>
      <c r="F727" s="517" t="s">
        <v>3676</v>
      </c>
      <c r="G727" s="517">
        <v>0.99997869759476898</v>
      </c>
      <c r="H727" s="517">
        <v>0.99994420015076801</v>
      </c>
    </row>
    <row r="728" spans="2:8" x14ac:dyDescent="0.35">
      <c r="B728" s="517" t="s">
        <v>3565</v>
      </c>
      <c r="C728" s="517" t="s">
        <v>53</v>
      </c>
      <c r="D728" s="517" t="s">
        <v>627</v>
      </c>
      <c r="E728" s="517" t="s">
        <v>125</v>
      </c>
      <c r="F728" s="517" t="s">
        <v>3676</v>
      </c>
      <c r="G728" s="517">
        <v>1</v>
      </c>
      <c r="H728" s="517">
        <v>1</v>
      </c>
    </row>
    <row r="729" spans="2:8" x14ac:dyDescent="0.35">
      <c r="B729" s="517" t="s">
        <v>3565</v>
      </c>
      <c r="C729" s="517" t="s">
        <v>53</v>
      </c>
      <c r="D729" s="517" t="s">
        <v>627</v>
      </c>
      <c r="E729" s="517" t="s">
        <v>3675</v>
      </c>
      <c r="F729" s="517" t="s">
        <v>3676</v>
      </c>
      <c r="G729" s="517">
        <v>0.33072106076096403</v>
      </c>
      <c r="H729" s="517">
        <v>0.23450772972764999</v>
      </c>
    </row>
    <row r="730" spans="2:8" x14ac:dyDescent="0.35">
      <c r="B730" s="517" t="s">
        <v>3565</v>
      </c>
      <c r="C730" s="517" t="s">
        <v>53</v>
      </c>
      <c r="D730" s="517" t="s">
        <v>627</v>
      </c>
      <c r="E730" s="517" t="s">
        <v>785</v>
      </c>
      <c r="F730" s="517" t="s">
        <v>3676</v>
      </c>
      <c r="G730" s="517">
        <v>1</v>
      </c>
      <c r="H730" s="517">
        <v>1</v>
      </c>
    </row>
    <row r="731" spans="2:8" x14ac:dyDescent="0.35">
      <c r="B731" s="517" t="s">
        <v>3565</v>
      </c>
      <c r="C731" s="517" t="s">
        <v>53</v>
      </c>
      <c r="D731" s="517" t="s">
        <v>627</v>
      </c>
      <c r="E731" s="517" t="s">
        <v>122</v>
      </c>
      <c r="F731" s="517" t="s">
        <v>3674</v>
      </c>
      <c r="G731" s="517">
        <v>3.9928074099821402E-2</v>
      </c>
      <c r="H731" s="517">
        <v>5.6451609856196003E-2</v>
      </c>
    </row>
    <row r="732" spans="2:8" x14ac:dyDescent="0.35">
      <c r="B732" s="517" t="s">
        <v>3565</v>
      </c>
      <c r="C732" s="517" t="s">
        <v>53</v>
      </c>
      <c r="D732" s="517" t="s">
        <v>627</v>
      </c>
      <c r="E732" s="517" t="s">
        <v>3694</v>
      </c>
      <c r="F732" s="517" t="s">
        <v>3674</v>
      </c>
      <c r="G732" s="517">
        <v>0.99997869759476898</v>
      </c>
      <c r="H732" s="517">
        <v>0.99994420015076801</v>
      </c>
    </row>
    <row r="733" spans="2:8" x14ac:dyDescent="0.35">
      <c r="B733" s="517" t="s">
        <v>3565</v>
      </c>
      <c r="C733" s="517" t="s">
        <v>53</v>
      </c>
      <c r="D733" s="517" t="s">
        <v>627</v>
      </c>
      <c r="E733" s="517" t="s">
        <v>125</v>
      </c>
      <c r="F733" s="517" t="s">
        <v>3674</v>
      </c>
      <c r="G733" s="517">
        <v>1</v>
      </c>
      <c r="H733" s="517">
        <v>1</v>
      </c>
    </row>
    <row r="734" spans="2:8" x14ac:dyDescent="0.35">
      <c r="B734" s="517" t="s">
        <v>3565</v>
      </c>
      <c r="C734" s="517" t="s">
        <v>53</v>
      </c>
      <c r="D734" s="517" t="s">
        <v>627</v>
      </c>
      <c r="E734" s="517" t="s">
        <v>3675</v>
      </c>
      <c r="F734" s="517" t="s">
        <v>3674</v>
      </c>
      <c r="G734" s="517">
        <v>0.33072106076096403</v>
      </c>
      <c r="H734" s="517">
        <v>0.23450772972764999</v>
      </c>
    </row>
    <row r="735" spans="2:8" x14ac:dyDescent="0.35">
      <c r="B735" s="517" t="s">
        <v>3565</v>
      </c>
      <c r="C735" s="517" t="s">
        <v>53</v>
      </c>
      <c r="D735" s="517" t="s">
        <v>627</v>
      </c>
      <c r="E735" s="517" t="s">
        <v>785</v>
      </c>
      <c r="F735" s="517" t="s">
        <v>3674</v>
      </c>
      <c r="G735" s="517">
        <v>1</v>
      </c>
      <c r="H735" s="517">
        <v>1</v>
      </c>
    </row>
    <row r="736" spans="2:8" x14ac:dyDescent="0.35">
      <c r="B736" s="517" t="s">
        <v>3565</v>
      </c>
      <c r="C736" s="517" t="s">
        <v>53</v>
      </c>
      <c r="D736" s="517" t="s">
        <v>171</v>
      </c>
      <c r="E736" s="517" t="s">
        <v>122</v>
      </c>
      <c r="F736" s="517" t="s">
        <v>522</v>
      </c>
      <c r="G736" s="517">
        <v>5.2877248337691802E-3</v>
      </c>
      <c r="H736" s="517">
        <v>6.6528759041264004E-3</v>
      </c>
    </row>
    <row r="737" spans="2:8" x14ac:dyDescent="0.35">
      <c r="B737" s="517" t="s">
        <v>3565</v>
      </c>
      <c r="C737" s="517" t="s">
        <v>53</v>
      </c>
      <c r="D737" s="517" t="s">
        <v>171</v>
      </c>
      <c r="E737" s="517" t="s">
        <v>3694</v>
      </c>
      <c r="F737" s="517" t="s">
        <v>522</v>
      </c>
      <c r="G737" s="517">
        <v>0.99815931734450003</v>
      </c>
      <c r="H737" s="517">
        <v>0.99888145072749301</v>
      </c>
    </row>
    <row r="738" spans="2:8" x14ac:dyDescent="0.35">
      <c r="B738" s="517" t="s">
        <v>3565</v>
      </c>
      <c r="C738" s="517" t="s">
        <v>53</v>
      </c>
      <c r="D738" s="517" t="s">
        <v>171</v>
      </c>
      <c r="E738" s="517" t="s">
        <v>125</v>
      </c>
      <c r="F738" s="517" t="s">
        <v>522</v>
      </c>
      <c r="G738" s="517">
        <v>1</v>
      </c>
      <c r="H738" s="517">
        <v>1</v>
      </c>
    </row>
    <row r="739" spans="2:8" x14ac:dyDescent="0.35">
      <c r="B739" s="517" t="s">
        <v>3565</v>
      </c>
      <c r="C739" s="517" t="s">
        <v>53</v>
      </c>
      <c r="D739" s="517" t="s">
        <v>171</v>
      </c>
      <c r="E739" s="517" t="s">
        <v>3675</v>
      </c>
      <c r="F739" s="517" t="s">
        <v>522</v>
      </c>
      <c r="G739" s="517">
        <v>0.32574339998625401</v>
      </c>
      <c r="H739" s="517">
        <v>0.19447587135202099</v>
      </c>
    </row>
    <row r="740" spans="2:8" x14ac:dyDescent="0.35">
      <c r="B740" s="517" t="s">
        <v>3565</v>
      </c>
      <c r="C740" s="517" t="s">
        <v>53</v>
      </c>
      <c r="D740" s="517" t="s">
        <v>171</v>
      </c>
      <c r="E740" s="517" t="s">
        <v>785</v>
      </c>
      <c r="F740" s="517" t="s">
        <v>522</v>
      </c>
      <c r="G740" s="517">
        <v>0.56345012474015399</v>
      </c>
      <c r="H740" s="517">
        <v>0.78910016648495596</v>
      </c>
    </row>
    <row r="741" spans="2:8" x14ac:dyDescent="0.35">
      <c r="B741" s="517" t="s">
        <v>3567</v>
      </c>
      <c r="C741" s="517" t="s">
        <v>53</v>
      </c>
      <c r="D741" s="517" t="s">
        <v>627</v>
      </c>
      <c r="E741" s="517" t="s">
        <v>122</v>
      </c>
      <c r="F741" s="517" t="s">
        <v>3676</v>
      </c>
      <c r="G741" s="517">
        <v>7.2867046504788202E-2</v>
      </c>
      <c r="H741" s="517">
        <v>0.110547893288221</v>
      </c>
    </row>
    <row r="742" spans="2:8" x14ac:dyDescent="0.35">
      <c r="B742" s="517" t="s">
        <v>3567</v>
      </c>
      <c r="C742" s="517" t="s">
        <v>53</v>
      </c>
      <c r="D742" s="517" t="s">
        <v>627</v>
      </c>
      <c r="E742" s="517" t="s">
        <v>3694</v>
      </c>
      <c r="F742" s="517" t="s">
        <v>3676</v>
      </c>
      <c r="G742" s="517">
        <v>0.99995251012859099</v>
      </c>
      <c r="H742" s="517">
        <v>0.99993958758191903</v>
      </c>
    </row>
    <row r="743" spans="2:8" x14ac:dyDescent="0.35">
      <c r="B743" s="517" t="s">
        <v>3567</v>
      </c>
      <c r="C743" s="517" t="s">
        <v>53</v>
      </c>
      <c r="D743" s="517" t="s">
        <v>627</v>
      </c>
      <c r="E743" s="517" t="s">
        <v>125</v>
      </c>
      <c r="F743" s="517" t="s">
        <v>3676</v>
      </c>
      <c r="G743" s="517">
        <v>1</v>
      </c>
      <c r="H743" s="517">
        <v>1</v>
      </c>
    </row>
    <row r="744" spans="2:8" x14ac:dyDescent="0.35">
      <c r="B744" s="517" t="s">
        <v>3567</v>
      </c>
      <c r="C744" s="517" t="s">
        <v>53</v>
      </c>
      <c r="D744" s="517" t="s">
        <v>627</v>
      </c>
      <c r="E744" s="517" t="s">
        <v>3675</v>
      </c>
      <c r="F744" s="517" t="s">
        <v>3676</v>
      </c>
      <c r="G744" s="517">
        <v>0.73713830493639099</v>
      </c>
      <c r="H744" s="517">
        <v>0.77177349744172397</v>
      </c>
    </row>
    <row r="745" spans="2:8" x14ac:dyDescent="0.35">
      <c r="B745" s="517" t="s">
        <v>3567</v>
      </c>
      <c r="C745" s="517" t="s">
        <v>53</v>
      </c>
      <c r="D745" s="517" t="s">
        <v>627</v>
      </c>
      <c r="E745" s="517" t="s">
        <v>785</v>
      </c>
      <c r="F745" s="517" t="s">
        <v>3676</v>
      </c>
      <c r="G745" s="517">
        <v>1</v>
      </c>
      <c r="H745" s="517">
        <v>1</v>
      </c>
    </row>
    <row r="746" spans="2:8" x14ac:dyDescent="0.35">
      <c r="B746" s="517" t="s">
        <v>3567</v>
      </c>
      <c r="C746" s="517" t="s">
        <v>53</v>
      </c>
      <c r="D746" s="517" t="s">
        <v>627</v>
      </c>
      <c r="E746" s="517" t="s">
        <v>122</v>
      </c>
      <c r="F746" s="517" t="s">
        <v>3674</v>
      </c>
      <c r="G746" s="517">
        <v>7.2867046504788202E-2</v>
      </c>
      <c r="H746" s="517">
        <v>0.110547893288221</v>
      </c>
    </row>
    <row r="747" spans="2:8" x14ac:dyDescent="0.35">
      <c r="B747" s="517" t="s">
        <v>3567</v>
      </c>
      <c r="C747" s="517" t="s">
        <v>53</v>
      </c>
      <c r="D747" s="517" t="s">
        <v>627</v>
      </c>
      <c r="E747" s="517" t="s">
        <v>3694</v>
      </c>
      <c r="F747" s="517" t="s">
        <v>3674</v>
      </c>
      <c r="G747" s="517">
        <v>0.99995251012859099</v>
      </c>
      <c r="H747" s="517">
        <v>0.99993958758191903</v>
      </c>
    </row>
    <row r="748" spans="2:8" x14ac:dyDescent="0.35">
      <c r="B748" s="517" t="s">
        <v>3567</v>
      </c>
      <c r="C748" s="517" t="s">
        <v>53</v>
      </c>
      <c r="D748" s="517" t="s">
        <v>627</v>
      </c>
      <c r="E748" s="517" t="s">
        <v>125</v>
      </c>
      <c r="F748" s="517" t="s">
        <v>3674</v>
      </c>
      <c r="G748" s="517">
        <v>1</v>
      </c>
      <c r="H748" s="517">
        <v>1</v>
      </c>
    </row>
    <row r="749" spans="2:8" x14ac:dyDescent="0.35">
      <c r="B749" s="517" t="s">
        <v>3567</v>
      </c>
      <c r="C749" s="517" t="s">
        <v>53</v>
      </c>
      <c r="D749" s="517" t="s">
        <v>627</v>
      </c>
      <c r="E749" s="517" t="s">
        <v>3675</v>
      </c>
      <c r="F749" s="517" t="s">
        <v>3674</v>
      </c>
      <c r="G749" s="517">
        <v>0.73713830493639099</v>
      </c>
      <c r="H749" s="517">
        <v>0.77177349744172397</v>
      </c>
    </row>
    <row r="750" spans="2:8" x14ac:dyDescent="0.35">
      <c r="B750" s="517" t="s">
        <v>3567</v>
      </c>
      <c r="C750" s="517" t="s">
        <v>53</v>
      </c>
      <c r="D750" s="517" t="s">
        <v>627</v>
      </c>
      <c r="E750" s="517" t="s">
        <v>785</v>
      </c>
      <c r="F750" s="517" t="s">
        <v>3674</v>
      </c>
      <c r="G750" s="517">
        <v>1</v>
      </c>
      <c r="H750" s="517">
        <v>1</v>
      </c>
    </row>
    <row r="751" spans="2:8" x14ac:dyDescent="0.35">
      <c r="B751" s="517" t="s">
        <v>3567</v>
      </c>
      <c r="C751" s="517" t="s">
        <v>53</v>
      </c>
      <c r="D751" s="517" t="s">
        <v>171</v>
      </c>
      <c r="E751" s="517" t="s">
        <v>122</v>
      </c>
      <c r="F751" s="517" t="s">
        <v>522</v>
      </c>
      <c r="G751" s="517">
        <v>6.3623505397353399E-3</v>
      </c>
      <c r="H751" s="517">
        <v>5.2525921743287497E-3</v>
      </c>
    </row>
    <row r="752" spans="2:8" x14ac:dyDescent="0.35">
      <c r="B752" s="517" t="s">
        <v>3567</v>
      </c>
      <c r="C752" s="517" t="s">
        <v>53</v>
      </c>
      <c r="D752" s="517" t="s">
        <v>171</v>
      </c>
      <c r="E752" s="517" t="s">
        <v>3694</v>
      </c>
      <c r="F752" s="517" t="s">
        <v>522</v>
      </c>
      <c r="G752" s="517">
        <v>0.99997800896967903</v>
      </c>
      <c r="H752" s="517">
        <v>0.99998573226514098</v>
      </c>
    </row>
    <row r="753" spans="2:8" x14ac:dyDescent="0.35">
      <c r="B753" s="517" t="s">
        <v>3567</v>
      </c>
      <c r="C753" s="517" t="s">
        <v>53</v>
      </c>
      <c r="D753" s="517" t="s">
        <v>171</v>
      </c>
      <c r="E753" s="517" t="s">
        <v>125</v>
      </c>
      <c r="F753" s="517" t="s">
        <v>522</v>
      </c>
      <c r="G753" s="517">
        <v>1</v>
      </c>
      <c r="H753" s="517">
        <v>1</v>
      </c>
    </row>
    <row r="754" spans="2:8" x14ac:dyDescent="0.35">
      <c r="B754" s="517" t="s">
        <v>3567</v>
      </c>
      <c r="C754" s="517" t="s">
        <v>53</v>
      </c>
      <c r="D754" s="517" t="s">
        <v>171</v>
      </c>
      <c r="E754" s="517" t="s">
        <v>3675</v>
      </c>
      <c r="F754" s="517" t="s">
        <v>522</v>
      </c>
      <c r="G754" s="517">
        <v>0.51270413880620103</v>
      </c>
      <c r="H754" s="517">
        <v>0.33478249238325197</v>
      </c>
    </row>
    <row r="755" spans="2:8" x14ac:dyDescent="0.35">
      <c r="B755" s="517" t="s">
        <v>3567</v>
      </c>
      <c r="C755" s="517" t="s">
        <v>53</v>
      </c>
      <c r="D755" s="517" t="s">
        <v>171</v>
      </c>
      <c r="E755" s="517" t="s">
        <v>785</v>
      </c>
      <c r="F755" s="517" t="s">
        <v>522</v>
      </c>
      <c r="G755" s="517">
        <v>0.74345858905029805</v>
      </c>
      <c r="H755" s="517">
        <v>0.86424107415689799</v>
      </c>
    </row>
    <row r="756" spans="2:8" x14ac:dyDescent="0.35">
      <c r="B756" s="517" t="s">
        <v>3569</v>
      </c>
      <c r="C756" s="517" t="s">
        <v>53</v>
      </c>
      <c r="D756" s="517" t="s">
        <v>627</v>
      </c>
      <c r="E756" s="517" t="s">
        <v>122</v>
      </c>
      <c r="F756" s="517" t="s">
        <v>3676</v>
      </c>
      <c r="G756" s="517">
        <v>6.3242894126874297E-2</v>
      </c>
      <c r="H756" s="517">
        <v>0.169197027346743</v>
      </c>
    </row>
    <row r="757" spans="2:8" x14ac:dyDescent="0.35">
      <c r="B757" s="517" t="s">
        <v>3569</v>
      </c>
      <c r="C757" s="517" t="s">
        <v>53</v>
      </c>
      <c r="D757" s="517" t="s">
        <v>627</v>
      </c>
      <c r="E757" s="517" t="s">
        <v>3694</v>
      </c>
      <c r="F757" s="517" t="s">
        <v>3676</v>
      </c>
      <c r="G757" s="517">
        <v>0.99999999999136302</v>
      </c>
      <c r="H757" s="517">
        <v>0.99999999999587896</v>
      </c>
    </row>
    <row r="758" spans="2:8" x14ac:dyDescent="0.35">
      <c r="B758" s="517" t="s">
        <v>3569</v>
      </c>
      <c r="C758" s="517" t="s">
        <v>53</v>
      </c>
      <c r="D758" s="517" t="s">
        <v>627</v>
      </c>
      <c r="E758" s="517" t="s">
        <v>125</v>
      </c>
      <c r="F758" s="517" t="s">
        <v>3676</v>
      </c>
      <c r="G758" s="517">
        <v>1</v>
      </c>
      <c r="H758" s="517">
        <v>1</v>
      </c>
    </row>
    <row r="759" spans="2:8" x14ac:dyDescent="0.35">
      <c r="B759" s="517" t="s">
        <v>3569</v>
      </c>
      <c r="C759" s="517" t="s">
        <v>53</v>
      </c>
      <c r="D759" s="517" t="s">
        <v>627</v>
      </c>
      <c r="E759" s="517" t="s">
        <v>3675</v>
      </c>
      <c r="F759" s="517" t="s">
        <v>3676</v>
      </c>
      <c r="G759" s="517">
        <v>0.80149130353730702</v>
      </c>
      <c r="H759" s="517">
        <v>0.86662145809756796</v>
      </c>
    </row>
    <row r="760" spans="2:8" x14ac:dyDescent="0.35">
      <c r="B760" s="517" t="s">
        <v>3569</v>
      </c>
      <c r="C760" s="517" t="s">
        <v>53</v>
      </c>
      <c r="D760" s="517" t="s">
        <v>627</v>
      </c>
      <c r="E760" s="517" t="s">
        <v>785</v>
      </c>
      <c r="F760" s="517" t="s">
        <v>3676</v>
      </c>
      <c r="G760" s="517">
        <v>1</v>
      </c>
      <c r="H760" s="517">
        <v>1</v>
      </c>
    </row>
    <row r="761" spans="2:8" x14ac:dyDescent="0.35">
      <c r="B761" s="517" t="s">
        <v>3569</v>
      </c>
      <c r="C761" s="517" t="s">
        <v>53</v>
      </c>
      <c r="D761" s="517" t="s">
        <v>627</v>
      </c>
      <c r="E761" s="517" t="s">
        <v>122</v>
      </c>
      <c r="F761" s="517" t="s">
        <v>3674</v>
      </c>
      <c r="G761" s="517">
        <v>6.3242894126874297E-2</v>
      </c>
      <c r="H761" s="517">
        <v>0.169197027346743</v>
      </c>
    </row>
    <row r="762" spans="2:8" x14ac:dyDescent="0.35">
      <c r="B762" s="517" t="s">
        <v>3569</v>
      </c>
      <c r="C762" s="517" t="s">
        <v>53</v>
      </c>
      <c r="D762" s="517" t="s">
        <v>627</v>
      </c>
      <c r="E762" s="517" t="s">
        <v>3694</v>
      </c>
      <c r="F762" s="517" t="s">
        <v>3674</v>
      </c>
      <c r="G762" s="517">
        <v>0.99999999999136302</v>
      </c>
      <c r="H762" s="517">
        <v>0.99999999999587896</v>
      </c>
    </row>
    <row r="763" spans="2:8" x14ac:dyDescent="0.35">
      <c r="B763" s="517" t="s">
        <v>3569</v>
      </c>
      <c r="C763" s="517" t="s">
        <v>53</v>
      </c>
      <c r="D763" s="517" t="s">
        <v>627</v>
      </c>
      <c r="E763" s="517" t="s">
        <v>125</v>
      </c>
      <c r="F763" s="517" t="s">
        <v>3674</v>
      </c>
      <c r="G763" s="517">
        <v>1</v>
      </c>
      <c r="H763" s="517">
        <v>1</v>
      </c>
    </row>
    <row r="764" spans="2:8" x14ac:dyDescent="0.35">
      <c r="B764" s="517" t="s">
        <v>3569</v>
      </c>
      <c r="C764" s="517" t="s">
        <v>53</v>
      </c>
      <c r="D764" s="517" t="s">
        <v>627</v>
      </c>
      <c r="E764" s="517" t="s">
        <v>3675</v>
      </c>
      <c r="F764" s="517" t="s">
        <v>3674</v>
      </c>
      <c r="G764" s="517">
        <v>0.80149130353730702</v>
      </c>
      <c r="H764" s="517">
        <v>0.86662145809756796</v>
      </c>
    </row>
    <row r="765" spans="2:8" x14ac:dyDescent="0.35">
      <c r="B765" s="517" t="s">
        <v>3569</v>
      </c>
      <c r="C765" s="517" t="s">
        <v>53</v>
      </c>
      <c r="D765" s="517" t="s">
        <v>627</v>
      </c>
      <c r="E765" s="517" t="s">
        <v>785</v>
      </c>
      <c r="F765" s="517" t="s">
        <v>3674</v>
      </c>
      <c r="G765" s="517">
        <v>1</v>
      </c>
      <c r="H765" s="517">
        <v>1</v>
      </c>
    </row>
    <row r="766" spans="2:8" x14ac:dyDescent="0.35">
      <c r="B766" s="517" t="s">
        <v>3569</v>
      </c>
      <c r="C766" s="517" t="s">
        <v>53</v>
      </c>
      <c r="D766" s="517" t="s">
        <v>171</v>
      </c>
      <c r="E766" s="517" t="s">
        <v>122</v>
      </c>
      <c r="F766" s="517" t="s">
        <v>522</v>
      </c>
      <c r="G766" s="517">
        <v>4.14610941456218E-3</v>
      </c>
      <c r="H766" s="517">
        <v>1.6806082520998101E-3</v>
      </c>
    </row>
    <row r="767" spans="2:8" x14ac:dyDescent="0.35">
      <c r="B767" s="517" t="s">
        <v>3569</v>
      </c>
      <c r="C767" s="517" t="s">
        <v>53</v>
      </c>
      <c r="D767" s="517" t="s">
        <v>171</v>
      </c>
      <c r="E767" s="517" t="s">
        <v>3694</v>
      </c>
      <c r="F767" s="517" t="s">
        <v>522</v>
      </c>
      <c r="G767" s="517">
        <v>0.99989333328668795</v>
      </c>
      <c r="H767" s="517">
        <v>0.99972259708198397</v>
      </c>
    </row>
    <row r="768" spans="2:8" x14ac:dyDescent="0.35">
      <c r="B768" s="517" t="s">
        <v>3569</v>
      </c>
      <c r="C768" s="517" t="s">
        <v>53</v>
      </c>
      <c r="D768" s="517" t="s">
        <v>171</v>
      </c>
      <c r="E768" s="517" t="s">
        <v>125</v>
      </c>
      <c r="F768" s="517" t="s">
        <v>522</v>
      </c>
      <c r="G768" s="517">
        <v>1</v>
      </c>
      <c r="H768" s="517">
        <v>1</v>
      </c>
    </row>
    <row r="769" spans="2:8" x14ac:dyDescent="0.35">
      <c r="B769" s="517" t="s">
        <v>3569</v>
      </c>
      <c r="C769" s="517" t="s">
        <v>53</v>
      </c>
      <c r="D769" s="517" t="s">
        <v>171</v>
      </c>
      <c r="E769" s="517" t="s">
        <v>3675</v>
      </c>
      <c r="F769" s="517" t="s">
        <v>522</v>
      </c>
      <c r="G769" s="517">
        <v>0.83616624507048298</v>
      </c>
      <c r="H769" s="517">
        <v>0.59847591678929601</v>
      </c>
    </row>
    <row r="770" spans="2:8" x14ac:dyDescent="0.35">
      <c r="B770" s="517" t="s">
        <v>3569</v>
      </c>
      <c r="C770" s="517" t="s">
        <v>53</v>
      </c>
      <c r="D770" s="517" t="s">
        <v>171</v>
      </c>
      <c r="E770" s="517" t="s">
        <v>785</v>
      </c>
      <c r="F770" s="517" t="s">
        <v>522</v>
      </c>
      <c r="G770" s="517">
        <v>0.89095893645593804</v>
      </c>
      <c r="H770" s="517">
        <v>0.95945265474506602</v>
      </c>
    </row>
    <row r="771" spans="2:8" x14ac:dyDescent="0.35">
      <c r="B771" s="517" t="s">
        <v>3571</v>
      </c>
      <c r="C771" s="517" t="s">
        <v>53</v>
      </c>
      <c r="D771" s="517" t="s">
        <v>627</v>
      </c>
      <c r="E771" s="517" t="s">
        <v>122</v>
      </c>
      <c r="F771" s="517" t="s">
        <v>3676</v>
      </c>
      <c r="G771" s="517">
        <v>0.10557834499697299</v>
      </c>
      <c r="H771" s="517">
        <v>8.9854755925643404E-2</v>
      </c>
    </row>
    <row r="772" spans="2:8" x14ac:dyDescent="0.35">
      <c r="B772" s="517" t="s">
        <v>3571</v>
      </c>
      <c r="C772" s="517" t="s">
        <v>53</v>
      </c>
      <c r="D772" s="517" t="s">
        <v>627</v>
      </c>
      <c r="E772" s="517" t="s">
        <v>3694</v>
      </c>
      <c r="F772" s="517" t="s">
        <v>3676</v>
      </c>
      <c r="G772" s="517">
        <v>0.99986485556581095</v>
      </c>
      <c r="H772" s="517">
        <v>0.99976842454317205</v>
      </c>
    </row>
    <row r="773" spans="2:8" x14ac:dyDescent="0.35">
      <c r="B773" s="517" t="s">
        <v>3571</v>
      </c>
      <c r="C773" s="517" t="s">
        <v>53</v>
      </c>
      <c r="D773" s="517" t="s">
        <v>627</v>
      </c>
      <c r="E773" s="517" t="s">
        <v>125</v>
      </c>
      <c r="F773" s="517" t="s">
        <v>3676</v>
      </c>
      <c r="G773" s="517">
        <v>1</v>
      </c>
      <c r="H773" s="517">
        <v>1</v>
      </c>
    </row>
    <row r="774" spans="2:8" x14ac:dyDescent="0.35">
      <c r="B774" s="517" t="s">
        <v>3571</v>
      </c>
      <c r="C774" s="517" t="s">
        <v>53</v>
      </c>
      <c r="D774" s="517" t="s">
        <v>627</v>
      </c>
      <c r="E774" s="517" t="s">
        <v>3675</v>
      </c>
      <c r="F774" s="517" t="s">
        <v>3676</v>
      </c>
      <c r="G774" s="517">
        <v>0.76907474364081196</v>
      </c>
      <c r="H774" s="517">
        <v>0.69154941795671199</v>
      </c>
    </row>
    <row r="775" spans="2:8" x14ac:dyDescent="0.35">
      <c r="B775" s="517" t="s">
        <v>3571</v>
      </c>
      <c r="C775" s="517" t="s">
        <v>53</v>
      </c>
      <c r="D775" s="517" t="s">
        <v>627</v>
      </c>
      <c r="E775" s="517" t="s">
        <v>785</v>
      </c>
      <c r="F775" s="517" t="s">
        <v>3676</v>
      </c>
      <c r="G775" s="517">
        <v>1</v>
      </c>
      <c r="H775" s="517">
        <v>1</v>
      </c>
    </row>
    <row r="776" spans="2:8" x14ac:dyDescent="0.35">
      <c r="B776" s="517" t="s">
        <v>3571</v>
      </c>
      <c r="C776" s="517" t="s">
        <v>53</v>
      </c>
      <c r="D776" s="517" t="s">
        <v>627</v>
      </c>
      <c r="E776" s="517" t="s">
        <v>122</v>
      </c>
      <c r="F776" s="517" t="s">
        <v>3674</v>
      </c>
      <c r="G776" s="517">
        <v>0.105578344996972</v>
      </c>
      <c r="H776" s="517">
        <v>8.9854755925643404E-2</v>
      </c>
    </row>
    <row r="777" spans="2:8" x14ac:dyDescent="0.35">
      <c r="B777" s="517" t="s">
        <v>3571</v>
      </c>
      <c r="C777" s="517" t="s">
        <v>53</v>
      </c>
      <c r="D777" s="517" t="s">
        <v>627</v>
      </c>
      <c r="E777" s="517" t="s">
        <v>3694</v>
      </c>
      <c r="F777" s="517" t="s">
        <v>3674</v>
      </c>
      <c r="G777" s="517">
        <v>0.99986485556581095</v>
      </c>
      <c r="H777" s="517">
        <v>0.99976842454317205</v>
      </c>
    </row>
    <row r="778" spans="2:8" x14ac:dyDescent="0.35">
      <c r="B778" s="517" t="s">
        <v>3571</v>
      </c>
      <c r="C778" s="517" t="s">
        <v>53</v>
      </c>
      <c r="D778" s="517" t="s">
        <v>627</v>
      </c>
      <c r="E778" s="517" t="s">
        <v>125</v>
      </c>
      <c r="F778" s="517" t="s">
        <v>3674</v>
      </c>
      <c r="G778" s="517">
        <v>1</v>
      </c>
      <c r="H778" s="517">
        <v>1</v>
      </c>
    </row>
    <row r="779" spans="2:8" x14ac:dyDescent="0.35">
      <c r="B779" s="517" t="s">
        <v>3571</v>
      </c>
      <c r="C779" s="517" t="s">
        <v>53</v>
      </c>
      <c r="D779" s="517" t="s">
        <v>627</v>
      </c>
      <c r="E779" s="517" t="s">
        <v>3675</v>
      </c>
      <c r="F779" s="517" t="s">
        <v>3674</v>
      </c>
      <c r="G779" s="517">
        <v>0.76907474364081196</v>
      </c>
      <c r="H779" s="517">
        <v>0.69154941795671199</v>
      </c>
    </row>
    <row r="780" spans="2:8" x14ac:dyDescent="0.35">
      <c r="B780" s="517" t="s">
        <v>3571</v>
      </c>
      <c r="C780" s="517" t="s">
        <v>53</v>
      </c>
      <c r="D780" s="517" t="s">
        <v>627</v>
      </c>
      <c r="E780" s="517" t="s">
        <v>785</v>
      </c>
      <c r="F780" s="517" t="s">
        <v>3674</v>
      </c>
      <c r="G780" s="517">
        <v>1</v>
      </c>
      <c r="H780" s="517">
        <v>1</v>
      </c>
    </row>
    <row r="781" spans="2:8" x14ac:dyDescent="0.35">
      <c r="B781" s="517" t="s">
        <v>3571</v>
      </c>
      <c r="C781" s="517" t="s">
        <v>53</v>
      </c>
      <c r="D781" s="517" t="s">
        <v>171</v>
      </c>
      <c r="E781" s="517" t="s">
        <v>122</v>
      </c>
      <c r="F781" s="517" t="s">
        <v>522</v>
      </c>
      <c r="G781" s="517">
        <v>1.07095676075334E-2</v>
      </c>
      <c r="H781" s="517">
        <v>9.0689024796579004E-3</v>
      </c>
    </row>
    <row r="782" spans="2:8" x14ac:dyDescent="0.35">
      <c r="B782" s="517" t="s">
        <v>3571</v>
      </c>
      <c r="C782" s="517" t="s">
        <v>53</v>
      </c>
      <c r="D782" s="517" t="s">
        <v>171</v>
      </c>
      <c r="E782" s="517" t="s">
        <v>3694</v>
      </c>
      <c r="F782" s="517" t="s">
        <v>522</v>
      </c>
      <c r="G782" s="517">
        <v>0.99956587890619197</v>
      </c>
      <c r="H782" s="517">
        <v>0.99991885879086095</v>
      </c>
    </row>
    <row r="783" spans="2:8" x14ac:dyDescent="0.35">
      <c r="B783" s="517" t="s">
        <v>3571</v>
      </c>
      <c r="C783" s="517" t="s">
        <v>53</v>
      </c>
      <c r="D783" s="517" t="s">
        <v>171</v>
      </c>
      <c r="E783" s="517" t="s">
        <v>125</v>
      </c>
      <c r="F783" s="517" t="s">
        <v>522</v>
      </c>
      <c r="G783" s="517">
        <v>1</v>
      </c>
      <c r="H783" s="517">
        <v>1</v>
      </c>
    </row>
    <row r="784" spans="2:8" x14ac:dyDescent="0.35">
      <c r="B784" s="517" t="s">
        <v>3571</v>
      </c>
      <c r="C784" s="517" t="s">
        <v>53</v>
      </c>
      <c r="D784" s="517" t="s">
        <v>171</v>
      </c>
      <c r="E784" s="517" t="s">
        <v>3675</v>
      </c>
      <c r="F784" s="517" t="s">
        <v>522</v>
      </c>
      <c r="G784" s="517">
        <v>0.54873449839397703</v>
      </c>
      <c r="H784" s="517">
        <v>0.33296346078393502</v>
      </c>
    </row>
    <row r="785" spans="2:8" x14ac:dyDescent="0.35">
      <c r="B785" s="517" t="s">
        <v>3571</v>
      </c>
      <c r="C785" s="517" t="s">
        <v>53</v>
      </c>
      <c r="D785" s="517" t="s">
        <v>171</v>
      </c>
      <c r="E785" s="517" t="s">
        <v>785</v>
      </c>
      <c r="F785" s="517" t="s">
        <v>522</v>
      </c>
      <c r="G785" s="517">
        <v>0.77970444135415395</v>
      </c>
      <c r="H785" s="517">
        <v>0.92329808471027797</v>
      </c>
    </row>
    <row r="786" spans="2:8" x14ac:dyDescent="0.35">
      <c r="B786" s="517" t="s">
        <v>3573</v>
      </c>
      <c r="C786" s="517" t="s">
        <v>53</v>
      </c>
      <c r="D786" s="517" t="s">
        <v>627</v>
      </c>
      <c r="E786" s="517" t="s">
        <v>122</v>
      </c>
      <c r="F786" s="517" t="s">
        <v>3676</v>
      </c>
      <c r="G786" s="517">
        <v>9.2118658710418203E-2</v>
      </c>
      <c r="H786" s="517">
        <v>0.18876428077796201</v>
      </c>
    </row>
    <row r="787" spans="2:8" x14ac:dyDescent="0.35">
      <c r="B787" s="517" t="s">
        <v>3573</v>
      </c>
      <c r="C787" s="517" t="s">
        <v>53</v>
      </c>
      <c r="D787" s="517" t="s">
        <v>627</v>
      </c>
      <c r="E787" s="517" t="s">
        <v>3694</v>
      </c>
      <c r="F787" s="517" t="s">
        <v>3676</v>
      </c>
      <c r="G787" s="517">
        <v>0.99999412891006501</v>
      </c>
      <c r="H787" s="517">
        <v>0.99999547961366697</v>
      </c>
    </row>
    <row r="788" spans="2:8" x14ac:dyDescent="0.35">
      <c r="B788" s="517" t="s">
        <v>3573</v>
      </c>
      <c r="C788" s="517" t="s">
        <v>53</v>
      </c>
      <c r="D788" s="517" t="s">
        <v>627</v>
      </c>
      <c r="E788" s="517" t="s">
        <v>125</v>
      </c>
      <c r="F788" s="517" t="s">
        <v>3676</v>
      </c>
      <c r="G788" s="517">
        <v>1</v>
      </c>
      <c r="H788" s="517">
        <v>1</v>
      </c>
    </row>
    <row r="789" spans="2:8" x14ac:dyDescent="0.35">
      <c r="B789" s="517" t="s">
        <v>3573</v>
      </c>
      <c r="C789" s="517" t="s">
        <v>53</v>
      </c>
      <c r="D789" s="517" t="s">
        <v>627</v>
      </c>
      <c r="E789" s="517" t="s">
        <v>3675</v>
      </c>
      <c r="F789" s="517" t="s">
        <v>3676</v>
      </c>
      <c r="G789" s="517">
        <v>0.65384950887637305</v>
      </c>
      <c r="H789" s="517">
        <v>0.71421133761004596</v>
      </c>
    </row>
    <row r="790" spans="2:8" x14ac:dyDescent="0.35">
      <c r="B790" s="517" t="s">
        <v>3573</v>
      </c>
      <c r="C790" s="517" t="s">
        <v>53</v>
      </c>
      <c r="D790" s="517" t="s">
        <v>627</v>
      </c>
      <c r="E790" s="517" t="s">
        <v>785</v>
      </c>
      <c r="F790" s="517" t="s">
        <v>3676</v>
      </c>
      <c r="G790" s="517">
        <v>1</v>
      </c>
      <c r="H790" s="517">
        <v>1</v>
      </c>
    </row>
    <row r="791" spans="2:8" x14ac:dyDescent="0.35">
      <c r="B791" s="517" t="s">
        <v>3573</v>
      </c>
      <c r="C791" s="517" t="s">
        <v>53</v>
      </c>
      <c r="D791" s="517" t="s">
        <v>627</v>
      </c>
      <c r="E791" s="517" t="s">
        <v>122</v>
      </c>
      <c r="F791" s="517" t="s">
        <v>3674</v>
      </c>
      <c r="G791" s="517">
        <v>9.2118658710418203E-2</v>
      </c>
      <c r="H791" s="517">
        <v>0.18876428077796201</v>
      </c>
    </row>
    <row r="792" spans="2:8" x14ac:dyDescent="0.35">
      <c r="B792" s="517" t="s">
        <v>3573</v>
      </c>
      <c r="C792" s="517" t="s">
        <v>53</v>
      </c>
      <c r="D792" s="517" t="s">
        <v>627</v>
      </c>
      <c r="E792" s="517" t="s">
        <v>3694</v>
      </c>
      <c r="F792" s="517" t="s">
        <v>3674</v>
      </c>
      <c r="G792" s="517">
        <v>0.99999412891006501</v>
      </c>
      <c r="H792" s="517">
        <v>0.99999547961366697</v>
      </c>
    </row>
    <row r="793" spans="2:8" x14ac:dyDescent="0.35">
      <c r="B793" s="517" t="s">
        <v>3573</v>
      </c>
      <c r="C793" s="517" t="s">
        <v>53</v>
      </c>
      <c r="D793" s="517" t="s">
        <v>627</v>
      </c>
      <c r="E793" s="517" t="s">
        <v>125</v>
      </c>
      <c r="F793" s="517" t="s">
        <v>3674</v>
      </c>
      <c r="G793" s="517">
        <v>1</v>
      </c>
      <c r="H793" s="517">
        <v>1</v>
      </c>
    </row>
    <row r="794" spans="2:8" x14ac:dyDescent="0.35">
      <c r="B794" s="517" t="s">
        <v>3573</v>
      </c>
      <c r="C794" s="517" t="s">
        <v>53</v>
      </c>
      <c r="D794" s="517" t="s">
        <v>627</v>
      </c>
      <c r="E794" s="517" t="s">
        <v>3675</v>
      </c>
      <c r="F794" s="517" t="s">
        <v>3674</v>
      </c>
      <c r="G794" s="517">
        <v>0.65384950887637305</v>
      </c>
      <c r="H794" s="517">
        <v>0.71421133761004596</v>
      </c>
    </row>
    <row r="795" spans="2:8" x14ac:dyDescent="0.35">
      <c r="B795" s="517" t="s">
        <v>3573</v>
      </c>
      <c r="C795" s="517" t="s">
        <v>53</v>
      </c>
      <c r="D795" s="517" t="s">
        <v>627</v>
      </c>
      <c r="E795" s="517" t="s">
        <v>785</v>
      </c>
      <c r="F795" s="517" t="s">
        <v>3674</v>
      </c>
      <c r="G795" s="517">
        <v>1</v>
      </c>
      <c r="H795" s="517">
        <v>1</v>
      </c>
    </row>
    <row r="796" spans="2:8" x14ac:dyDescent="0.35">
      <c r="B796" s="517" t="s">
        <v>3573</v>
      </c>
      <c r="C796" s="517" t="s">
        <v>53</v>
      </c>
      <c r="D796" s="517" t="s">
        <v>171</v>
      </c>
      <c r="E796" s="517" t="s">
        <v>122</v>
      </c>
      <c r="F796" s="517" t="s">
        <v>522</v>
      </c>
      <c r="G796" s="517">
        <v>4.8769951102650401E-2</v>
      </c>
      <c r="H796" s="517">
        <v>3.27025352273283E-2</v>
      </c>
    </row>
    <row r="797" spans="2:8" x14ac:dyDescent="0.35">
      <c r="B797" s="517" t="s">
        <v>3573</v>
      </c>
      <c r="C797" s="517" t="s">
        <v>53</v>
      </c>
      <c r="D797" s="517" t="s">
        <v>171</v>
      </c>
      <c r="E797" s="517" t="s">
        <v>3694</v>
      </c>
      <c r="F797" s="517" t="s">
        <v>522</v>
      </c>
      <c r="G797" s="517">
        <v>1</v>
      </c>
      <c r="H797" s="517">
        <v>1</v>
      </c>
    </row>
    <row r="798" spans="2:8" x14ac:dyDescent="0.35">
      <c r="B798" s="517" t="s">
        <v>3573</v>
      </c>
      <c r="C798" s="517" t="s">
        <v>53</v>
      </c>
      <c r="D798" s="517" t="s">
        <v>171</v>
      </c>
      <c r="E798" s="517" t="s">
        <v>125</v>
      </c>
      <c r="F798" s="517" t="s">
        <v>522</v>
      </c>
      <c r="G798" s="517">
        <v>1</v>
      </c>
      <c r="H798" s="517">
        <v>1</v>
      </c>
    </row>
    <row r="799" spans="2:8" x14ac:dyDescent="0.35">
      <c r="B799" s="517" t="s">
        <v>3573</v>
      </c>
      <c r="C799" s="517" t="s">
        <v>53</v>
      </c>
      <c r="D799" s="517" t="s">
        <v>171</v>
      </c>
      <c r="E799" s="517" t="s">
        <v>3675</v>
      </c>
      <c r="F799" s="517" t="s">
        <v>522</v>
      </c>
      <c r="G799" s="517">
        <v>0.48244650274328499</v>
      </c>
      <c r="H799" s="517">
        <v>0.27095756450990499</v>
      </c>
    </row>
    <row r="800" spans="2:8" x14ac:dyDescent="0.35">
      <c r="B800" s="517" t="s">
        <v>3573</v>
      </c>
      <c r="C800" s="517" t="s">
        <v>53</v>
      </c>
      <c r="D800" s="517" t="s">
        <v>171</v>
      </c>
      <c r="E800" s="517" t="s">
        <v>785</v>
      </c>
      <c r="F800" s="517" t="s">
        <v>522</v>
      </c>
      <c r="G800" s="517">
        <v>0.68574060910900203</v>
      </c>
      <c r="H800" s="517">
        <v>0.84099823665232298</v>
      </c>
    </row>
    <row r="801" spans="2:8" x14ac:dyDescent="0.35">
      <c r="B801" s="517" t="s">
        <v>3575</v>
      </c>
      <c r="C801" s="517" t="s">
        <v>53</v>
      </c>
      <c r="D801" s="517" t="s">
        <v>627</v>
      </c>
      <c r="E801" s="517" t="s">
        <v>122</v>
      </c>
      <c r="F801" s="517" t="s">
        <v>3676</v>
      </c>
      <c r="G801" s="517">
        <v>0.103000358336649</v>
      </c>
      <c r="H801" s="517">
        <v>8.57797855447162E-2</v>
      </c>
    </row>
    <row r="802" spans="2:8" x14ac:dyDescent="0.35">
      <c r="B802" s="517" t="s">
        <v>3575</v>
      </c>
      <c r="C802" s="517" t="s">
        <v>53</v>
      </c>
      <c r="D802" s="517" t="s">
        <v>627</v>
      </c>
      <c r="E802" s="517" t="s">
        <v>3694</v>
      </c>
      <c r="F802" s="517" t="s">
        <v>3676</v>
      </c>
      <c r="G802" s="517">
        <v>0.99985305427192195</v>
      </c>
      <c r="H802" s="517">
        <v>0.99974372066670303</v>
      </c>
    </row>
    <row r="803" spans="2:8" x14ac:dyDescent="0.35">
      <c r="B803" s="517" t="s">
        <v>3575</v>
      </c>
      <c r="C803" s="517" t="s">
        <v>53</v>
      </c>
      <c r="D803" s="517" t="s">
        <v>627</v>
      </c>
      <c r="E803" s="517" t="s">
        <v>125</v>
      </c>
      <c r="F803" s="517" t="s">
        <v>3676</v>
      </c>
      <c r="G803" s="517">
        <v>1</v>
      </c>
      <c r="H803" s="517">
        <v>1</v>
      </c>
    </row>
    <row r="804" spans="2:8" x14ac:dyDescent="0.35">
      <c r="B804" s="517" t="s">
        <v>3575</v>
      </c>
      <c r="C804" s="517" t="s">
        <v>53</v>
      </c>
      <c r="D804" s="517" t="s">
        <v>627</v>
      </c>
      <c r="E804" s="517" t="s">
        <v>3675</v>
      </c>
      <c r="F804" s="517" t="s">
        <v>3676</v>
      </c>
      <c r="G804" s="517">
        <v>0.75351379550976305</v>
      </c>
      <c r="H804" s="517">
        <v>0.66646787533473695</v>
      </c>
    </row>
    <row r="805" spans="2:8" x14ac:dyDescent="0.35">
      <c r="B805" s="517" t="s">
        <v>3575</v>
      </c>
      <c r="C805" s="517" t="s">
        <v>53</v>
      </c>
      <c r="D805" s="517" t="s">
        <v>627</v>
      </c>
      <c r="E805" s="517" t="s">
        <v>785</v>
      </c>
      <c r="F805" s="517" t="s">
        <v>3676</v>
      </c>
      <c r="G805" s="517">
        <v>1</v>
      </c>
      <c r="H805" s="517">
        <v>1</v>
      </c>
    </row>
    <row r="806" spans="2:8" x14ac:dyDescent="0.35">
      <c r="B806" s="517" t="s">
        <v>3575</v>
      </c>
      <c r="C806" s="517" t="s">
        <v>53</v>
      </c>
      <c r="D806" s="517" t="s">
        <v>627</v>
      </c>
      <c r="E806" s="517" t="s">
        <v>122</v>
      </c>
      <c r="F806" s="517" t="s">
        <v>3674</v>
      </c>
      <c r="G806" s="517">
        <v>0.103000358336649</v>
      </c>
      <c r="H806" s="517">
        <v>8.5779785544716103E-2</v>
      </c>
    </row>
    <row r="807" spans="2:8" x14ac:dyDescent="0.35">
      <c r="B807" s="517" t="s">
        <v>3575</v>
      </c>
      <c r="C807" s="517" t="s">
        <v>53</v>
      </c>
      <c r="D807" s="517" t="s">
        <v>627</v>
      </c>
      <c r="E807" s="517" t="s">
        <v>3694</v>
      </c>
      <c r="F807" s="517" t="s">
        <v>3674</v>
      </c>
      <c r="G807" s="517">
        <v>0.99985305427192195</v>
      </c>
      <c r="H807" s="517">
        <v>0.99974372066670303</v>
      </c>
    </row>
    <row r="808" spans="2:8" x14ac:dyDescent="0.35">
      <c r="B808" s="517" t="s">
        <v>3575</v>
      </c>
      <c r="C808" s="517" t="s">
        <v>53</v>
      </c>
      <c r="D808" s="517" t="s">
        <v>627</v>
      </c>
      <c r="E808" s="517" t="s">
        <v>125</v>
      </c>
      <c r="F808" s="517" t="s">
        <v>3674</v>
      </c>
      <c r="G808" s="517">
        <v>1</v>
      </c>
      <c r="H808" s="517">
        <v>1</v>
      </c>
    </row>
    <row r="809" spans="2:8" x14ac:dyDescent="0.35">
      <c r="B809" s="517" t="s">
        <v>3575</v>
      </c>
      <c r="C809" s="517" t="s">
        <v>53</v>
      </c>
      <c r="D809" s="517" t="s">
        <v>627</v>
      </c>
      <c r="E809" s="517" t="s">
        <v>3675</v>
      </c>
      <c r="F809" s="517" t="s">
        <v>3674</v>
      </c>
      <c r="G809" s="517">
        <v>0.75351379550976305</v>
      </c>
      <c r="H809" s="517">
        <v>0.66646787533473695</v>
      </c>
    </row>
    <row r="810" spans="2:8" x14ac:dyDescent="0.35">
      <c r="B810" s="517" t="s">
        <v>3575</v>
      </c>
      <c r="C810" s="517" t="s">
        <v>53</v>
      </c>
      <c r="D810" s="517" t="s">
        <v>627</v>
      </c>
      <c r="E810" s="517" t="s">
        <v>785</v>
      </c>
      <c r="F810" s="517" t="s">
        <v>3674</v>
      </c>
      <c r="G810" s="517">
        <v>1</v>
      </c>
      <c r="H810" s="517">
        <v>1</v>
      </c>
    </row>
    <row r="811" spans="2:8" x14ac:dyDescent="0.35">
      <c r="B811" s="517" t="s">
        <v>3575</v>
      </c>
      <c r="C811" s="517" t="s">
        <v>53</v>
      </c>
      <c r="D811" s="517" t="s">
        <v>171</v>
      </c>
      <c r="E811" s="517" t="s">
        <v>122</v>
      </c>
      <c r="F811" s="517" t="s">
        <v>522</v>
      </c>
      <c r="G811" s="517">
        <v>1.04920211693495E-2</v>
      </c>
      <c r="H811" s="517">
        <v>7.5461367353932803E-3</v>
      </c>
    </row>
    <row r="812" spans="2:8" x14ac:dyDescent="0.35">
      <c r="B812" s="517" t="s">
        <v>3575</v>
      </c>
      <c r="C812" s="517" t="s">
        <v>53</v>
      </c>
      <c r="D812" s="517" t="s">
        <v>171</v>
      </c>
      <c r="E812" s="517" t="s">
        <v>3694</v>
      </c>
      <c r="F812" s="517" t="s">
        <v>522</v>
      </c>
      <c r="G812" s="517">
        <v>0.99981739437476502</v>
      </c>
      <c r="H812" s="517">
        <v>0.999977745715521</v>
      </c>
    </row>
    <row r="813" spans="2:8" x14ac:dyDescent="0.35">
      <c r="B813" s="517" t="s">
        <v>3575</v>
      </c>
      <c r="C813" s="517" t="s">
        <v>53</v>
      </c>
      <c r="D813" s="517" t="s">
        <v>171</v>
      </c>
      <c r="E813" s="517" t="s">
        <v>125</v>
      </c>
      <c r="F813" s="517" t="s">
        <v>522</v>
      </c>
      <c r="G813" s="517">
        <v>1</v>
      </c>
      <c r="H813" s="517">
        <v>1</v>
      </c>
    </row>
    <row r="814" spans="2:8" x14ac:dyDescent="0.35">
      <c r="B814" s="517" t="s">
        <v>3575</v>
      </c>
      <c r="C814" s="517" t="s">
        <v>53</v>
      </c>
      <c r="D814" s="517" t="s">
        <v>171</v>
      </c>
      <c r="E814" s="517" t="s">
        <v>3675</v>
      </c>
      <c r="F814" s="517" t="s">
        <v>522</v>
      </c>
      <c r="G814" s="517">
        <v>0.55581948355411004</v>
      </c>
      <c r="H814" s="517">
        <v>0.34036144412227598</v>
      </c>
    </row>
    <row r="815" spans="2:8" x14ac:dyDescent="0.35">
      <c r="B815" s="517" t="s">
        <v>3575</v>
      </c>
      <c r="C815" s="517" t="s">
        <v>53</v>
      </c>
      <c r="D815" s="517" t="s">
        <v>171</v>
      </c>
      <c r="E815" s="517" t="s">
        <v>785</v>
      </c>
      <c r="F815" s="517" t="s">
        <v>522</v>
      </c>
      <c r="G815" s="517">
        <v>0.78452055048490599</v>
      </c>
      <c r="H815" s="517">
        <v>0.92336292463456604</v>
      </c>
    </row>
    <row r="816" spans="2:8" x14ac:dyDescent="0.35">
      <c r="B816" s="517" t="s">
        <v>3577</v>
      </c>
      <c r="C816" s="517" t="s">
        <v>53</v>
      </c>
      <c r="D816" s="517" t="s">
        <v>627</v>
      </c>
      <c r="E816" s="517" t="s">
        <v>122</v>
      </c>
      <c r="F816" s="517" t="s">
        <v>3676</v>
      </c>
      <c r="G816" s="517">
        <v>8.2271099395700195E-2</v>
      </c>
      <c r="H816" s="517">
        <v>9.6950574759865807E-2</v>
      </c>
    </row>
    <row r="817" spans="2:8" x14ac:dyDescent="0.35">
      <c r="B817" s="517" t="s">
        <v>3577</v>
      </c>
      <c r="C817" s="517" t="s">
        <v>53</v>
      </c>
      <c r="D817" s="517" t="s">
        <v>627</v>
      </c>
      <c r="E817" s="517" t="s">
        <v>3694</v>
      </c>
      <c r="F817" s="517" t="s">
        <v>3676</v>
      </c>
      <c r="G817" s="517">
        <v>0.99999989556440605</v>
      </c>
      <c r="H817" s="517">
        <v>0.99999986834810695</v>
      </c>
    </row>
    <row r="818" spans="2:8" x14ac:dyDescent="0.35">
      <c r="B818" s="517" t="s">
        <v>3577</v>
      </c>
      <c r="C818" s="517" t="s">
        <v>53</v>
      </c>
      <c r="D818" s="517" t="s">
        <v>627</v>
      </c>
      <c r="E818" s="517" t="s">
        <v>125</v>
      </c>
      <c r="F818" s="517" t="s">
        <v>3676</v>
      </c>
      <c r="G818" s="517">
        <v>1</v>
      </c>
      <c r="H818" s="517">
        <v>1</v>
      </c>
    </row>
    <row r="819" spans="2:8" x14ac:dyDescent="0.35">
      <c r="B819" s="517" t="s">
        <v>3577</v>
      </c>
      <c r="C819" s="517" t="s">
        <v>53</v>
      </c>
      <c r="D819" s="517" t="s">
        <v>627</v>
      </c>
      <c r="E819" s="517" t="s">
        <v>3675</v>
      </c>
      <c r="F819" s="517" t="s">
        <v>3676</v>
      </c>
      <c r="G819" s="517">
        <v>0.80783046420912796</v>
      </c>
      <c r="H819" s="517">
        <v>0.74029757286850995</v>
      </c>
    </row>
    <row r="820" spans="2:8" x14ac:dyDescent="0.35">
      <c r="B820" s="517" t="s">
        <v>3577</v>
      </c>
      <c r="C820" s="517" t="s">
        <v>53</v>
      </c>
      <c r="D820" s="517" t="s">
        <v>627</v>
      </c>
      <c r="E820" s="517" t="s">
        <v>785</v>
      </c>
      <c r="F820" s="517" t="s">
        <v>3676</v>
      </c>
      <c r="G820" s="517">
        <v>1</v>
      </c>
      <c r="H820" s="517">
        <v>1</v>
      </c>
    </row>
    <row r="821" spans="2:8" x14ac:dyDescent="0.35">
      <c r="B821" s="517" t="s">
        <v>3577</v>
      </c>
      <c r="C821" s="517" t="s">
        <v>53</v>
      </c>
      <c r="D821" s="517" t="s">
        <v>627</v>
      </c>
      <c r="E821" s="517" t="s">
        <v>122</v>
      </c>
      <c r="F821" s="517" t="s">
        <v>3674</v>
      </c>
      <c r="G821" s="517">
        <v>8.2271099395700195E-2</v>
      </c>
      <c r="H821" s="517">
        <v>9.6950574759865807E-2</v>
      </c>
    </row>
    <row r="822" spans="2:8" x14ac:dyDescent="0.35">
      <c r="B822" s="517" t="s">
        <v>3577</v>
      </c>
      <c r="C822" s="517" t="s">
        <v>53</v>
      </c>
      <c r="D822" s="517" t="s">
        <v>627</v>
      </c>
      <c r="E822" s="517" t="s">
        <v>3694</v>
      </c>
      <c r="F822" s="517" t="s">
        <v>3674</v>
      </c>
      <c r="G822" s="517">
        <v>0.99999989556440605</v>
      </c>
      <c r="H822" s="517">
        <v>0.99999986834810695</v>
      </c>
    </row>
    <row r="823" spans="2:8" x14ac:dyDescent="0.35">
      <c r="B823" s="517" t="s">
        <v>3577</v>
      </c>
      <c r="C823" s="517" t="s">
        <v>53</v>
      </c>
      <c r="D823" s="517" t="s">
        <v>627</v>
      </c>
      <c r="E823" s="517" t="s">
        <v>125</v>
      </c>
      <c r="F823" s="517" t="s">
        <v>3674</v>
      </c>
      <c r="G823" s="517">
        <v>1</v>
      </c>
      <c r="H823" s="517">
        <v>1</v>
      </c>
    </row>
    <row r="824" spans="2:8" x14ac:dyDescent="0.35">
      <c r="B824" s="517" t="s">
        <v>3577</v>
      </c>
      <c r="C824" s="517" t="s">
        <v>53</v>
      </c>
      <c r="D824" s="517" t="s">
        <v>627</v>
      </c>
      <c r="E824" s="517" t="s">
        <v>3675</v>
      </c>
      <c r="F824" s="517" t="s">
        <v>3674</v>
      </c>
      <c r="G824" s="517">
        <v>0.80783046420912796</v>
      </c>
      <c r="H824" s="517">
        <v>0.74029757286850995</v>
      </c>
    </row>
    <row r="825" spans="2:8" x14ac:dyDescent="0.35">
      <c r="B825" s="517" t="s">
        <v>3577</v>
      </c>
      <c r="C825" s="517" t="s">
        <v>53</v>
      </c>
      <c r="D825" s="517" t="s">
        <v>627</v>
      </c>
      <c r="E825" s="517" t="s">
        <v>785</v>
      </c>
      <c r="F825" s="517" t="s">
        <v>3674</v>
      </c>
      <c r="G825" s="517">
        <v>1</v>
      </c>
      <c r="H825" s="517">
        <v>1</v>
      </c>
    </row>
    <row r="826" spans="2:8" x14ac:dyDescent="0.35">
      <c r="B826" s="517" t="s">
        <v>3577</v>
      </c>
      <c r="C826" s="517" t="s">
        <v>53</v>
      </c>
      <c r="D826" s="517" t="s">
        <v>171</v>
      </c>
      <c r="E826" s="517" t="s">
        <v>122</v>
      </c>
      <c r="F826" s="517" t="s">
        <v>522</v>
      </c>
      <c r="G826" s="517">
        <v>6.4774247800897296E-3</v>
      </c>
      <c r="H826" s="517">
        <v>5.0238170139033297E-3</v>
      </c>
    </row>
    <row r="827" spans="2:8" x14ac:dyDescent="0.35">
      <c r="B827" s="517" t="s">
        <v>3577</v>
      </c>
      <c r="C827" s="517" t="s">
        <v>53</v>
      </c>
      <c r="D827" s="517" t="s">
        <v>171</v>
      </c>
      <c r="E827" s="517" t="s">
        <v>3694</v>
      </c>
      <c r="F827" s="517" t="s">
        <v>522</v>
      </c>
      <c r="G827" s="517">
        <v>0.99998386965163799</v>
      </c>
      <c r="H827" s="517">
        <v>0.99992512792906796</v>
      </c>
    </row>
    <row r="828" spans="2:8" x14ac:dyDescent="0.35">
      <c r="B828" s="517" t="s">
        <v>3577</v>
      </c>
      <c r="C828" s="517" t="s">
        <v>53</v>
      </c>
      <c r="D828" s="517" t="s">
        <v>171</v>
      </c>
      <c r="E828" s="517" t="s">
        <v>125</v>
      </c>
      <c r="F828" s="517" t="s">
        <v>522</v>
      </c>
      <c r="G828" s="517">
        <v>1</v>
      </c>
      <c r="H828" s="517">
        <v>1</v>
      </c>
    </row>
    <row r="829" spans="2:8" x14ac:dyDescent="0.35">
      <c r="B829" s="517" t="s">
        <v>3577</v>
      </c>
      <c r="C829" s="517" t="s">
        <v>53</v>
      </c>
      <c r="D829" s="517" t="s">
        <v>171</v>
      </c>
      <c r="E829" s="517" t="s">
        <v>3675</v>
      </c>
      <c r="F829" s="517" t="s">
        <v>522</v>
      </c>
      <c r="G829" s="517">
        <v>0.66583587067517802</v>
      </c>
      <c r="H829" s="517">
        <v>0.42678716522307403</v>
      </c>
    </row>
    <row r="830" spans="2:8" x14ac:dyDescent="0.35">
      <c r="B830" s="517" t="s">
        <v>3577</v>
      </c>
      <c r="C830" s="517" t="s">
        <v>53</v>
      </c>
      <c r="D830" s="517" t="s">
        <v>171</v>
      </c>
      <c r="E830" s="517" t="s">
        <v>785</v>
      </c>
      <c r="F830" s="517" t="s">
        <v>522</v>
      </c>
      <c r="G830" s="517">
        <v>0.83106508026954795</v>
      </c>
      <c r="H830" s="517">
        <v>0.872480670030226</v>
      </c>
    </row>
    <row r="831" spans="2:8" x14ac:dyDescent="0.35">
      <c r="B831" s="517" t="s">
        <v>3579</v>
      </c>
      <c r="C831" s="517" t="s">
        <v>53</v>
      </c>
      <c r="D831" s="517" t="s">
        <v>627</v>
      </c>
      <c r="E831" s="517" t="s">
        <v>122</v>
      </c>
      <c r="F831" s="517" t="s">
        <v>3676</v>
      </c>
      <c r="G831" s="517">
        <v>8.5202159244942496E-2</v>
      </c>
      <c r="H831" s="517">
        <v>0.124993854289667</v>
      </c>
    </row>
    <row r="832" spans="2:8" x14ac:dyDescent="0.35">
      <c r="B832" s="517" t="s">
        <v>3579</v>
      </c>
      <c r="C832" s="517" t="s">
        <v>53</v>
      </c>
      <c r="D832" s="517" t="s">
        <v>627</v>
      </c>
      <c r="E832" s="517" t="s">
        <v>3694</v>
      </c>
      <c r="F832" s="517" t="s">
        <v>3676</v>
      </c>
      <c r="G832" s="517">
        <v>0.99995850260448405</v>
      </c>
      <c r="H832" s="517">
        <v>0.99994729836613305</v>
      </c>
    </row>
    <row r="833" spans="2:8" x14ac:dyDescent="0.35">
      <c r="B833" s="517" t="s">
        <v>3579</v>
      </c>
      <c r="C833" s="517" t="s">
        <v>53</v>
      </c>
      <c r="D833" s="517" t="s">
        <v>627</v>
      </c>
      <c r="E833" s="517" t="s">
        <v>125</v>
      </c>
      <c r="F833" s="517" t="s">
        <v>3676</v>
      </c>
      <c r="G833" s="517">
        <v>1</v>
      </c>
      <c r="H833" s="517">
        <v>1</v>
      </c>
    </row>
    <row r="834" spans="2:8" x14ac:dyDescent="0.35">
      <c r="B834" s="517" t="s">
        <v>3579</v>
      </c>
      <c r="C834" s="517" t="s">
        <v>53</v>
      </c>
      <c r="D834" s="517" t="s">
        <v>627</v>
      </c>
      <c r="E834" s="517" t="s">
        <v>3675</v>
      </c>
      <c r="F834" s="517" t="s">
        <v>3676</v>
      </c>
      <c r="G834" s="517">
        <v>0.75721318005234795</v>
      </c>
      <c r="H834" s="517">
        <v>0.78731223856417298</v>
      </c>
    </row>
    <row r="835" spans="2:8" x14ac:dyDescent="0.35">
      <c r="B835" s="517" t="s">
        <v>3579</v>
      </c>
      <c r="C835" s="517" t="s">
        <v>53</v>
      </c>
      <c r="D835" s="517" t="s">
        <v>627</v>
      </c>
      <c r="E835" s="517" t="s">
        <v>785</v>
      </c>
      <c r="F835" s="517" t="s">
        <v>3676</v>
      </c>
      <c r="G835" s="517">
        <v>1</v>
      </c>
      <c r="H835" s="517">
        <v>1</v>
      </c>
    </row>
    <row r="836" spans="2:8" x14ac:dyDescent="0.35">
      <c r="B836" s="517" t="s">
        <v>3579</v>
      </c>
      <c r="C836" s="517" t="s">
        <v>53</v>
      </c>
      <c r="D836" s="517" t="s">
        <v>627</v>
      </c>
      <c r="E836" s="517" t="s">
        <v>122</v>
      </c>
      <c r="F836" s="517" t="s">
        <v>3674</v>
      </c>
      <c r="G836" s="517">
        <v>8.5202159244942496E-2</v>
      </c>
      <c r="H836" s="517">
        <v>0.124993854289667</v>
      </c>
    </row>
    <row r="837" spans="2:8" x14ac:dyDescent="0.35">
      <c r="B837" s="517" t="s">
        <v>3579</v>
      </c>
      <c r="C837" s="517" t="s">
        <v>53</v>
      </c>
      <c r="D837" s="517" t="s">
        <v>627</v>
      </c>
      <c r="E837" s="517" t="s">
        <v>3694</v>
      </c>
      <c r="F837" s="517" t="s">
        <v>3674</v>
      </c>
      <c r="G837" s="517">
        <v>0.99995850260448405</v>
      </c>
      <c r="H837" s="517">
        <v>0.99994729836613305</v>
      </c>
    </row>
    <row r="838" spans="2:8" x14ac:dyDescent="0.35">
      <c r="B838" s="517" t="s">
        <v>3579</v>
      </c>
      <c r="C838" s="517" t="s">
        <v>53</v>
      </c>
      <c r="D838" s="517" t="s">
        <v>627</v>
      </c>
      <c r="E838" s="517" t="s">
        <v>125</v>
      </c>
      <c r="F838" s="517" t="s">
        <v>3674</v>
      </c>
      <c r="G838" s="517">
        <v>1</v>
      </c>
      <c r="H838" s="517">
        <v>1</v>
      </c>
    </row>
    <row r="839" spans="2:8" x14ac:dyDescent="0.35">
      <c r="B839" s="517" t="s">
        <v>3579</v>
      </c>
      <c r="C839" s="517" t="s">
        <v>53</v>
      </c>
      <c r="D839" s="517" t="s">
        <v>627</v>
      </c>
      <c r="E839" s="517" t="s">
        <v>3675</v>
      </c>
      <c r="F839" s="517" t="s">
        <v>3674</v>
      </c>
      <c r="G839" s="517">
        <v>0.75721318005234795</v>
      </c>
      <c r="H839" s="517">
        <v>0.78731223856417298</v>
      </c>
    </row>
    <row r="840" spans="2:8" x14ac:dyDescent="0.35">
      <c r="B840" s="517" t="s">
        <v>3579</v>
      </c>
      <c r="C840" s="517" t="s">
        <v>53</v>
      </c>
      <c r="D840" s="517" t="s">
        <v>627</v>
      </c>
      <c r="E840" s="517" t="s">
        <v>785</v>
      </c>
      <c r="F840" s="517" t="s">
        <v>3674</v>
      </c>
      <c r="G840" s="517">
        <v>1</v>
      </c>
      <c r="H840" s="517">
        <v>1</v>
      </c>
    </row>
    <row r="841" spans="2:8" x14ac:dyDescent="0.35">
      <c r="B841" s="517" t="s">
        <v>3579</v>
      </c>
      <c r="C841" s="517" t="s">
        <v>53</v>
      </c>
      <c r="D841" s="517" t="s">
        <v>171</v>
      </c>
      <c r="E841" s="517" t="s">
        <v>122</v>
      </c>
      <c r="F841" s="517" t="s">
        <v>522</v>
      </c>
      <c r="G841" s="517">
        <v>1.07760265106258E-2</v>
      </c>
      <c r="H841" s="517">
        <v>7.1580236850464097E-3</v>
      </c>
    </row>
    <row r="842" spans="2:8" x14ac:dyDescent="0.35">
      <c r="B842" s="517" t="s">
        <v>3579</v>
      </c>
      <c r="C842" s="517" t="s">
        <v>53</v>
      </c>
      <c r="D842" s="517" t="s">
        <v>171</v>
      </c>
      <c r="E842" s="517" t="s">
        <v>3694</v>
      </c>
      <c r="F842" s="517" t="s">
        <v>522</v>
      </c>
      <c r="G842" s="517">
        <v>0.99999890863891405</v>
      </c>
      <c r="H842" s="517">
        <v>0.999999923593339</v>
      </c>
    </row>
    <row r="843" spans="2:8" x14ac:dyDescent="0.35">
      <c r="B843" s="517" t="s">
        <v>3579</v>
      </c>
      <c r="C843" s="517" t="s">
        <v>53</v>
      </c>
      <c r="D843" s="517" t="s">
        <v>171</v>
      </c>
      <c r="E843" s="517" t="s">
        <v>125</v>
      </c>
      <c r="F843" s="517" t="s">
        <v>522</v>
      </c>
      <c r="G843" s="517">
        <v>1</v>
      </c>
      <c r="H843" s="517">
        <v>1</v>
      </c>
    </row>
    <row r="844" spans="2:8" x14ac:dyDescent="0.35">
      <c r="B844" s="517" t="s">
        <v>3579</v>
      </c>
      <c r="C844" s="517" t="s">
        <v>53</v>
      </c>
      <c r="D844" s="517" t="s">
        <v>171</v>
      </c>
      <c r="E844" s="517" t="s">
        <v>3675</v>
      </c>
      <c r="F844" s="517" t="s">
        <v>522</v>
      </c>
      <c r="G844" s="517">
        <v>0.59177825581434995</v>
      </c>
      <c r="H844" s="517">
        <v>0.40344337085791498</v>
      </c>
    </row>
    <row r="845" spans="2:8" x14ac:dyDescent="0.35">
      <c r="B845" s="517" t="s">
        <v>3579</v>
      </c>
      <c r="C845" s="517" t="s">
        <v>53</v>
      </c>
      <c r="D845" s="517" t="s">
        <v>171</v>
      </c>
      <c r="E845" s="517" t="s">
        <v>785</v>
      </c>
      <c r="F845" s="517" t="s">
        <v>522</v>
      </c>
      <c r="G845" s="517">
        <v>0.76247928428810496</v>
      </c>
      <c r="H845" s="517">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7" bestFit="1" customWidth="1"/>
    <col min="2" max="16384" width="11.453125" style="517"/>
  </cols>
  <sheetData>
    <row r="1" spans="1:3" x14ac:dyDescent="0.35">
      <c r="A1" s="557" t="s">
        <v>3777</v>
      </c>
      <c r="B1" s="558"/>
    </row>
    <row r="3" spans="1:3" s="560" customFormat="1" x14ac:dyDescent="0.35">
      <c r="A3" s="559" t="s">
        <v>3778</v>
      </c>
    </row>
    <row r="4" spans="1:3" x14ac:dyDescent="0.35">
      <c r="A4" s="517" t="s">
        <v>3779</v>
      </c>
    </row>
    <row r="5" spans="1:3" x14ac:dyDescent="0.35">
      <c r="A5" s="547" t="s">
        <v>3780</v>
      </c>
      <c r="B5" s="547">
        <v>2019</v>
      </c>
      <c r="C5" s="547">
        <v>2050</v>
      </c>
    </row>
    <row r="6" spans="1:3" x14ac:dyDescent="0.35">
      <c r="A6" s="517" t="s">
        <v>3781</v>
      </c>
      <c r="B6" s="517">
        <v>40.299999999999997</v>
      </c>
      <c r="C6" s="517">
        <v>27.4</v>
      </c>
    </row>
    <row r="7" spans="1:3" x14ac:dyDescent="0.35">
      <c r="A7" s="517" t="s">
        <v>3782</v>
      </c>
      <c r="B7" s="517">
        <v>99.2</v>
      </c>
      <c r="C7" s="517">
        <v>97.899999999999991</v>
      </c>
    </row>
    <row r="8" spans="1:3" x14ac:dyDescent="0.35">
      <c r="A8" s="517" t="s">
        <v>3783</v>
      </c>
      <c r="B8" s="517">
        <v>3.7</v>
      </c>
      <c r="C8" s="517">
        <v>3.3</v>
      </c>
    </row>
    <row r="9" spans="1:3" x14ac:dyDescent="0.35">
      <c r="A9" s="517" t="s">
        <v>3784</v>
      </c>
      <c r="B9" s="517">
        <v>100</v>
      </c>
      <c r="C9" s="517">
        <v>100</v>
      </c>
    </row>
    <row r="10" spans="1:3" x14ac:dyDescent="0.35">
      <c r="A10" s="517" t="s">
        <v>3785</v>
      </c>
      <c r="B10" s="517">
        <v>65.600000000000009</v>
      </c>
      <c r="C10" s="517">
        <v>79.400000000000006</v>
      </c>
    </row>
    <row r="11" spans="1:3" x14ac:dyDescent="0.35">
      <c r="A11" s="517" t="s">
        <v>3786</v>
      </c>
      <c r="B11" s="517">
        <v>37.200000000000003</v>
      </c>
      <c r="C11" s="517">
        <v>32.1</v>
      </c>
    </row>
    <row r="12" spans="1:3" x14ac:dyDescent="0.35">
      <c r="A12" s="517" t="s">
        <v>3787</v>
      </c>
      <c r="B12" s="517">
        <v>99.9</v>
      </c>
      <c r="C12" s="517">
        <v>99.9</v>
      </c>
    </row>
    <row r="13" spans="1:3" x14ac:dyDescent="0.35">
      <c r="A13" s="517" t="s">
        <v>3788</v>
      </c>
      <c r="B13" s="517">
        <v>7.6</v>
      </c>
      <c r="C13" s="517">
        <v>8.5</v>
      </c>
    </row>
    <row r="14" spans="1:3" x14ac:dyDescent="0.35">
      <c r="A14" s="517" t="s">
        <v>3789</v>
      </c>
      <c r="B14" s="517">
        <v>100</v>
      </c>
      <c r="C14" s="517">
        <v>100</v>
      </c>
    </row>
    <row r="15" spans="1:3" x14ac:dyDescent="0.35">
      <c r="A15" s="517" t="s">
        <v>3790</v>
      </c>
      <c r="B15" s="517">
        <v>100</v>
      </c>
      <c r="C15" s="517">
        <v>100</v>
      </c>
    </row>
    <row r="16" spans="1:3" x14ac:dyDescent="0.35">
      <c r="A16" s="517" t="s">
        <v>3791</v>
      </c>
      <c r="B16" s="517">
        <v>37.200000000000003</v>
      </c>
      <c r="C16" s="517">
        <v>32.1</v>
      </c>
    </row>
    <row r="17" spans="1:25" x14ac:dyDescent="0.35">
      <c r="A17" s="517" t="s">
        <v>3792</v>
      </c>
      <c r="B17" s="517">
        <v>99.9</v>
      </c>
      <c r="C17" s="517">
        <v>99.9</v>
      </c>
    </row>
    <row r="18" spans="1:25" x14ac:dyDescent="0.35">
      <c r="A18" s="517" t="s">
        <v>3793</v>
      </c>
      <c r="B18" s="517">
        <v>7.6</v>
      </c>
      <c r="C18" s="517">
        <v>8.5</v>
      </c>
    </row>
    <row r="19" spans="1:25" x14ac:dyDescent="0.35">
      <c r="A19" s="517" t="s">
        <v>3794</v>
      </c>
      <c r="B19" s="517">
        <v>100</v>
      </c>
      <c r="C19" s="517">
        <v>100</v>
      </c>
    </row>
    <row r="20" spans="1:25" x14ac:dyDescent="0.35">
      <c r="A20" s="517" t="s">
        <v>3795</v>
      </c>
      <c r="B20" s="517">
        <v>100</v>
      </c>
      <c r="C20" s="517">
        <v>100</v>
      </c>
    </row>
    <row r="22" spans="1:25" s="560" customFormat="1" x14ac:dyDescent="0.35">
      <c r="A22" s="559" t="s">
        <v>3796</v>
      </c>
    </row>
    <row r="23" spans="1:25" x14ac:dyDescent="0.35">
      <c r="A23" s="547"/>
      <c r="B23" s="547">
        <v>2019</v>
      </c>
      <c r="C23" s="547">
        <v>2050</v>
      </c>
    </row>
    <row r="24" spans="1:25" x14ac:dyDescent="0.35">
      <c r="A24" s="517" t="s">
        <v>3797</v>
      </c>
      <c r="B24" s="517">
        <v>13</v>
      </c>
      <c r="C24" s="517">
        <v>4331.4750000000004</v>
      </c>
    </row>
    <row r="26" spans="1:25" s="560" customFormat="1" x14ac:dyDescent="0.35">
      <c r="A26" s="559" t="s">
        <v>3798</v>
      </c>
    </row>
    <row r="27" spans="1:25" x14ac:dyDescent="0.35">
      <c r="A27" s="547"/>
      <c r="B27" s="589" t="s">
        <v>3669</v>
      </c>
      <c r="C27" s="590"/>
      <c r="D27" s="590"/>
      <c r="E27" s="590"/>
      <c r="F27" s="590"/>
      <c r="G27" s="590"/>
      <c r="H27" s="590"/>
      <c r="I27" s="590"/>
      <c r="J27" s="589" t="s">
        <v>3682</v>
      </c>
      <c r="K27" s="590"/>
      <c r="L27" s="590"/>
      <c r="M27" s="590"/>
      <c r="N27" s="590"/>
      <c r="O27" s="590"/>
      <c r="P27" s="590"/>
      <c r="Q27" s="590"/>
      <c r="R27" s="589" t="s">
        <v>3671</v>
      </c>
      <c r="S27" s="590"/>
      <c r="T27" s="590"/>
      <c r="U27" s="590"/>
      <c r="V27" s="590"/>
      <c r="W27" s="590"/>
      <c r="X27" s="590"/>
      <c r="Y27" s="590"/>
    </row>
    <row r="28" spans="1:25" s="547" customFormat="1" x14ac:dyDescent="0.35">
      <c r="B28" s="547" t="s">
        <v>2524</v>
      </c>
      <c r="C28" s="547" t="s">
        <v>474</v>
      </c>
      <c r="D28" s="547" t="s">
        <v>3672</v>
      </c>
      <c r="E28" s="547" t="s">
        <v>2532</v>
      </c>
      <c r="F28" s="547" t="s">
        <v>2525</v>
      </c>
      <c r="G28" s="547" t="s">
        <v>47</v>
      </c>
      <c r="H28" s="547" t="s">
        <v>55</v>
      </c>
      <c r="I28" s="547" t="s">
        <v>54</v>
      </c>
      <c r="J28" s="547" t="s">
        <v>2524</v>
      </c>
      <c r="K28" s="547" t="s">
        <v>474</v>
      </c>
      <c r="L28" s="547" t="s">
        <v>3672</v>
      </c>
      <c r="M28" s="547" t="s">
        <v>2532</v>
      </c>
      <c r="N28" s="547" t="s">
        <v>2525</v>
      </c>
      <c r="O28" s="547" t="s">
        <v>47</v>
      </c>
      <c r="P28" s="547" t="s">
        <v>55</v>
      </c>
      <c r="Q28" s="547" t="s">
        <v>54</v>
      </c>
      <c r="R28" s="547" t="s">
        <v>2524</v>
      </c>
      <c r="S28" s="547" t="s">
        <v>474</v>
      </c>
      <c r="T28" s="547" t="s">
        <v>3672</v>
      </c>
      <c r="U28" s="547" t="s">
        <v>2532</v>
      </c>
      <c r="V28" s="547" t="s">
        <v>2525</v>
      </c>
      <c r="W28" s="547" t="s">
        <v>47</v>
      </c>
      <c r="X28" s="547" t="s">
        <v>55</v>
      </c>
      <c r="Y28" s="547" t="s">
        <v>54</v>
      </c>
    </row>
    <row r="29" spans="1:25" x14ac:dyDescent="0.35">
      <c r="A29" s="547" t="s">
        <v>3799</v>
      </c>
      <c r="B29" s="517">
        <v>1085693161000000</v>
      </c>
      <c r="C29" s="517">
        <v>0</v>
      </c>
      <c r="D29" s="517">
        <v>0</v>
      </c>
      <c r="E29" s="517">
        <v>0</v>
      </c>
      <c r="F29" s="517">
        <v>0</v>
      </c>
      <c r="G29" s="517">
        <v>1720904160000000</v>
      </c>
      <c r="H29" s="517">
        <v>0</v>
      </c>
      <c r="I29" s="517">
        <v>0</v>
      </c>
      <c r="J29" s="517">
        <v>1085693161000000</v>
      </c>
      <c r="K29" s="517">
        <v>249641566800000</v>
      </c>
      <c r="L29" s="517">
        <v>0</v>
      </c>
      <c r="M29" s="517">
        <v>0</v>
      </c>
      <c r="N29" s="517">
        <v>0</v>
      </c>
      <c r="O29" s="517">
        <v>2287978160000000</v>
      </c>
      <c r="P29" s="517">
        <v>0</v>
      </c>
      <c r="Q29" s="517">
        <v>0</v>
      </c>
      <c r="R29" s="517">
        <f t="shared" ref="R29:Y29" si="0">IF(J29&lt;&gt;0,B29/J29,0)</f>
        <v>1</v>
      </c>
      <c r="S29" s="517">
        <f t="shared" si="0"/>
        <v>0</v>
      </c>
      <c r="T29" s="517">
        <f t="shared" si="0"/>
        <v>0</v>
      </c>
      <c r="U29" s="517">
        <f t="shared" si="0"/>
        <v>0</v>
      </c>
      <c r="V29" s="517">
        <f t="shared" si="0"/>
        <v>0</v>
      </c>
      <c r="W29" s="517">
        <f t="shared" si="0"/>
        <v>0.75215060619284935</v>
      </c>
      <c r="X29" s="517">
        <f t="shared" si="0"/>
        <v>0</v>
      </c>
      <c r="Y29" s="517">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796875" defaultRowHeight="14.5" x14ac:dyDescent="0.35"/>
  <cols>
    <col min="1" max="1" width="20.1796875" style="517" customWidth="1"/>
    <col min="2" max="2" width="43.7265625" style="517" customWidth="1"/>
    <col min="3" max="3" width="44.7265625" style="517" customWidth="1"/>
    <col min="4" max="4" width="14" style="517" customWidth="1"/>
    <col min="5" max="5" width="158.1796875" style="549" customWidth="1"/>
    <col min="6" max="16384" width="9.1796875" style="517"/>
  </cols>
  <sheetData>
    <row r="1" spans="1:5" x14ac:dyDescent="0.35">
      <c r="A1" s="547" t="s">
        <v>3334</v>
      </c>
    </row>
    <row r="2" spans="1:5" x14ac:dyDescent="0.35">
      <c r="A2" s="550" t="s">
        <v>3335</v>
      </c>
    </row>
    <row r="3" spans="1:5" x14ac:dyDescent="0.35">
      <c r="A3" s="551" t="s">
        <v>3</v>
      </c>
      <c r="B3" s="551" t="s">
        <v>0</v>
      </c>
      <c r="C3" s="551" t="s">
        <v>1</v>
      </c>
      <c r="D3" s="551" t="s">
        <v>3695</v>
      </c>
      <c r="E3" s="552" t="s">
        <v>3696</v>
      </c>
    </row>
    <row r="4" spans="1:5" ht="43.5" x14ac:dyDescent="0.35">
      <c r="A4" s="517" t="s">
        <v>4</v>
      </c>
      <c r="B4" s="517" t="s">
        <v>2436</v>
      </c>
      <c r="C4" s="517" t="s">
        <v>2431</v>
      </c>
      <c r="D4" s="553" t="s">
        <v>3697</v>
      </c>
      <c r="E4" s="554" t="s">
        <v>3698</v>
      </c>
    </row>
    <row r="5" spans="1:5" ht="29" x14ac:dyDescent="0.35">
      <c r="A5" s="517" t="s">
        <v>4</v>
      </c>
      <c r="B5" s="517" t="s">
        <v>2511</v>
      </c>
      <c r="C5" s="517" t="s">
        <v>2512</v>
      </c>
      <c r="D5" s="553" t="s">
        <v>3697</v>
      </c>
      <c r="E5" s="554" t="s">
        <v>3699</v>
      </c>
    </row>
    <row r="6" spans="1:5" ht="43.5" x14ac:dyDescent="0.35">
      <c r="A6" s="517" t="s">
        <v>4</v>
      </c>
      <c r="B6" s="517" t="s">
        <v>2507</v>
      </c>
      <c r="C6" s="517" t="s">
        <v>2508</v>
      </c>
      <c r="D6" s="553" t="s">
        <v>3697</v>
      </c>
      <c r="E6" s="554" t="s">
        <v>3700</v>
      </c>
    </row>
    <row r="7" spans="1:5" ht="43.5" x14ac:dyDescent="0.35">
      <c r="A7" s="517" t="s">
        <v>4</v>
      </c>
      <c r="B7" s="517" t="s">
        <v>3588</v>
      </c>
      <c r="C7" s="517" t="s">
        <v>489</v>
      </c>
      <c r="D7" s="553" t="s">
        <v>3697</v>
      </c>
      <c r="E7" s="554" t="s">
        <v>3701</v>
      </c>
    </row>
    <row r="8" spans="1:5" ht="29" x14ac:dyDescent="0.35">
      <c r="A8" s="517" t="s">
        <v>4</v>
      </c>
      <c r="B8" s="517" t="s">
        <v>488</v>
      </c>
      <c r="C8" s="517" t="s">
        <v>484</v>
      </c>
      <c r="D8" s="553" t="s">
        <v>3697</v>
      </c>
      <c r="E8" s="554" t="s">
        <v>3702</v>
      </c>
    </row>
    <row r="9" spans="1:5" ht="29" x14ac:dyDescent="0.35">
      <c r="A9" s="517" t="s">
        <v>4</v>
      </c>
      <c r="B9" s="517" t="s">
        <v>11</v>
      </c>
      <c r="C9" s="517" t="s">
        <v>112</v>
      </c>
      <c r="D9" s="553" t="s">
        <v>3697</v>
      </c>
      <c r="E9" s="554" t="s">
        <v>3703</v>
      </c>
    </row>
    <row r="10" spans="1:5" ht="29" x14ac:dyDescent="0.35">
      <c r="A10" s="517" t="s">
        <v>4</v>
      </c>
      <c r="B10" s="517" t="s">
        <v>5</v>
      </c>
      <c r="C10" s="517" t="s">
        <v>315</v>
      </c>
      <c r="D10" s="553" t="s">
        <v>3697</v>
      </c>
      <c r="E10" s="554" t="s">
        <v>3704</v>
      </c>
    </row>
    <row r="11" spans="1:5" ht="43.5" x14ac:dyDescent="0.35">
      <c r="A11" s="517" t="s">
        <v>4</v>
      </c>
      <c r="B11" s="517" t="s">
        <v>3705</v>
      </c>
      <c r="C11" s="517" t="s">
        <v>2554</v>
      </c>
      <c r="D11" s="553" t="s">
        <v>3697</v>
      </c>
      <c r="E11" s="554" t="s">
        <v>3706</v>
      </c>
    </row>
    <row r="12" spans="1:5" ht="29" x14ac:dyDescent="0.35">
      <c r="A12" s="517" t="s">
        <v>4</v>
      </c>
      <c r="B12" s="517" t="s">
        <v>493</v>
      </c>
      <c r="C12" s="517" t="s">
        <v>494</v>
      </c>
      <c r="D12" s="553" t="s">
        <v>3697</v>
      </c>
      <c r="E12" s="554" t="s">
        <v>3707</v>
      </c>
    </row>
    <row r="13" spans="1:5" x14ac:dyDescent="0.35">
      <c r="A13" s="517" t="s">
        <v>4</v>
      </c>
      <c r="B13" s="517" t="s">
        <v>3109</v>
      </c>
      <c r="C13" s="517" t="s">
        <v>3110</v>
      </c>
      <c r="D13" s="553" t="s">
        <v>3697</v>
      </c>
      <c r="E13" s="554" t="s">
        <v>3708</v>
      </c>
    </row>
    <row r="14" spans="1:5" ht="29" x14ac:dyDescent="0.35">
      <c r="A14" s="517" t="s">
        <v>72</v>
      </c>
      <c r="B14" s="517" t="s">
        <v>15</v>
      </c>
      <c r="C14" s="517" t="s">
        <v>2546</v>
      </c>
      <c r="D14" s="553" t="s">
        <v>3697</v>
      </c>
      <c r="E14" s="554" t="s">
        <v>3709</v>
      </c>
    </row>
    <row r="15" spans="1:5" ht="29" x14ac:dyDescent="0.35">
      <c r="A15" s="517" t="s">
        <v>72</v>
      </c>
      <c r="B15" s="517" t="s">
        <v>101</v>
      </c>
      <c r="C15" s="517" t="s">
        <v>316</v>
      </c>
      <c r="D15" s="553" t="s">
        <v>3697</v>
      </c>
      <c r="E15" s="554" t="s">
        <v>3710</v>
      </c>
    </row>
    <row r="16" spans="1:5" ht="43.5" x14ac:dyDescent="0.35">
      <c r="A16" s="517" t="s">
        <v>72</v>
      </c>
      <c r="B16" s="517" t="s">
        <v>14</v>
      </c>
      <c r="C16" s="517" t="s">
        <v>7</v>
      </c>
      <c r="D16" s="553" t="s">
        <v>3697</v>
      </c>
      <c r="E16" s="554" t="s">
        <v>3711</v>
      </c>
    </row>
    <row r="17" spans="1:5" ht="29" x14ac:dyDescent="0.35">
      <c r="A17" s="517" t="s">
        <v>72</v>
      </c>
      <c r="B17" s="517" t="s">
        <v>274</v>
      </c>
      <c r="C17" s="517" t="s">
        <v>317</v>
      </c>
      <c r="D17" s="553" t="s">
        <v>3697</v>
      </c>
      <c r="E17" s="554" t="s">
        <v>3712</v>
      </c>
    </row>
    <row r="18" spans="1:5" x14ac:dyDescent="0.35">
      <c r="A18" s="517" t="s">
        <v>72</v>
      </c>
      <c r="B18" s="517" t="s">
        <v>278</v>
      </c>
      <c r="C18" s="517" t="s">
        <v>281</v>
      </c>
      <c r="D18" s="553" t="s">
        <v>3697</v>
      </c>
      <c r="E18" s="554" t="s">
        <v>3713</v>
      </c>
    </row>
    <row r="19" spans="1:5" ht="29" x14ac:dyDescent="0.35">
      <c r="A19" s="517" t="s">
        <v>72</v>
      </c>
      <c r="B19" s="517" t="s">
        <v>13</v>
      </c>
      <c r="C19" s="517" t="s">
        <v>128</v>
      </c>
      <c r="D19" s="553" t="s">
        <v>3697</v>
      </c>
      <c r="E19" s="554" t="s">
        <v>3714</v>
      </c>
    </row>
    <row r="20" spans="1:5" ht="29" x14ac:dyDescent="0.35">
      <c r="A20" s="517" t="s">
        <v>72</v>
      </c>
      <c r="B20" s="517" t="s">
        <v>2520</v>
      </c>
      <c r="C20" s="517" t="s">
        <v>2519</v>
      </c>
      <c r="D20" s="553" t="s">
        <v>3697</v>
      </c>
      <c r="E20" s="554" t="s">
        <v>3715</v>
      </c>
    </row>
    <row r="21" spans="1:5" ht="29" x14ac:dyDescent="0.35">
      <c r="A21" s="517" t="s">
        <v>72</v>
      </c>
      <c r="B21" s="517" t="s">
        <v>12</v>
      </c>
      <c r="C21" s="517" t="s">
        <v>6</v>
      </c>
      <c r="D21" s="553" t="s">
        <v>3697</v>
      </c>
      <c r="E21" s="554" t="s">
        <v>3716</v>
      </c>
    </row>
    <row r="22" spans="1:5" x14ac:dyDescent="0.35">
      <c r="A22" s="517" t="s">
        <v>8</v>
      </c>
      <c r="B22" s="517" t="s">
        <v>350</v>
      </c>
      <c r="C22" s="517" t="s">
        <v>351</v>
      </c>
      <c r="D22" s="553" t="s">
        <v>3697</v>
      </c>
      <c r="E22" s="554" t="s">
        <v>3717</v>
      </c>
    </row>
    <row r="23" spans="1:5" x14ac:dyDescent="0.35">
      <c r="A23" s="517" t="s">
        <v>8</v>
      </c>
      <c r="B23" s="517" t="s">
        <v>27</v>
      </c>
      <c r="C23" s="517" t="s">
        <v>3148</v>
      </c>
      <c r="D23" s="553" t="s">
        <v>3697</v>
      </c>
      <c r="E23" s="554" t="s">
        <v>3718</v>
      </c>
    </row>
    <row r="24" spans="1:5" ht="72.5" x14ac:dyDescent="0.35">
      <c r="A24" s="517" t="s">
        <v>8</v>
      </c>
      <c r="B24" s="517" t="s">
        <v>3719</v>
      </c>
      <c r="C24" s="517" t="s">
        <v>2835</v>
      </c>
      <c r="D24" s="553" t="s">
        <v>3697</v>
      </c>
      <c r="E24" s="554" t="s">
        <v>3720</v>
      </c>
    </row>
    <row r="25" spans="1:5" ht="29" x14ac:dyDescent="0.35">
      <c r="A25" s="517" t="s">
        <v>8</v>
      </c>
      <c r="B25" s="517" t="s">
        <v>283</v>
      </c>
      <c r="C25" s="517" t="s">
        <v>286</v>
      </c>
      <c r="D25" s="553" t="s">
        <v>3697</v>
      </c>
      <c r="E25" s="554" t="s">
        <v>3721</v>
      </c>
    </row>
    <row r="26" spans="1:5" ht="29" x14ac:dyDescent="0.35">
      <c r="A26" s="517" t="s">
        <v>8</v>
      </c>
      <c r="B26" s="517" t="s">
        <v>284</v>
      </c>
      <c r="C26" s="517" t="s">
        <v>285</v>
      </c>
      <c r="D26" s="553" t="s">
        <v>3697</v>
      </c>
      <c r="E26" s="554" t="s">
        <v>3722</v>
      </c>
    </row>
    <row r="27" spans="1:5" x14ac:dyDescent="0.35">
      <c r="A27" s="517" t="s">
        <v>8</v>
      </c>
      <c r="B27" s="517" t="s">
        <v>319</v>
      </c>
      <c r="C27" s="517" t="s">
        <v>318</v>
      </c>
      <c r="D27" s="553" t="s">
        <v>3697</v>
      </c>
      <c r="E27" s="555"/>
    </row>
    <row r="28" spans="1:5" ht="29" x14ac:dyDescent="0.35">
      <c r="A28" s="517" t="s">
        <v>8</v>
      </c>
      <c r="B28" s="517" t="s">
        <v>17</v>
      </c>
      <c r="C28" s="517" t="s">
        <v>28</v>
      </c>
      <c r="D28" s="553" t="s">
        <v>3697</v>
      </c>
      <c r="E28" s="554" t="s">
        <v>3723</v>
      </c>
    </row>
    <row r="29" spans="1:5" x14ac:dyDescent="0.35">
      <c r="A29" s="517" t="s">
        <v>8</v>
      </c>
      <c r="B29" s="517" t="s">
        <v>130</v>
      </c>
      <c r="C29" s="517" t="s">
        <v>129</v>
      </c>
      <c r="D29" s="553" t="s">
        <v>3697</v>
      </c>
      <c r="E29" s="554" t="s">
        <v>3724</v>
      </c>
    </row>
    <row r="30" spans="1:5" x14ac:dyDescent="0.35">
      <c r="A30" s="517" t="s">
        <v>8</v>
      </c>
      <c r="B30" s="517" t="s">
        <v>19</v>
      </c>
      <c r="C30" s="517" t="s">
        <v>3093</v>
      </c>
      <c r="D30" s="553" t="s">
        <v>3697</v>
      </c>
      <c r="E30" s="554" t="s">
        <v>3725</v>
      </c>
    </row>
    <row r="31" spans="1:5" ht="29" x14ac:dyDescent="0.35">
      <c r="A31" s="517" t="s">
        <v>8</v>
      </c>
      <c r="B31" s="517" t="s">
        <v>134</v>
      </c>
      <c r="C31" s="517" t="s">
        <v>297</v>
      </c>
      <c r="D31" s="553" t="s">
        <v>3697</v>
      </c>
      <c r="E31" s="554" t="s">
        <v>3726</v>
      </c>
    </row>
    <row r="32" spans="1:5" x14ac:dyDescent="0.35">
      <c r="A32" s="517" t="s">
        <v>8</v>
      </c>
      <c r="B32" s="517" t="s">
        <v>3146</v>
      </c>
      <c r="C32" s="517" t="s">
        <v>3147</v>
      </c>
      <c r="D32" s="553" t="s">
        <v>3697</v>
      </c>
      <c r="E32" s="555" t="s">
        <v>3727</v>
      </c>
    </row>
    <row r="33" spans="1:5" ht="29" x14ac:dyDescent="0.35">
      <c r="A33" s="517" t="s">
        <v>8</v>
      </c>
      <c r="B33" s="517" t="s">
        <v>60</v>
      </c>
      <c r="C33" s="517" t="s">
        <v>131</v>
      </c>
      <c r="D33" s="553" t="s">
        <v>3697</v>
      </c>
      <c r="E33" s="555" t="s">
        <v>3728</v>
      </c>
    </row>
    <row r="34" spans="1:5" x14ac:dyDescent="0.35">
      <c r="A34" s="517" t="s">
        <v>8</v>
      </c>
      <c r="B34" s="517" t="s">
        <v>379</v>
      </c>
      <c r="C34" s="517" t="s">
        <v>380</v>
      </c>
      <c r="D34" s="553" t="s">
        <v>3697</v>
      </c>
      <c r="E34" s="554" t="s">
        <v>3729</v>
      </c>
    </row>
    <row r="35" spans="1:5" x14ac:dyDescent="0.35">
      <c r="A35" s="517" t="s">
        <v>8</v>
      </c>
      <c r="B35" s="517" t="s">
        <v>2291</v>
      </c>
      <c r="C35" s="517" t="s">
        <v>2290</v>
      </c>
      <c r="D35" s="553" t="s">
        <v>3697</v>
      </c>
      <c r="E35" s="554" t="s">
        <v>3730</v>
      </c>
    </row>
    <row r="36" spans="1:5" ht="29" x14ac:dyDescent="0.35">
      <c r="A36" s="517" t="s">
        <v>8</v>
      </c>
      <c r="B36" s="517" t="s">
        <v>266</v>
      </c>
      <c r="C36" s="517" t="s">
        <v>267</v>
      </c>
      <c r="D36" s="553" t="s">
        <v>3697</v>
      </c>
      <c r="E36" s="555" t="s">
        <v>3731</v>
      </c>
    </row>
    <row r="37" spans="1:5" ht="29" x14ac:dyDescent="0.35">
      <c r="A37" s="517" t="s">
        <v>8</v>
      </c>
      <c r="B37" s="517" t="s">
        <v>2366</v>
      </c>
      <c r="C37" s="517" t="s">
        <v>2367</v>
      </c>
      <c r="D37" s="553" t="s">
        <v>3697</v>
      </c>
      <c r="E37" s="554" t="s">
        <v>3732</v>
      </c>
    </row>
    <row r="38" spans="1:5" x14ac:dyDescent="0.35">
      <c r="A38" s="517" t="s">
        <v>8</v>
      </c>
      <c r="B38" s="517" t="s">
        <v>263</v>
      </c>
      <c r="C38" s="517" t="s">
        <v>298</v>
      </c>
      <c r="D38" s="553" t="s">
        <v>3697</v>
      </c>
      <c r="E38" s="554" t="s">
        <v>3733</v>
      </c>
    </row>
    <row r="39" spans="1:5" ht="29" x14ac:dyDescent="0.35">
      <c r="A39" s="517" t="s">
        <v>8</v>
      </c>
      <c r="B39" s="517" t="s">
        <v>2886</v>
      </c>
      <c r="C39" s="517" t="s">
        <v>2888</v>
      </c>
      <c r="D39" s="553" t="s">
        <v>3697</v>
      </c>
      <c r="E39" s="555" t="s">
        <v>3734</v>
      </c>
    </row>
    <row r="40" spans="1:5" x14ac:dyDescent="0.35">
      <c r="A40" s="517" t="s">
        <v>8</v>
      </c>
      <c r="B40" s="517" t="s">
        <v>18</v>
      </c>
      <c r="C40" s="517" t="s">
        <v>133</v>
      </c>
      <c r="D40" s="553" t="s">
        <v>3697</v>
      </c>
      <c r="E40" s="555" t="s">
        <v>3735</v>
      </c>
    </row>
    <row r="41" spans="1:5" ht="58" x14ac:dyDescent="0.35">
      <c r="A41" s="517" t="s">
        <v>9</v>
      </c>
      <c r="B41" s="517" t="s">
        <v>27</v>
      </c>
      <c r="C41" s="517" t="s">
        <v>3152</v>
      </c>
      <c r="D41" s="553" t="s">
        <v>3697</v>
      </c>
      <c r="E41" s="555" t="s">
        <v>3736</v>
      </c>
    </row>
    <row r="42" spans="1:5" x14ac:dyDescent="0.35">
      <c r="A42" s="517" t="s">
        <v>9</v>
      </c>
      <c r="B42" s="517" t="s">
        <v>21</v>
      </c>
      <c r="C42" s="517" t="s">
        <v>2868</v>
      </c>
      <c r="D42" s="553" t="s">
        <v>3697</v>
      </c>
      <c r="E42" s="554" t="s">
        <v>3737</v>
      </c>
    </row>
    <row r="43" spans="1:5" ht="29" x14ac:dyDescent="0.35">
      <c r="A43" s="517" t="s">
        <v>9</v>
      </c>
      <c r="B43" s="517" t="s">
        <v>25</v>
      </c>
      <c r="C43" s="517" t="s">
        <v>299</v>
      </c>
      <c r="D43" s="553" t="s">
        <v>3697</v>
      </c>
      <c r="E43" s="554" t="s">
        <v>3738</v>
      </c>
    </row>
    <row r="44" spans="1:5" ht="29" x14ac:dyDescent="0.35">
      <c r="A44" s="517" t="s">
        <v>9</v>
      </c>
      <c r="B44" s="517" t="s">
        <v>23</v>
      </c>
      <c r="C44" s="517" t="s">
        <v>59</v>
      </c>
      <c r="D44" s="553" t="s">
        <v>3697</v>
      </c>
      <c r="E44" s="554" t="s">
        <v>3739</v>
      </c>
    </row>
    <row r="45" spans="1:5" ht="58" x14ac:dyDescent="0.35">
      <c r="A45" s="517" t="s">
        <v>9</v>
      </c>
      <c r="B45" s="517" t="s">
        <v>102</v>
      </c>
      <c r="C45" s="517" t="s">
        <v>300</v>
      </c>
      <c r="D45" s="553" t="s">
        <v>3697</v>
      </c>
      <c r="E45" s="554" t="s">
        <v>3740</v>
      </c>
    </row>
    <row r="46" spans="1:5" x14ac:dyDescent="0.35">
      <c r="A46" s="517" t="s">
        <v>9</v>
      </c>
      <c r="B46" s="517" t="s">
        <v>24</v>
      </c>
      <c r="C46" s="517" t="s">
        <v>301</v>
      </c>
      <c r="D46" s="553" t="s">
        <v>3697</v>
      </c>
      <c r="E46" s="554" t="s">
        <v>3741</v>
      </c>
    </row>
    <row r="47" spans="1:5" ht="87" x14ac:dyDescent="0.35">
      <c r="A47" s="517" t="s">
        <v>9</v>
      </c>
      <c r="B47" s="517" t="s">
        <v>2781</v>
      </c>
      <c r="C47" s="517" t="s">
        <v>2448</v>
      </c>
      <c r="D47" s="553" t="s">
        <v>3697</v>
      </c>
      <c r="E47" s="555" t="s">
        <v>3742</v>
      </c>
    </row>
    <row r="48" spans="1:5" x14ac:dyDescent="0.35">
      <c r="A48" s="517" t="s">
        <v>9</v>
      </c>
      <c r="B48" s="517" t="s">
        <v>2873</v>
      </c>
      <c r="C48" s="517" t="s">
        <v>2876</v>
      </c>
      <c r="D48" s="553" t="s">
        <v>3697</v>
      </c>
      <c r="E48" s="554" t="s">
        <v>3743</v>
      </c>
    </row>
    <row r="49" spans="1:5" x14ac:dyDescent="0.35">
      <c r="A49" s="517" t="s">
        <v>9</v>
      </c>
      <c r="B49" s="517" t="s">
        <v>2874</v>
      </c>
      <c r="C49" s="517" t="s">
        <v>2877</v>
      </c>
      <c r="D49" s="553" t="s">
        <v>3697</v>
      </c>
      <c r="E49" s="554" t="s">
        <v>3744</v>
      </c>
    </row>
    <row r="50" spans="1:5" x14ac:dyDescent="0.35">
      <c r="A50" s="517" t="s">
        <v>9</v>
      </c>
      <c r="B50" s="517" t="s">
        <v>2875</v>
      </c>
      <c r="C50" s="517" t="s">
        <v>2878</v>
      </c>
      <c r="D50" s="553" t="s">
        <v>3697</v>
      </c>
      <c r="E50" s="554" t="s">
        <v>3745</v>
      </c>
    </row>
    <row r="51" spans="1:5" ht="29" x14ac:dyDescent="0.35">
      <c r="A51" s="517" t="s">
        <v>9</v>
      </c>
      <c r="B51" s="517" t="s">
        <v>2885</v>
      </c>
      <c r="C51" s="517" t="s">
        <v>2879</v>
      </c>
      <c r="D51" s="553" t="s">
        <v>3697</v>
      </c>
      <c r="E51" s="554" t="s">
        <v>3746</v>
      </c>
    </row>
    <row r="52" spans="1:5" x14ac:dyDescent="0.35">
      <c r="A52" s="517" t="s">
        <v>9</v>
      </c>
      <c r="B52" s="517" t="s">
        <v>2489</v>
      </c>
      <c r="C52" s="517" t="s">
        <v>2488</v>
      </c>
      <c r="D52" s="553" t="s">
        <v>3697</v>
      </c>
      <c r="E52" s="554"/>
    </row>
    <row r="53" spans="1:5" ht="29" x14ac:dyDescent="0.35">
      <c r="A53" s="517" t="s">
        <v>9</v>
      </c>
      <c r="B53" s="517" t="s">
        <v>22</v>
      </c>
      <c r="C53" s="517" t="s">
        <v>302</v>
      </c>
      <c r="D53" s="553" t="s">
        <v>3697</v>
      </c>
      <c r="E53" s="554" t="s">
        <v>3747</v>
      </c>
    </row>
    <row r="54" spans="1:5" ht="29" x14ac:dyDescent="0.35">
      <c r="A54" s="517" t="s">
        <v>9</v>
      </c>
      <c r="B54" s="517" t="s">
        <v>20</v>
      </c>
      <c r="C54" s="517" t="s">
        <v>303</v>
      </c>
      <c r="D54" s="553" t="s">
        <v>3697</v>
      </c>
      <c r="E54" s="554" t="s">
        <v>3748</v>
      </c>
    </row>
    <row r="55" spans="1:5" ht="29" x14ac:dyDescent="0.35">
      <c r="A55" s="517" t="s">
        <v>9</v>
      </c>
      <c r="B55" s="517" t="s">
        <v>2550</v>
      </c>
      <c r="C55" s="517" t="s">
        <v>2551</v>
      </c>
      <c r="D55" s="553" t="s">
        <v>3697</v>
      </c>
      <c r="E55" s="554" t="s">
        <v>3749</v>
      </c>
    </row>
    <row r="56" spans="1:5" x14ac:dyDescent="0.35">
      <c r="A56" s="517" t="s">
        <v>137</v>
      </c>
      <c r="B56" s="517" t="s">
        <v>139</v>
      </c>
      <c r="C56" s="517" t="s">
        <v>453</v>
      </c>
      <c r="D56" s="553" t="s">
        <v>3697</v>
      </c>
      <c r="E56" s="554" t="s">
        <v>3750</v>
      </c>
    </row>
    <row r="57" spans="1:5" x14ac:dyDescent="0.35">
      <c r="A57" s="517" t="s">
        <v>137</v>
      </c>
      <c r="B57" s="517" t="s">
        <v>273</v>
      </c>
      <c r="C57" s="517" t="s">
        <v>462</v>
      </c>
      <c r="D57" s="553" t="s">
        <v>3697</v>
      </c>
      <c r="E57" s="554" t="s">
        <v>3751</v>
      </c>
    </row>
    <row r="58" spans="1:5" x14ac:dyDescent="0.35">
      <c r="A58" s="517" t="s">
        <v>137</v>
      </c>
      <c r="B58" s="517" t="s">
        <v>458</v>
      </c>
      <c r="C58" s="517" t="s">
        <v>459</v>
      </c>
      <c r="D58" s="553" t="s">
        <v>3697</v>
      </c>
      <c r="E58" s="554" t="s">
        <v>3752</v>
      </c>
    </row>
    <row r="59" spans="1:5" x14ac:dyDescent="0.35">
      <c r="A59" s="517" t="s">
        <v>137</v>
      </c>
      <c r="B59" s="517" t="s">
        <v>192</v>
      </c>
      <c r="C59" s="517" t="s">
        <v>454</v>
      </c>
      <c r="D59" s="553" t="s">
        <v>3697</v>
      </c>
      <c r="E59" s="554" t="s">
        <v>3753</v>
      </c>
    </row>
    <row r="60" spans="1:5" ht="29" x14ac:dyDescent="0.35">
      <c r="A60" s="517" t="s">
        <v>137</v>
      </c>
      <c r="B60" s="517" t="s">
        <v>2870</v>
      </c>
      <c r="C60" s="517" t="s">
        <v>2871</v>
      </c>
      <c r="D60" s="553" t="s">
        <v>3697</v>
      </c>
      <c r="E60" s="554" t="s">
        <v>3754</v>
      </c>
    </row>
    <row r="61" spans="1:5" x14ac:dyDescent="0.35">
      <c r="A61" s="517" t="s">
        <v>137</v>
      </c>
      <c r="B61" s="517" t="s">
        <v>140</v>
      </c>
      <c r="C61" s="517" t="s">
        <v>455</v>
      </c>
      <c r="D61" s="553" t="s">
        <v>3697</v>
      </c>
      <c r="E61" s="554" t="s">
        <v>3755</v>
      </c>
    </row>
    <row r="62" spans="1:5" x14ac:dyDescent="0.35">
      <c r="A62" s="517" t="s">
        <v>137</v>
      </c>
      <c r="B62" s="517" t="s">
        <v>138</v>
      </c>
      <c r="C62" s="517" t="s">
        <v>2903</v>
      </c>
      <c r="D62" s="553" t="s">
        <v>3697</v>
      </c>
      <c r="E62" s="554" t="s">
        <v>3756</v>
      </c>
    </row>
    <row r="63" spans="1:5" x14ac:dyDescent="0.35">
      <c r="A63" s="517" t="s">
        <v>137</v>
      </c>
      <c r="B63" s="517" t="s">
        <v>456</v>
      </c>
      <c r="C63" s="517" t="s">
        <v>457</v>
      </c>
      <c r="D63" s="553" t="s">
        <v>3697</v>
      </c>
      <c r="E63" s="554"/>
    </row>
    <row r="64" spans="1:5" ht="58" x14ac:dyDescent="0.35">
      <c r="A64" s="517" t="s">
        <v>137</v>
      </c>
      <c r="B64" s="517" t="s">
        <v>2493</v>
      </c>
      <c r="C64" s="517" t="s">
        <v>2494</v>
      </c>
      <c r="D64" s="553" t="s">
        <v>3697</v>
      </c>
      <c r="E64" s="554" t="s">
        <v>3757</v>
      </c>
    </row>
    <row r="65" spans="1:5" ht="29" x14ac:dyDescent="0.35">
      <c r="A65" s="517" t="s">
        <v>2536</v>
      </c>
      <c r="B65" s="517" t="s">
        <v>2540</v>
      </c>
      <c r="C65" s="517" t="s">
        <v>304</v>
      </c>
      <c r="D65" s="553" t="s">
        <v>3697</v>
      </c>
      <c r="E65" s="554" t="s">
        <v>3758</v>
      </c>
    </row>
    <row r="66" spans="1:5" x14ac:dyDescent="0.35">
      <c r="A66" s="517" t="s">
        <v>2536</v>
      </c>
      <c r="B66" s="517" t="s">
        <v>2834</v>
      </c>
      <c r="C66" s="517" t="s">
        <v>2833</v>
      </c>
      <c r="D66" s="553" t="s">
        <v>3697</v>
      </c>
      <c r="E66" s="554" t="s">
        <v>3759</v>
      </c>
    </row>
    <row r="67" spans="1:5" ht="29" x14ac:dyDescent="0.35">
      <c r="A67" s="517" t="s">
        <v>2536</v>
      </c>
      <c r="B67" s="517" t="s">
        <v>2537</v>
      </c>
      <c r="C67" s="517" t="s">
        <v>2538</v>
      </c>
      <c r="D67" s="553" t="s">
        <v>3697</v>
      </c>
      <c r="E67" s="554" t="s">
        <v>3760</v>
      </c>
    </row>
    <row r="68" spans="1:5" ht="72.5" x14ac:dyDescent="0.35">
      <c r="A68" s="517" t="s">
        <v>10</v>
      </c>
      <c r="B68" s="517" t="s">
        <v>3761</v>
      </c>
      <c r="C68" s="517" t="s">
        <v>2463</v>
      </c>
      <c r="D68" s="553" t="s">
        <v>3697</v>
      </c>
      <c r="E68" s="554" t="s">
        <v>3762</v>
      </c>
    </row>
    <row r="69" spans="1:5" x14ac:dyDescent="0.35">
      <c r="A69" s="517" t="s">
        <v>10</v>
      </c>
      <c r="B69" s="517" t="s">
        <v>26</v>
      </c>
      <c r="C69" s="517" t="s">
        <v>144</v>
      </c>
      <c r="D69" s="553" t="s">
        <v>3697</v>
      </c>
      <c r="E69" s="554" t="s">
        <v>3763</v>
      </c>
    </row>
    <row r="70" spans="1:5" x14ac:dyDescent="0.35">
      <c r="A70" s="517" t="s">
        <v>10</v>
      </c>
      <c r="B70" s="517" t="s">
        <v>2498</v>
      </c>
      <c r="C70" s="517" t="s">
        <v>2500</v>
      </c>
      <c r="D70" s="553" t="s">
        <v>3697</v>
      </c>
      <c r="E70" s="554"/>
    </row>
    <row r="71" spans="1:5" x14ac:dyDescent="0.35">
      <c r="A71" s="517" t="s">
        <v>10</v>
      </c>
      <c r="B71" s="517" t="s">
        <v>3096</v>
      </c>
      <c r="C71" s="517" t="s">
        <v>2499</v>
      </c>
      <c r="D71" s="553" t="s">
        <v>3697</v>
      </c>
      <c r="E71" s="554" t="s">
        <v>3764</v>
      </c>
    </row>
    <row r="72" spans="1:5" x14ac:dyDescent="0.35">
      <c r="A72" s="517" t="s">
        <v>10</v>
      </c>
      <c r="B72" s="517" t="s">
        <v>2808</v>
      </c>
      <c r="C72" s="517" t="s">
        <v>2807</v>
      </c>
      <c r="D72" s="553" t="s">
        <v>3697</v>
      </c>
      <c r="E72" s="554"/>
    </row>
    <row r="73" spans="1:5" x14ac:dyDescent="0.35">
      <c r="A73" s="517" t="s">
        <v>10</v>
      </c>
      <c r="B73" s="517" t="s">
        <v>3765</v>
      </c>
      <c r="C73" s="517" t="s">
        <v>2807</v>
      </c>
      <c r="D73" s="553" t="s">
        <v>3697</v>
      </c>
      <c r="E73" s="554"/>
    </row>
    <row r="74" spans="1:5" x14ac:dyDescent="0.35">
      <c r="A74" s="517" t="s">
        <v>10</v>
      </c>
      <c r="B74" s="517" t="s">
        <v>2856</v>
      </c>
      <c r="C74" s="517" t="s">
        <v>2856</v>
      </c>
      <c r="D74" s="553" t="s">
        <v>3697</v>
      </c>
      <c r="E74" s="554" t="s">
        <v>3766</v>
      </c>
    </row>
    <row r="75" spans="1:5" x14ac:dyDescent="0.35">
      <c r="A75" s="517" t="s">
        <v>10</v>
      </c>
      <c r="B75" s="517" t="s">
        <v>3767</v>
      </c>
      <c r="C75" s="517" t="s">
        <v>3768</v>
      </c>
      <c r="D75" s="553" t="s">
        <v>3697</v>
      </c>
      <c r="E75" s="554" t="s">
        <v>3769</v>
      </c>
    </row>
    <row r="76" spans="1:5" ht="72.5" x14ac:dyDescent="0.35">
      <c r="A76" s="517" t="s">
        <v>2751</v>
      </c>
      <c r="B76" s="517" t="s">
        <v>335</v>
      </c>
      <c r="C76" s="517" t="s">
        <v>305</v>
      </c>
      <c r="D76" s="553" t="s">
        <v>3697</v>
      </c>
      <c r="E76" s="554" t="s">
        <v>3770</v>
      </c>
    </row>
    <row r="77" spans="1:5" ht="43.5" x14ac:dyDescent="0.35">
      <c r="A77" s="517" t="s">
        <v>2751</v>
      </c>
      <c r="B77" s="517" t="s">
        <v>335</v>
      </c>
      <c r="C77" s="517" t="s">
        <v>306</v>
      </c>
      <c r="D77" s="553" t="s">
        <v>3697</v>
      </c>
      <c r="E77" s="554" t="s">
        <v>3771</v>
      </c>
    </row>
    <row r="78" spans="1:5" ht="43.5" x14ac:dyDescent="0.35">
      <c r="A78" s="517" t="s">
        <v>2751</v>
      </c>
      <c r="B78" s="517" t="s">
        <v>335</v>
      </c>
      <c r="C78" s="517" t="s">
        <v>307</v>
      </c>
      <c r="D78" s="553" t="s">
        <v>3697</v>
      </c>
      <c r="E78" s="554" t="s">
        <v>3771</v>
      </c>
    </row>
    <row r="79" spans="1:5" ht="43.5" x14ac:dyDescent="0.35">
      <c r="A79" s="517" t="s">
        <v>2751</v>
      </c>
      <c r="B79" s="517" t="s">
        <v>335</v>
      </c>
      <c r="C79" s="517" t="s">
        <v>308</v>
      </c>
      <c r="D79" s="553" t="s">
        <v>3697</v>
      </c>
      <c r="E79" s="554" t="s">
        <v>3771</v>
      </c>
    </row>
    <row r="80" spans="1:5" ht="43.5" x14ac:dyDescent="0.35">
      <c r="A80" s="517" t="s">
        <v>2751</v>
      </c>
      <c r="B80" s="517" t="s">
        <v>335</v>
      </c>
      <c r="C80" s="517" t="s">
        <v>309</v>
      </c>
      <c r="D80" s="553" t="s">
        <v>3697</v>
      </c>
      <c r="E80" s="554" t="s">
        <v>3771</v>
      </c>
    </row>
    <row r="81" spans="1:5" ht="58" x14ac:dyDescent="0.35">
      <c r="A81" s="517" t="s">
        <v>2751</v>
      </c>
      <c r="B81" s="517" t="s">
        <v>2901</v>
      </c>
      <c r="C81" s="517" t="s">
        <v>2902</v>
      </c>
      <c r="D81" s="553" t="s">
        <v>3697</v>
      </c>
      <c r="E81" s="554" t="s">
        <v>3772</v>
      </c>
    </row>
    <row r="82" spans="1:5" ht="72.5" x14ac:dyDescent="0.35">
      <c r="A82" s="517" t="s">
        <v>2751</v>
      </c>
      <c r="B82" s="517" t="s">
        <v>349</v>
      </c>
      <c r="C82" s="517" t="s">
        <v>310</v>
      </c>
      <c r="D82" s="553" t="s">
        <v>3697</v>
      </c>
      <c r="E82" s="554" t="s">
        <v>3773</v>
      </c>
    </row>
    <row r="83" spans="1:5" ht="43.5" x14ac:dyDescent="0.35">
      <c r="A83" s="517" t="s">
        <v>2751</v>
      </c>
      <c r="B83" s="517" t="s">
        <v>349</v>
      </c>
      <c r="C83" s="517" t="s">
        <v>311</v>
      </c>
      <c r="D83" s="553" t="s">
        <v>3697</v>
      </c>
      <c r="E83" s="554" t="s">
        <v>3774</v>
      </c>
    </row>
    <row r="84" spans="1:5" ht="43.5" x14ac:dyDescent="0.35">
      <c r="A84" s="517" t="s">
        <v>2751</v>
      </c>
      <c r="B84" s="517" t="s">
        <v>349</v>
      </c>
      <c r="C84" s="517" t="s">
        <v>312</v>
      </c>
      <c r="D84" s="553" t="s">
        <v>3697</v>
      </c>
      <c r="E84" s="554" t="s">
        <v>3774</v>
      </c>
    </row>
    <row r="85" spans="1:5" ht="43.5" x14ac:dyDescent="0.35">
      <c r="A85" s="517" t="s">
        <v>2751</v>
      </c>
      <c r="B85" s="517" t="s">
        <v>349</v>
      </c>
      <c r="C85" s="517" t="s">
        <v>313</v>
      </c>
      <c r="D85" s="553" t="s">
        <v>3697</v>
      </c>
      <c r="E85" s="554" t="s">
        <v>3774</v>
      </c>
    </row>
    <row r="86" spans="1:5" ht="43.5" x14ac:dyDescent="0.35">
      <c r="A86" s="517" t="s">
        <v>2751</v>
      </c>
      <c r="B86" s="517" t="s">
        <v>349</v>
      </c>
      <c r="C86" s="517" t="s">
        <v>314</v>
      </c>
      <c r="D86" s="553" t="s">
        <v>3697</v>
      </c>
      <c r="E86" s="554" t="s">
        <v>3774</v>
      </c>
    </row>
    <row r="87" spans="1:5" ht="29" x14ac:dyDescent="0.35">
      <c r="A87" s="517" t="s">
        <v>2924</v>
      </c>
      <c r="B87" s="517" t="s">
        <v>2925</v>
      </c>
      <c r="C87" s="517" t="s">
        <v>2929</v>
      </c>
      <c r="D87" s="553" t="s">
        <v>3697</v>
      </c>
      <c r="E87" s="554" t="s">
        <v>3775</v>
      </c>
    </row>
    <row r="88" spans="1:5" ht="101.5" x14ac:dyDescent="0.35">
      <c r="A88" s="517" t="s">
        <v>3054</v>
      </c>
      <c r="B88" s="517" t="s">
        <v>3055</v>
      </c>
      <c r="C88" s="517" t="s">
        <v>3062</v>
      </c>
      <c r="D88" s="553" t="s">
        <v>3697</v>
      </c>
      <c r="E88" s="554" t="s">
        <v>3776</v>
      </c>
    </row>
    <row r="89" spans="1:5" ht="101.5" x14ac:dyDescent="0.35">
      <c r="A89" s="517" t="s">
        <v>3054</v>
      </c>
      <c r="B89" s="517" t="s">
        <v>3056</v>
      </c>
      <c r="C89" s="517" t="s">
        <v>3063</v>
      </c>
      <c r="D89" s="553" t="s">
        <v>3697</v>
      </c>
      <c r="E89" s="554" t="s">
        <v>3776</v>
      </c>
    </row>
    <row r="90" spans="1:5" ht="101.5" x14ac:dyDescent="0.35">
      <c r="A90" s="517" t="s">
        <v>3054</v>
      </c>
      <c r="B90" s="517" t="s">
        <v>483</v>
      </c>
      <c r="C90" s="517" t="s">
        <v>3064</v>
      </c>
      <c r="D90" s="553" t="s">
        <v>3697</v>
      </c>
      <c r="E90" s="554" t="s">
        <v>3776</v>
      </c>
    </row>
    <row r="91" spans="1:5" ht="101.5" x14ac:dyDescent="0.35">
      <c r="A91" s="517" t="s">
        <v>3054</v>
      </c>
      <c r="B91" s="517" t="s">
        <v>3057</v>
      </c>
      <c r="C91" s="517" t="s">
        <v>3065</v>
      </c>
      <c r="D91" s="553" t="s">
        <v>3697</v>
      </c>
      <c r="E91" s="554" t="s">
        <v>3776</v>
      </c>
    </row>
    <row r="92" spans="1:5" ht="101.5" x14ac:dyDescent="0.35">
      <c r="A92" s="517" t="s">
        <v>3054</v>
      </c>
      <c r="B92" s="517" t="s">
        <v>3058</v>
      </c>
      <c r="C92" s="517" t="s">
        <v>3066</v>
      </c>
      <c r="D92" s="553" t="s">
        <v>3697</v>
      </c>
      <c r="E92" s="554" t="s">
        <v>3776</v>
      </c>
    </row>
    <row r="93" spans="1:5" ht="101.5" x14ac:dyDescent="0.35">
      <c r="A93" s="517" t="s">
        <v>3054</v>
      </c>
      <c r="B93" s="517" t="s">
        <v>278</v>
      </c>
      <c r="C93" s="517" t="s">
        <v>3067</v>
      </c>
      <c r="D93" s="553" t="s">
        <v>3697</v>
      </c>
      <c r="E93" s="554" t="s">
        <v>3776</v>
      </c>
    </row>
    <row r="94" spans="1:5" ht="101.5" x14ac:dyDescent="0.35">
      <c r="A94" s="517" t="s">
        <v>3054</v>
      </c>
      <c r="B94" s="517" t="s">
        <v>3059</v>
      </c>
      <c r="C94" s="517" t="s">
        <v>3068</v>
      </c>
      <c r="D94" s="553" t="s">
        <v>3697</v>
      </c>
      <c r="E94" s="554" t="s">
        <v>3776</v>
      </c>
    </row>
    <row r="95" spans="1:5" ht="101.5" x14ac:dyDescent="0.35">
      <c r="A95" s="517" t="s">
        <v>3054</v>
      </c>
      <c r="B95" s="517" t="s">
        <v>3060</v>
      </c>
      <c r="C95" s="517" t="s">
        <v>3069</v>
      </c>
      <c r="D95" s="553" t="s">
        <v>3697</v>
      </c>
      <c r="E95" s="554" t="s">
        <v>3776</v>
      </c>
    </row>
    <row r="96" spans="1:5" ht="101.5" x14ac:dyDescent="0.35">
      <c r="A96" s="517" t="s">
        <v>3054</v>
      </c>
      <c r="B96" s="517" t="s">
        <v>3061</v>
      </c>
      <c r="C96" s="517" t="s">
        <v>3070</v>
      </c>
      <c r="D96" s="553" t="s">
        <v>3697</v>
      </c>
      <c r="E96" s="554" t="s">
        <v>3776</v>
      </c>
    </row>
    <row r="99" spans="4:4" x14ac:dyDescent="0.35">
      <c r="D99" s="556"/>
    </row>
    <row r="100" spans="4:4" x14ac:dyDescent="0.35">
      <c r="D100" s="556"/>
    </row>
    <row r="101" spans="4:4" x14ac:dyDescent="0.35">
      <c r="D101" s="556"/>
    </row>
    <row r="102" spans="4:4" x14ac:dyDescent="0.35">
      <c r="D102" s="556"/>
    </row>
    <row r="103" spans="4:4" x14ac:dyDescent="0.35">
      <c r="D103" s="556"/>
    </row>
    <row r="104" spans="4:4" x14ac:dyDescent="0.35">
      <c r="D104" s="556"/>
    </row>
    <row r="105" spans="4:4" x14ac:dyDescent="0.35">
      <c r="D105" s="556"/>
    </row>
    <row r="106" spans="4:4" x14ac:dyDescent="0.35">
      <c r="D106" s="556"/>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49" customWidth="1"/>
    <col min="2" max="2" width="66.7265625" style="549" hidden="1" customWidth="1"/>
    <col min="3" max="3" width="44.26953125" style="549" customWidth="1"/>
    <col min="4" max="4" width="93.7265625" style="549" customWidth="1"/>
    <col min="5" max="5" width="41.453125" style="549" customWidth="1"/>
    <col min="6" max="6" width="10.81640625" style="549" customWidth="1"/>
    <col min="7" max="7" width="24.26953125" style="549" customWidth="1"/>
    <col min="8" max="8" width="37.1796875" style="549" customWidth="1"/>
    <col min="9" max="12" width="10.81640625" style="549" customWidth="1"/>
    <col min="13" max="16384" width="10.81640625" style="549"/>
  </cols>
  <sheetData>
    <row r="1" spans="1:13" ht="16" customHeight="1" x14ac:dyDescent="0.35">
      <c r="A1" s="561" t="s">
        <v>3800</v>
      </c>
      <c r="B1" s="561" t="s">
        <v>3540</v>
      </c>
      <c r="C1" s="549" t="str">
        <f>About!B1</f>
        <v>California</v>
      </c>
    </row>
    <row r="2" spans="1:13" ht="16" customHeight="1" x14ac:dyDescent="0.35">
      <c r="H2" s="591" t="s">
        <v>3801</v>
      </c>
      <c r="I2" s="592"/>
      <c r="J2" s="592"/>
      <c r="K2" s="592"/>
      <c r="L2" s="592"/>
      <c r="M2" s="592"/>
    </row>
    <row r="3" spans="1:13" x14ac:dyDescent="0.35">
      <c r="H3" s="549">
        <v>2006</v>
      </c>
      <c r="I3" s="549">
        <v>2009</v>
      </c>
      <c r="J3" s="549">
        <v>2012</v>
      </c>
      <c r="K3" s="549">
        <v>2015</v>
      </c>
      <c r="L3" s="549">
        <v>2018</v>
      </c>
      <c r="M3" s="549">
        <v>2021</v>
      </c>
    </row>
    <row r="4" spans="1:13" ht="16" customHeight="1" x14ac:dyDescent="0.35">
      <c r="A4" s="562" t="s">
        <v>3802</v>
      </c>
      <c r="H4" s="549" t="s">
        <v>3803</v>
      </c>
      <c r="I4" s="563">
        <v>0.1</v>
      </c>
      <c r="J4" s="563">
        <v>0.2</v>
      </c>
      <c r="K4" s="564">
        <v>0.115</v>
      </c>
      <c r="L4" s="563">
        <v>0.05</v>
      </c>
      <c r="M4" s="563">
        <v>0.1</v>
      </c>
    </row>
    <row r="5" spans="1:13" ht="46" customHeight="1" x14ac:dyDescent="0.35">
      <c r="A5" s="565" t="s">
        <v>3804</v>
      </c>
      <c r="B5" s="565"/>
      <c r="C5" s="565" t="s">
        <v>3805</v>
      </c>
      <c r="D5" s="566" t="s">
        <v>3806</v>
      </c>
      <c r="E5" s="567" t="s">
        <v>3807</v>
      </c>
    </row>
    <row r="6" spans="1:13" ht="182.15" customHeight="1" x14ac:dyDescent="0.35">
      <c r="A6" s="549" t="s">
        <v>3808</v>
      </c>
      <c r="B6" s="561" t="s">
        <v>3809</v>
      </c>
      <c r="C6" s="549" t="s">
        <v>3810</v>
      </c>
      <c r="D6" s="549"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8" t="s">
        <v>3811</v>
      </c>
      <c r="G6" s="549" t="s">
        <v>3540</v>
      </c>
      <c r="H6"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49" t="s">
        <v>3812</v>
      </c>
      <c r="B7" s="549" t="s">
        <v>3813</v>
      </c>
      <c r="C7" s="549" t="s">
        <v>3814</v>
      </c>
      <c r="D7" s="569" t="s">
        <v>3815</v>
      </c>
      <c r="E7" s="570"/>
      <c r="G7" s="549" t="s">
        <v>3576</v>
      </c>
      <c r="H7"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49" t="s">
        <v>3816</v>
      </c>
      <c r="C8" s="549" t="s">
        <v>3817</v>
      </c>
      <c r="D8" s="571" t="s">
        <v>3818</v>
      </c>
    </row>
    <row r="9" spans="1:13" ht="64" customHeight="1" x14ac:dyDescent="0.35">
      <c r="B9" s="561" t="s">
        <v>3819</v>
      </c>
      <c r="C9" s="549" t="s">
        <v>3820</v>
      </c>
      <c r="D9" s="571" t="s">
        <v>3821</v>
      </c>
    </row>
    <row r="11" spans="1:13" ht="64" customHeight="1" x14ac:dyDescent="0.35">
      <c r="B11" s="561" t="s">
        <v>3822</v>
      </c>
    </row>
    <row r="12" spans="1:13" ht="64" customHeight="1" x14ac:dyDescent="0.35">
      <c r="B12" s="561" t="s">
        <v>3823</v>
      </c>
    </row>
    <row r="13" spans="1:13" ht="64" customHeight="1" x14ac:dyDescent="0.35">
      <c r="B13" s="561" t="s">
        <v>3824</v>
      </c>
    </row>
    <row r="14" spans="1:13" ht="64" customHeight="1" x14ac:dyDescent="0.35">
      <c r="B14" s="561" t="s">
        <v>3825</v>
      </c>
    </row>
    <row r="15" spans="1:13" ht="64" customHeight="1" x14ac:dyDescent="0.35">
      <c r="B15" s="561" t="s">
        <v>3826</v>
      </c>
    </row>
    <row r="16" spans="1:13" ht="64" customHeight="1" x14ac:dyDescent="0.35">
      <c r="B16" s="561" t="s">
        <v>3827</v>
      </c>
    </row>
    <row r="17" spans="2:2" ht="64" customHeight="1" x14ac:dyDescent="0.35">
      <c r="B17" s="561" t="s">
        <v>3828</v>
      </c>
    </row>
    <row r="18" spans="2:2" ht="64" customHeight="1" x14ac:dyDescent="0.35">
      <c r="B18" s="561" t="s">
        <v>3829</v>
      </c>
    </row>
    <row r="19" spans="2:2" ht="64" customHeight="1" x14ac:dyDescent="0.35">
      <c r="B19" s="561" t="s">
        <v>3830</v>
      </c>
    </row>
    <row r="20" spans="2:2" ht="64" customHeight="1" x14ac:dyDescent="0.35">
      <c r="B20" s="561" t="s">
        <v>3831</v>
      </c>
    </row>
    <row r="21" spans="2:2" ht="64" customHeight="1" x14ac:dyDescent="0.35">
      <c r="B21" s="561" t="s">
        <v>3832</v>
      </c>
    </row>
    <row r="22" spans="2:2" ht="64" customHeight="1" x14ac:dyDescent="0.35">
      <c r="B22" s="561" t="s">
        <v>3833</v>
      </c>
    </row>
    <row r="23" spans="2:2" ht="64" customHeight="1" x14ac:dyDescent="0.35">
      <c r="B23" s="561" t="s">
        <v>3834</v>
      </c>
    </row>
    <row r="24" spans="2:2" ht="64" customHeight="1" x14ac:dyDescent="0.35">
      <c r="B24" s="561" t="s">
        <v>3835</v>
      </c>
    </row>
    <row r="25" spans="2:2" ht="48" customHeight="1" x14ac:dyDescent="0.35">
      <c r="B25" s="561" t="s">
        <v>3836</v>
      </c>
    </row>
    <row r="26" spans="2:2" ht="64" customHeight="1" x14ac:dyDescent="0.35">
      <c r="B26" s="561" t="s">
        <v>3837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78" activePane="bottomLeft" state="frozen"/>
      <selection pane="bottomLeft" activeCell="I101" sqref="I101"/>
    </sheetView>
  </sheetViews>
  <sheetFormatPr defaultColWidth="9.1796875" defaultRowHeight="14.5" x14ac:dyDescent="0.35"/>
  <cols>
    <col min="1" max="1" width="30" style="56" customWidth="1"/>
    <col min="2" max="2" width="41.453125" style="56" customWidth="1"/>
    <col min="3" max="3" width="59.81640625" style="341" customWidth="1"/>
    <col min="4" max="4" width="27" style="4" customWidth="1"/>
    <col min="5" max="5" width="9" style="4" customWidth="1"/>
    <col min="6" max="6" width="20.81640625" style="4" customWidth="1"/>
    <col min="7" max="7" width="17.7265625"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188" customWidth="1"/>
    <col min="19" max="16384" width="9.1796875" style="4"/>
  </cols>
  <sheetData>
    <row r="1" spans="1:18" ht="29" x14ac:dyDescent="0.35">
      <c r="A1" s="335" t="s">
        <v>3</v>
      </c>
      <c r="B1" s="335" t="s">
        <v>0</v>
      </c>
      <c r="C1" s="340" t="s">
        <v>1</v>
      </c>
      <c r="D1" s="333" t="s">
        <v>36</v>
      </c>
      <c r="E1" s="333" t="s">
        <v>37</v>
      </c>
      <c r="F1" s="333" t="s">
        <v>83</v>
      </c>
      <c r="G1" s="333" t="s">
        <v>84</v>
      </c>
      <c r="H1" s="334" t="s">
        <v>481</v>
      </c>
      <c r="I1" s="333" t="s">
        <v>69</v>
      </c>
      <c r="J1" s="336" t="s">
        <v>365</v>
      </c>
      <c r="K1" s="337" t="s">
        <v>2294</v>
      </c>
      <c r="L1" s="337" t="s">
        <v>70</v>
      </c>
      <c r="M1" s="337" t="s">
        <v>71</v>
      </c>
      <c r="N1" s="337" t="s">
        <v>82</v>
      </c>
      <c r="O1" s="337" t="s">
        <v>29</v>
      </c>
      <c r="P1" s="338" t="s">
        <v>2</v>
      </c>
      <c r="Q1" s="337" t="s">
        <v>465</v>
      </c>
      <c r="R1" s="337" t="s">
        <v>196</v>
      </c>
    </row>
    <row r="2" spans="1:18" s="2" customFormat="1" ht="58" x14ac:dyDescent="0.35">
      <c r="A2" s="321" t="str">
        <f>INDEX('Policy Characteristics'!A:A,MATCH($C2,'Policy Characteristics'!$C:$C,0))</f>
        <v>Transportation</v>
      </c>
      <c r="B2" s="321" t="str">
        <f>INDEX('Policy Characteristics'!B:B,MATCH($C2,'Policy Characteristics'!$C:$C,0))</f>
        <v>Conventional Pollutant Standards</v>
      </c>
      <c r="C2" s="322" t="s">
        <v>2431</v>
      </c>
      <c r="D2" s="2" t="s">
        <v>38</v>
      </c>
      <c r="E2" s="2" t="s">
        <v>2250</v>
      </c>
      <c r="F2" s="2" t="s">
        <v>3895</v>
      </c>
      <c r="G2" s="2" t="s">
        <v>2479</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58"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513</v>
      </c>
      <c r="F3" s="2" t="s">
        <v>3895</v>
      </c>
      <c r="G3" s="2" t="s">
        <v>513</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58"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2253</v>
      </c>
      <c r="F4" s="2" t="s">
        <v>3895</v>
      </c>
      <c r="G4" s="2" t="s">
        <v>2253</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58"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2255</v>
      </c>
      <c r="F5" s="2" t="s">
        <v>3895</v>
      </c>
      <c r="G5" s="2" t="s">
        <v>2255</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58"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2257</v>
      </c>
      <c r="F6" s="2" t="s">
        <v>3895</v>
      </c>
      <c r="G6" s="2" t="s">
        <v>2350</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58"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2258</v>
      </c>
      <c r="F7" s="2" t="s">
        <v>3895</v>
      </c>
      <c r="G7" s="2" t="s">
        <v>2258</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58"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2260</v>
      </c>
      <c r="F8" s="2" t="s">
        <v>3895</v>
      </c>
      <c r="G8" s="2" t="s">
        <v>2260</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58"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2262</v>
      </c>
      <c r="F9" s="2" t="s">
        <v>3895</v>
      </c>
      <c r="G9" s="2" t="s">
        <v>2262</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58"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2264</v>
      </c>
      <c r="F10" s="2" t="s">
        <v>3895</v>
      </c>
      <c r="G10" s="2" t="s">
        <v>2264</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58"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2266</v>
      </c>
      <c r="F11" s="2" t="s">
        <v>3895</v>
      </c>
      <c r="G11" s="2" t="s">
        <v>2266</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ht="29"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2250</v>
      </c>
      <c r="F12" s="183" t="s">
        <v>3466</v>
      </c>
      <c r="G12" s="2" t="s">
        <v>2479</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ht="29"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513</v>
      </c>
      <c r="F13" s="183" t="s">
        <v>3466</v>
      </c>
      <c r="G13" s="2" t="s">
        <v>513</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ht="29"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2253</v>
      </c>
      <c r="F14" s="183" t="s">
        <v>3466</v>
      </c>
      <c r="G14" s="2" t="s">
        <v>2253</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ht="29"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2255</v>
      </c>
      <c r="F15" s="183" t="s">
        <v>3466</v>
      </c>
      <c r="G15" s="2" t="s">
        <v>2255</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ht="29"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2257</v>
      </c>
      <c r="F16" s="183" t="s">
        <v>3466</v>
      </c>
      <c r="G16" s="2" t="s">
        <v>2350</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ht="29"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2258</v>
      </c>
      <c r="F17" s="183" t="s">
        <v>3466</v>
      </c>
      <c r="G17" s="2" t="s">
        <v>2258</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ht="29"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2260</v>
      </c>
      <c r="F18" s="183" t="s">
        <v>3466</v>
      </c>
      <c r="G18" s="2" t="s">
        <v>2260</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ht="29"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2262</v>
      </c>
      <c r="F19" s="183" t="s">
        <v>3466</v>
      </c>
      <c r="G19" s="2" t="s">
        <v>2262</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ht="29"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2264</v>
      </c>
      <c r="F20" s="183" t="s">
        <v>3466</v>
      </c>
      <c r="G20" s="2" t="s">
        <v>2264</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ht="29"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2266</v>
      </c>
      <c r="F21" s="183" t="s">
        <v>3466</v>
      </c>
      <c r="G21" s="2" t="s">
        <v>2266</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ht="29"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2250</v>
      </c>
      <c r="F22" s="2" t="s">
        <v>3463</v>
      </c>
      <c r="G22" s="2" t="s">
        <v>2479</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ht="29"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513</v>
      </c>
      <c r="F23" s="2" t="s">
        <v>3463</v>
      </c>
      <c r="G23" s="2" t="s">
        <v>513</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ht="29"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2253</v>
      </c>
      <c r="F24" s="2" t="s">
        <v>3463</v>
      </c>
      <c r="G24" s="2" t="s">
        <v>2253</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ht="29"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2255</v>
      </c>
      <c r="F25" s="2" t="s">
        <v>3463</v>
      </c>
      <c r="G25" s="2" t="s">
        <v>2255</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ht="29"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2257</v>
      </c>
      <c r="F26" s="2" t="s">
        <v>3463</v>
      </c>
      <c r="G26" s="2" t="s">
        <v>2350</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ht="29"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2258</v>
      </c>
      <c r="F27" s="2" t="s">
        <v>3463</v>
      </c>
      <c r="G27" s="2" t="s">
        <v>2258</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ht="29"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2260</v>
      </c>
      <c r="F28" s="2" t="s">
        <v>3463</v>
      </c>
      <c r="G28" s="2" t="s">
        <v>2260</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ht="29"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2262</v>
      </c>
      <c r="F29" s="2" t="s">
        <v>3463</v>
      </c>
      <c r="G29" s="2" t="s">
        <v>2262</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ht="29"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2264</v>
      </c>
      <c r="F30" s="2" t="s">
        <v>3463</v>
      </c>
      <c r="G30" s="2" t="s">
        <v>2264</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ht="29"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2266</v>
      </c>
      <c r="F31" s="2" t="s">
        <v>3463</v>
      </c>
      <c r="G31" s="2" t="s">
        <v>2266</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ht="29"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2250</v>
      </c>
      <c r="F32" s="2" t="s">
        <v>3464</v>
      </c>
      <c r="G32" s="2" t="s">
        <v>2479</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ht="29"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513</v>
      </c>
      <c r="F33" s="2" t="s">
        <v>3464</v>
      </c>
      <c r="G33" s="2" t="s">
        <v>513</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ht="29"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2253</v>
      </c>
      <c r="F34" s="2" t="s">
        <v>3464</v>
      </c>
      <c r="G34" s="2" t="s">
        <v>2253</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ht="29"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2255</v>
      </c>
      <c r="F35" s="2" t="s">
        <v>3464</v>
      </c>
      <c r="G35" s="2" t="s">
        <v>2255</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ht="29"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2257</v>
      </c>
      <c r="F36" s="2" t="s">
        <v>3464</v>
      </c>
      <c r="G36" s="2" t="s">
        <v>2350</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ht="29"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2258</v>
      </c>
      <c r="F37" s="2" t="s">
        <v>3464</v>
      </c>
      <c r="G37" s="2" t="s">
        <v>2258</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ht="29"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2260</v>
      </c>
      <c r="F38" s="2" t="s">
        <v>3464</v>
      </c>
      <c r="G38" s="2" t="s">
        <v>2260</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ht="29"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2262</v>
      </c>
      <c r="F39" s="2" t="s">
        <v>3464</v>
      </c>
      <c r="G39" s="2" t="s">
        <v>2262</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ht="29"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2264</v>
      </c>
      <c r="F40" s="2" t="s">
        <v>3464</v>
      </c>
      <c r="G40" s="2" t="s">
        <v>2264</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ht="29"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2266</v>
      </c>
      <c r="F41" s="2" t="s">
        <v>3464</v>
      </c>
      <c r="G41" s="2" t="s">
        <v>2266</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ht="29"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2250</v>
      </c>
      <c r="F42" s="2" t="s">
        <v>3465</v>
      </c>
      <c r="G42" s="2" t="s">
        <v>2479</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ht="29"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513</v>
      </c>
      <c r="F43" s="2" t="s">
        <v>3465</v>
      </c>
      <c r="G43" s="2" t="s">
        <v>513</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ht="29"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2253</v>
      </c>
      <c r="F44" s="2" t="s">
        <v>3465</v>
      </c>
      <c r="G44" s="2" t="s">
        <v>2253</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ht="29"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2255</v>
      </c>
      <c r="F45" s="2" t="s">
        <v>3465</v>
      </c>
      <c r="G45" s="2" t="s">
        <v>2255</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ht="29"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2257</v>
      </c>
      <c r="F46" s="2" t="s">
        <v>3465</v>
      </c>
      <c r="G46" s="2" t="s">
        <v>2350</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ht="29"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2258</v>
      </c>
      <c r="F47" s="2" t="s">
        <v>3465</v>
      </c>
      <c r="G47" s="2" t="s">
        <v>2258</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ht="29"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2260</v>
      </c>
      <c r="F48" s="2" t="s">
        <v>3465</v>
      </c>
      <c r="G48" s="2" t="s">
        <v>2260</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ht="29"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2262</v>
      </c>
      <c r="F49" s="2" t="s">
        <v>3465</v>
      </c>
      <c r="G49" s="2" t="s">
        <v>2262</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ht="29"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2264</v>
      </c>
      <c r="F50" s="2" t="s">
        <v>3465</v>
      </c>
      <c r="G50" s="2" t="s">
        <v>2264</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ht="29"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2266</v>
      </c>
      <c r="F51" s="2" t="s">
        <v>3465</v>
      </c>
      <c r="G51" s="2" t="s">
        <v>2266</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183" t="s">
        <v>114</v>
      </c>
      <c r="E52" s="2" t="s">
        <v>2250</v>
      </c>
      <c r="F52" s="183" t="s">
        <v>3896</v>
      </c>
      <c r="G52" s="2" t="s">
        <v>2479</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183" t="s">
        <v>114</v>
      </c>
      <c r="E53" s="2" t="s">
        <v>513</v>
      </c>
      <c r="F53" s="183" t="s">
        <v>3896</v>
      </c>
      <c r="G53" s="2" t="s">
        <v>513</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183" t="s">
        <v>114</v>
      </c>
      <c r="E54" s="2" t="s">
        <v>2253</v>
      </c>
      <c r="F54" s="183" t="s">
        <v>3896</v>
      </c>
      <c r="G54" s="2" t="s">
        <v>2253</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183" t="s">
        <v>114</v>
      </c>
      <c r="E55" s="2" t="s">
        <v>2255</v>
      </c>
      <c r="F55" s="183" t="s">
        <v>3896</v>
      </c>
      <c r="G55" s="2" t="s">
        <v>2255</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183" t="s">
        <v>114</v>
      </c>
      <c r="E56" s="2" t="s">
        <v>2257</v>
      </c>
      <c r="F56" s="183" t="s">
        <v>3896</v>
      </c>
      <c r="G56" s="2" t="s">
        <v>2350</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183" t="s">
        <v>114</v>
      </c>
      <c r="E57" s="2" t="s">
        <v>2258</v>
      </c>
      <c r="F57" s="183" t="s">
        <v>3896</v>
      </c>
      <c r="G57" s="2" t="s">
        <v>2258</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183" t="s">
        <v>114</v>
      </c>
      <c r="E58" s="2" t="s">
        <v>2260</v>
      </c>
      <c r="F58" s="183" t="s">
        <v>3896</v>
      </c>
      <c r="G58" s="2" t="s">
        <v>2260</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183" t="s">
        <v>114</v>
      </c>
      <c r="E59" s="2" t="s">
        <v>2262</v>
      </c>
      <c r="F59" s="183" t="s">
        <v>3896</v>
      </c>
      <c r="G59" s="2" t="s">
        <v>2262</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183" t="s">
        <v>114</v>
      </c>
      <c r="E60" s="2" t="s">
        <v>2264</v>
      </c>
      <c r="F60" s="183" t="s">
        <v>3896</v>
      </c>
      <c r="G60" s="2" t="s">
        <v>2264</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183" t="s">
        <v>114</v>
      </c>
      <c r="E61" s="2" t="s">
        <v>2266</v>
      </c>
      <c r="F61" s="183" t="s">
        <v>3896</v>
      </c>
      <c r="G61" s="2" t="s">
        <v>2266</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2512</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2508</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489</v>
      </c>
      <c r="D64" s="50" t="s">
        <v>46</v>
      </c>
      <c r="E64" s="50" t="s">
        <v>38</v>
      </c>
      <c r="F64" s="50" t="s">
        <v>85</v>
      </c>
      <c r="G64" s="2" t="s">
        <v>3471</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3894</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2388</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3467</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3468</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3468</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3469</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3470</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ht="29"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183"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ht="29"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183" t="s">
        <v>114</v>
      </c>
      <c r="F75" s="55" t="s">
        <v>86</v>
      </c>
      <c r="G75" s="183" t="s">
        <v>148</v>
      </c>
      <c r="H75" s="53">
        <v>591</v>
      </c>
      <c r="I75" s="9" t="s">
        <v>44</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3471</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3894</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2388</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ht="29"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3467</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3468</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3468</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3469</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3470</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ht="29"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183"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ht="29"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183"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3471</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43.5"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3897</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2388</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ht="29"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3467</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3468</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3468</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3469</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3470</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ht="29"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183"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ht="29"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183" t="s">
        <v>114</v>
      </c>
      <c r="F100" s="50" t="s">
        <v>86</v>
      </c>
      <c r="G100" s="183" t="s">
        <v>148</v>
      </c>
      <c r="H100" s="51">
        <v>373</v>
      </c>
      <c r="I100" s="9" t="s">
        <v>44</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2554</v>
      </c>
      <c r="D101" s="50" t="s">
        <v>46</v>
      </c>
      <c r="E101" s="50" t="s">
        <v>38</v>
      </c>
      <c r="F101" s="50" t="s">
        <v>85</v>
      </c>
      <c r="G101" s="2" t="s">
        <v>3471</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43.5"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3897</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2388</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ht="29"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3467</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3468</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3468</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3469</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3470</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ht="29"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183"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ht="29"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183"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494</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3110</v>
      </c>
      <c r="D114" s="50" t="s">
        <v>46</v>
      </c>
      <c r="E114" s="50" t="s">
        <v>38</v>
      </c>
      <c r="F114" s="50" t="s">
        <v>85</v>
      </c>
      <c r="G114" s="2" t="s">
        <v>3471</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2388</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3468</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3469</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ht="29"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183" t="s">
        <v>114</v>
      </c>
      <c r="F119" s="50" t="s">
        <v>85</v>
      </c>
      <c r="G119" s="183"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43.5"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3897</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ht="29"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3467</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3468</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3470</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ht="29"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183" t="s">
        <v>114</v>
      </c>
      <c r="F125" s="50" t="s">
        <v>86</v>
      </c>
      <c r="G125" s="183"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ht="43.5"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2546</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ht="43.5"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ht="43.5"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ht="43.5"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ht="43.5"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ht="43.5"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ht="43.5"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ht="43.5"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ht="43.5"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ht="43.5"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ht="29"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ht="29"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ht="29"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ht="29"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ht="29"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ht="43.5"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ht="43.5"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ht="43.5"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ht="43.5"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ht="43.5"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ht="43.5"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ht="43.5"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ht="43.5"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ht="43.5"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ht="43.5"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ht="43.5"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ht="43.5"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ht="29"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ht="29"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ht="29"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ht="29"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ht="29"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ht="29"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2519</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2478</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2845</v>
      </c>
      <c r="E185" s="50"/>
      <c r="F185" s="9" t="s">
        <v>2528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ht="29"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2846</v>
      </c>
      <c r="E186" s="50"/>
      <c r="F186" s="9" t="s">
        <v>2677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2847</v>
      </c>
      <c r="E187" s="50"/>
      <c r="F187" s="9" t="s">
        <v>2530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3148</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2478</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2845</v>
      </c>
      <c r="E201" s="50"/>
      <c r="F201" s="9" t="s">
        <v>2528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ht="29"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2846</v>
      </c>
      <c r="E202" s="50"/>
      <c r="F202" s="9" t="s">
        <v>2677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2847</v>
      </c>
      <c r="E203" s="50"/>
      <c r="F203" s="9" t="s">
        <v>2530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2835</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2478</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2845</v>
      </c>
      <c r="E219" s="50"/>
      <c r="F219" s="9" t="s">
        <v>2528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ht="29"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2846</v>
      </c>
      <c r="E220" s="50"/>
      <c r="F220" s="9" t="s">
        <v>2677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2847</v>
      </c>
      <c r="E221" s="50"/>
      <c r="F221" s="9" t="s">
        <v>2530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2478</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2845</v>
      </c>
      <c r="E237" s="50"/>
      <c r="F237" s="9" t="s">
        <v>2528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ht="29"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2846</v>
      </c>
      <c r="E238" s="50"/>
      <c r="F238" s="9" t="s">
        <v>2677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2847</v>
      </c>
      <c r="E239" s="50"/>
      <c r="F239" s="9" t="s">
        <v>2530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3093</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3147</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45</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2478</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2845</v>
      </c>
      <c r="E255" s="50"/>
      <c r="F255" s="9" t="s">
        <v>2528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ht="29"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2846</v>
      </c>
      <c r="E256" s="50"/>
      <c r="F256" s="9" t="s">
        <v>2677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2847</v>
      </c>
      <c r="E257" s="50"/>
      <c r="F257" s="9" t="s">
        <v>2530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45</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2478</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2845</v>
      </c>
      <c r="E271" s="50"/>
      <c r="F271" s="9" t="s">
        <v>2528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ht="29"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2846</v>
      </c>
      <c r="E272" s="50"/>
      <c r="F272" s="9" t="s">
        <v>2677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2847</v>
      </c>
      <c r="E273" s="50"/>
      <c r="F273" s="9" t="s">
        <v>2530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2290</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ht="29"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ht="58"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ht="29"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ht="29"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ht="58"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ht="29"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ht="29"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ht="58"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ht="29"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ht="29"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ht="58"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ht="29"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ht="29"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ht="58"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ht="29"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ht="29"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ht="58"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ht="29"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ht="29"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ht="58"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ht="29"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ht="29"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ht="58"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ht="29"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ht="29"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ht="58"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ht="29"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ht="29"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ht="58"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ht="29"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ht="29"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ht="58"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ht="29"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ht="29"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ht="58"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ht="29"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ht="29"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2845</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ht="58"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2845</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ht="29"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2845</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ht="29"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2846</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ht="58"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2846</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ht="29"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2846</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ht="29"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2847</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ht="58"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2847</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ht="29"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2847</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2367</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2888</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2478</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2845</v>
      </c>
      <c r="E338" s="50"/>
      <c r="F338" s="9" t="s">
        <v>2528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ht="29"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2846</v>
      </c>
      <c r="E339" s="50"/>
      <c r="F339" s="9" t="s">
        <v>2677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2847</v>
      </c>
      <c r="E340" s="50"/>
      <c r="F340" s="9" t="s">
        <v>2530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ht="29"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ht="58"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ht="29"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ht="29"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ht="58"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ht="2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ht="2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ht="58"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ht="2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ht="2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ht="58"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ht="2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ht="2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ht="58"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ht="2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ht="2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ht="58"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ht="2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ht="2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ht="58"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ht="2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ht="2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ht="58"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ht="2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ht="2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2478</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ht="58"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2478</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ht="2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2478</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ht="2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ht="58"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ht="2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ht="2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ht="58"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ht="2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ht="2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ht="58"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ht="2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ht="2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ht="58"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ht="2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ht="2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2845</v>
      </c>
      <c r="E380" s="50" t="s">
        <v>268</v>
      </c>
      <c r="F380" s="9" t="s">
        <v>2528</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ht="58"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2845</v>
      </c>
      <c r="E381" s="50" t="s">
        <v>269</v>
      </c>
      <c r="F381" s="9" t="s">
        <v>2528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ht="2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2845</v>
      </c>
      <c r="E382" s="50" t="s">
        <v>270</v>
      </c>
      <c r="F382" s="9" t="s">
        <v>2528</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ht="2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2846</v>
      </c>
      <c r="E383" s="50" t="s">
        <v>268</v>
      </c>
      <c r="F383" s="9" t="s">
        <v>2677</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ht="58"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2846</v>
      </c>
      <c r="E384" s="50" t="s">
        <v>269</v>
      </c>
      <c r="F384" s="9" t="s">
        <v>2677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ht="2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2846</v>
      </c>
      <c r="E385" s="50" t="s">
        <v>270</v>
      </c>
      <c r="F385" s="9" t="s">
        <v>2677</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ht="2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2847</v>
      </c>
      <c r="E386" s="50" t="s">
        <v>268</v>
      </c>
      <c r="F386" s="9" t="s">
        <v>2530</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ht="58"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2847</v>
      </c>
      <c r="E387" s="50" t="s">
        <v>269</v>
      </c>
      <c r="F387" s="9" t="s">
        <v>2530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ht="2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2847</v>
      </c>
      <c r="E388" s="50" t="s">
        <v>270</v>
      </c>
      <c r="F388" s="9" t="s">
        <v>2530</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3332</v>
      </c>
      <c r="D389" s="257" t="s">
        <v>3193</v>
      </c>
      <c r="E389" s="258"/>
      <c r="F389" s="181" t="s">
        <v>3218</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3194</v>
      </c>
      <c r="E390" s="258"/>
      <c r="F390" s="181" t="s">
        <v>2859</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3195</v>
      </c>
      <c r="E391" s="258"/>
      <c r="F391" s="181" t="s">
        <v>3159</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ht="2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3196</v>
      </c>
      <c r="E392" s="258"/>
      <c r="F392" s="181" t="s">
        <v>3160</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ht="2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3197</v>
      </c>
      <c r="E393" s="258"/>
      <c r="F393" s="181" t="s">
        <v>3161</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ht="2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3198</v>
      </c>
      <c r="E394" s="258"/>
      <c r="F394" s="181" t="s">
        <v>3162</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3199</v>
      </c>
      <c r="E395" s="258"/>
      <c r="F395" s="181" t="s">
        <v>3163</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3200</v>
      </c>
      <c r="E396" s="258"/>
      <c r="F396" s="181" t="s">
        <v>3164</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3201</v>
      </c>
      <c r="E397" s="258"/>
      <c r="F397" s="181" t="s">
        <v>3165</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3202</v>
      </c>
      <c r="E398" s="258"/>
      <c r="F398" s="181" t="s">
        <v>2664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3203</v>
      </c>
      <c r="E399" s="258"/>
      <c r="F399" s="181" t="s">
        <v>3166</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3204</v>
      </c>
      <c r="E400" s="258"/>
      <c r="F400" s="181" t="s">
        <v>3167</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ht="29"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3205</v>
      </c>
      <c r="E401" s="258"/>
      <c r="F401" s="181" t="s">
        <v>3168</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3206</v>
      </c>
      <c r="E402" s="258"/>
      <c r="F402" s="181" t="s">
        <v>2665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3207</v>
      </c>
      <c r="E403" s="258"/>
      <c r="F403" s="181" t="s">
        <v>3169</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ht="29"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3208</v>
      </c>
      <c r="E404" s="258"/>
      <c r="F404" s="181" t="s">
        <v>3170</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3209</v>
      </c>
      <c r="E405" s="258"/>
      <c r="F405" s="181" t="s">
        <v>3171</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ht="29"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3210</v>
      </c>
      <c r="E406" s="258"/>
      <c r="F406" s="181" t="s">
        <v>3172</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3211</v>
      </c>
      <c r="E407" s="258"/>
      <c r="F407" s="181" t="s">
        <v>3173</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3212</v>
      </c>
      <c r="E408" s="258"/>
      <c r="F408" s="181" t="s">
        <v>3174</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3213</v>
      </c>
      <c r="E409" s="258"/>
      <c r="F409" s="181" t="s">
        <v>3175</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3214</v>
      </c>
      <c r="E410" s="258"/>
      <c r="F410" s="181" t="s">
        <v>3176</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ht="29"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3215</v>
      </c>
      <c r="E411" s="258"/>
      <c r="F411" s="181" t="s">
        <v>3177</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3216</v>
      </c>
      <c r="E412" s="258"/>
      <c r="F412" s="181" t="s">
        <v>3219</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3217</v>
      </c>
      <c r="E413" s="258"/>
      <c r="F413" s="181" t="s">
        <v>3178</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ht="43.5"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3152</v>
      </c>
      <c r="D414" s="257" t="s">
        <v>3193</v>
      </c>
      <c r="E414" s="258" t="s">
        <v>3155</v>
      </c>
      <c r="F414" s="181" t="s">
        <v>3218</v>
      </c>
      <c r="G414" s="50" t="s">
        <v>3156</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ht="29"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3193</v>
      </c>
      <c r="E415" s="258" t="s">
        <v>2616</v>
      </c>
      <c r="F415" s="181" t="s">
        <v>3218</v>
      </c>
      <c r="G415" s="50" t="s">
        <v>3157</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ht="43.5"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3194</v>
      </c>
      <c r="E416" s="258" t="s">
        <v>3155</v>
      </c>
      <c r="F416" s="181" t="s">
        <v>2859</v>
      </c>
      <c r="G416" s="50" t="s">
        <v>3156</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ht="29"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3194</v>
      </c>
      <c r="E417" s="258" t="s">
        <v>2616</v>
      </c>
      <c r="F417" s="181" t="s">
        <v>2859</v>
      </c>
      <c r="G417" s="50" t="s">
        <v>3157</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ht="43.5"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3195</v>
      </c>
      <c r="E418" s="258" t="s">
        <v>3155</v>
      </c>
      <c r="F418" s="181" t="s">
        <v>3159</v>
      </c>
      <c r="G418" s="50" t="s">
        <v>3156</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ht="29"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3195</v>
      </c>
      <c r="E419" s="258" t="s">
        <v>2616</v>
      </c>
      <c r="F419" s="181" t="s">
        <v>3159</v>
      </c>
      <c r="G419" s="50" t="s">
        <v>3157</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ht="43.5"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3196</v>
      </c>
      <c r="E420" s="258" t="s">
        <v>3155</v>
      </c>
      <c r="F420" s="181" t="s">
        <v>3160</v>
      </c>
      <c r="G420" s="50" t="s">
        <v>3156</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ht="29"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3196</v>
      </c>
      <c r="E421" s="258" t="s">
        <v>2616</v>
      </c>
      <c r="F421" s="181" t="s">
        <v>3160</v>
      </c>
      <c r="G421" s="50" t="s">
        <v>3157</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ht="43.5"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3197</v>
      </c>
      <c r="E422" s="258" t="s">
        <v>3155</v>
      </c>
      <c r="F422" s="181" t="s">
        <v>3161</v>
      </c>
      <c r="G422" s="50" t="s">
        <v>3156</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ht="29"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3197</v>
      </c>
      <c r="E423" s="258" t="s">
        <v>2616</v>
      </c>
      <c r="F423" s="181" t="s">
        <v>3161</v>
      </c>
      <c r="G423" s="50" t="s">
        <v>3157</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ht="43.5"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3198</v>
      </c>
      <c r="E424" s="258" t="s">
        <v>3155</v>
      </c>
      <c r="F424" s="181" t="s">
        <v>3162</v>
      </c>
      <c r="G424" s="50" t="s">
        <v>3156</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ht="29"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3198</v>
      </c>
      <c r="E425" s="258" t="s">
        <v>2616</v>
      </c>
      <c r="F425" s="181" t="s">
        <v>3162</v>
      </c>
      <c r="G425" s="50" t="s">
        <v>3157</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ht="43.5"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3199</v>
      </c>
      <c r="E426" s="258" t="s">
        <v>3155</v>
      </c>
      <c r="F426" s="181" t="s">
        <v>3163</v>
      </c>
      <c r="G426" s="50" t="s">
        <v>3156</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ht="29"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3199</v>
      </c>
      <c r="E427" s="258" t="s">
        <v>2616</v>
      </c>
      <c r="F427" s="181" t="s">
        <v>3163</v>
      </c>
      <c r="G427" s="50" t="s">
        <v>3157</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ht="43.5"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3200</v>
      </c>
      <c r="E428" s="258" t="s">
        <v>3155</v>
      </c>
      <c r="F428" s="181" t="s">
        <v>3164</v>
      </c>
      <c r="G428" s="50" t="s">
        <v>3156</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ht="29"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3200</v>
      </c>
      <c r="E429" s="258" t="s">
        <v>2616</v>
      </c>
      <c r="F429" s="181" t="s">
        <v>3164</v>
      </c>
      <c r="G429" s="50" t="s">
        <v>3157</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ht="43.5"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3201</v>
      </c>
      <c r="E430" s="258" t="s">
        <v>3155</v>
      </c>
      <c r="F430" s="181" t="s">
        <v>3165</v>
      </c>
      <c r="G430" s="50" t="s">
        <v>3156</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ht="29"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3201</v>
      </c>
      <c r="E431" s="258" t="s">
        <v>2616</v>
      </c>
      <c r="F431" s="181" t="s">
        <v>3165</v>
      </c>
      <c r="G431" s="50" t="s">
        <v>3157</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ht="43.5"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3202</v>
      </c>
      <c r="E432" s="258" t="s">
        <v>3155</v>
      </c>
      <c r="F432" s="181" t="s">
        <v>2664</v>
      </c>
      <c r="G432" s="50" t="s">
        <v>3156</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ht="29"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3202</v>
      </c>
      <c r="E433" s="258" t="s">
        <v>2616</v>
      </c>
      <c r="F433" s="181" t="s">
        <v>2664</v>
      </c>
      <c r="G433" s="50" t="s">
        <v>3157</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ht="43.5"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3203</v>
      </c>
      <c r="E434" s="258" t="s">
        <v>3155</v>
      </c>
      <c r="F434" s="181" t="s">
        <v>3166</v>
      </c>
      <c r="G434" s="50" t="s">
        <v>3156</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ht="29"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3203</v>
      </c>
      <c r="E435" s="258" t="s">
        <v>2616</v>
      </c>
      <c r="F435" s="181" t="s">
        <v>3166</v>
      </c>
      <c r="G435" s="50" t="s">
        <v>3157</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ht="43.5"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3204</v>
      </c>
      <c r="E436" s="258" t="s">
        <v>3155</v>
      </c>
      <c r="F436" s="181" t="s">
        <v>3167</v>
      </c>
      <c r="G436" s="50" t="s">
        <v>3156</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ht="29"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3204</v>
      </c>
      <c r="E437" s="258" t="s">
        <v>2616</v>
      </c>
      <c r="F437" s="181" t="s">
        <v>3167</v>
      </c>
      <c r="G437" s="50" t="s">
        <v>3157</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ht="43.5"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3205</v>
      </c>
      <c r="E438" s="258" t="s">
        <v>3155</v>
      </c>
      <c r="F438" s="181" t="s">
        <v>3168</v>
      </c>
      <c r="G438" s="50" t="s">
        <v>3156</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ht="29"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3205</v>
      </c>
      <c r="E439" s="258" t="s">
        <v>2616</v>
      </c>
      <c r="F439" s="181" t="s">
        <v>3168</v>
      </c>
      <c r="G439" s="50" t="s">
        <v>3157</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ht="43.5"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3206</v>
      </c>
      <c r="E440" s="258" t="s">
        <v>3155</v>
      </c>
      <c r="F440" s="181" t="s">
        <v>2665</v>
      </c>
      <c r="G440" s="50" t="s">
        <v>3156</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ht="29"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3206</v>
      </c>
      <c r="E441" s="258" t="s">
        <v>2616</v>
      </c>
      <c r="F441" s="181" t="s">
        <v>2665</v>
      </c>
      <c r="G441" s="50" t="s">
        <v>3157</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ht="43.5"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3207</v>
      </c>
      <c r="E442" s="258" t="s">
        <v>3155</v>
      </c>
      <c r="F442" s="181" t="s">
        <v>3169</v>
      </c>
      <c r="G442" s="50" t="s">
        <v>3156</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ht="29"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3207</v>
      </c>
      <c r="E443" s="258" t="s">
        <v>2616</v>
      </c>
      <c r="F443" s="181" t="s">
        <v>3169</v>
      </c>
      <c r="G443" s="50" t="s">
        <v>3157</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ht="43.5"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3208</v>
      </c>
      <c r="E444" s="258" t="s">
        <v>3155</v>
      </c>
      <c r="F444" s="181" t="s">
        <v>3170</v>
      </c>
      <c r="G444" s="50" t="s">
        <v>3156</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ht="29"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3208</v>
      </c>
      <c r="E445" s="258" t="s">
        <v>2616</v>
      </c>
      <c r="F445" s="181" t="s">
        <v>3170</v>
      </c>
      <c r="G445" s="50" t="s">
        <v>3157</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ht="43.5"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3209</v>
      </c>
      <c r="E446" s="258" t="s">
        <v>3155</v>
      </c>
      <c r="F446" s="181" t="s">
        <v>3171</v>
      </c>
      <c r="G446" s="50" t="s">
        <v>3156</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ht="29"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3209</v>
      </c>
      <c r="E447" s="258" t="s">
        <v>2616</v>
      </c>
      <c r="F447" s="181" t="s">
        <v>3171</v>
      </c>
      <c r="G447" s="50" t="s">
        <v>3157</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ht="43.5"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3210</v>
      </c>
      <c r="E448" s="258" t="s">
        <v>3155</v>
      </c>
      <c r="F448" s="181" t="s">
        <v>3172</v>
      </c>
      <c r="G448" s="50" t="s">
        <v>3156</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ht="29"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3210</v>
      </c>
      <c r="E449" s="258" t="s">
        <v>2616</v>
      </c>
      <c r="F449" s="181" t="s">
        <v>3172</v>
      </c>
      <c r="G449" s="50" t="s">
        <v>3157</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ht="43.5"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3211</v>
      </c>
      <c r="E450" s="258" t="s">
        <v>3155</v>
      </c>
      <c r="F450" s="181" t="s">
        <v>3173</v>
      </c>
      <c r="G450" s="50" t="s">
        <v>3156</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ht="29"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3211</v>
      </c>
      <c r="E451" s="258" t="s">
        <v>2616</v>
      </c>
      <c r="F451" s="181" t="s">
        <v>3173</v>
      </c>
      <c r="G451" s="50" t="s">
        <v>3157</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ht="43.5"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3212</v>
      </c>
      <c r="E452" s="258" t="s">
        <v>3155</v>
      </c>
      <c r="F452" s="181" t="s">
        <v>3174</v>
      </c>
      <c r="G452" s="50" t="s">
        <v>3156</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ht="29"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3212</v>
      </c>
      <c r="E453" s="258" t="s">
        <v>2616</v>
      </c>
      <c r="F453" s="181" t="s">
        <v>3174</v>
      </c>
      <c r="G453" s="50" t="s">
        <v>3157</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ht="43.5"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3213</v>
      </c>
      <c r="E454" s="258" t="s">
        <v>3155</v>
      </c>
      <c r="F454" s="181" t="s">
        <v>3175</v>
      </c>
      <c r="G454" s="50" t="s">
        <v>3156</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ht="29"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3213</v>
      </c>
      <c r="E455" s="258" t="s">
        <v>2616</v>
      </c>
      <c r="F455" s="181" t="s">
        <v>3175</v>
      </c>
      <c r="G455" s="50" t="s">
        <v>3157</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ht="43.5"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3214</v>
      </c>
      <c r="E456" s="258" t="s">
        <v>3155</v>
      </c>
      <c r="F456" s="181" t="s">
        <v>3176</v>
      </c>
      <c r="G456" s="50" t="s">
        <v>3156</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ht="29"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3214</v>
      </c>
      <c r="E457" s="258" t="s">
        <v>2616</v>
      </c>
      <c r="F457" s="181" t="s">
        <v>3176</v>
      </c>
      <c r="G457" s="50" t="s">
        <v>3157</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ht="43.5"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3215</v>
      </c>
      <c r="E458" s="258" t="s">
        <v>3155</v>
      </c>
      <c r="F458" s="181" t="s">
        <v>3177</v>
      </c>
      <c r="G458" s="50" t="s">
        <v>3156</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ht="29"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3215</v>
      </c>
      <c r="E459" s="258" t="s">
        <v>2616</v>
      </c>
      <c r="F459" s="181" t="s">
        <v>3177</v>
      </c>
      <c r="G459" s="50" t="s">
        <v>3157</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ht="43.5"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3216</v>
      </c>
      <c r="E460" s="258" t="s">
        <v>3155</v>
      </c>
      <c r="F460" s="181" t="s">
        <v>3219</v>
      </c>
      <c r="G460" s="50" t="s">
        <v>3156</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ht="29"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3216</v>
      </c>
      <c r="E461" s="258" t="s">
        <v>2616</v>
      </c>
      <c r="F461" s="181" t="s">
        <v>3219</v>
      </c>
      <c r="G461" s="50" t="s">
        <v>3157</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ht="43.5"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3217</v>
      </c>
      <c r="E462" s="258" t="s">
        <v>3155</v>
      </c>
      <c r="F462" s="181" t="s">
        <v>3178</v>
      </c>
      <c r="G462" s="50" t="s">
        <v>3156</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ht="29"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3217</v>
      </c>
      <c r="E463" s="258" t="s">
        <v>2616</v>
      </c>
      <c r="F463" s="181" t="s">
        <v>3178</v>
      </c>
      <c r="G463" s="50" t="s">
        <v>3157</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2868</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ht="29"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2448</v>
      </c>
      <c r="D467" s="50" t="s">
        <v>3193</v>
      </c>
      <c r="E467" s="50" t="s">
        <v>2449</v>
      </c>
      <c r="F467" s="181" t="s">
        <v>3218</v>
      </c>
      <c r="G467" s="50" t="s">
        <v>3220</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ht="29"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3193</v>
      </c>
      <c r="E468" s="50" t="s">
        <v>2450</v>
      </c>
      <c r="F468" s="181" t="s">
        <v>3218</v>
      </c>
      <c r="G468" s="50" t="s">
        <v>3221</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ht="29"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3193</v>
      </c>
      <c r="E469" s="50" t="s">
        <v>2451</v>
      </c>
      <c r="F469" s="181" t="s">
        <v>3218</v>
      </c>
      <c r="G469" s="50" t="s">
        <v>3222</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ht="29"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3193</v>
      </c>
      <c r="E470" s="50" t="s">
        <v>2452</v>
      </c>
      <c r="F470" s="181" t="s">
        <v>3218</v>
      </c>
      <c r="G470" s="50" t="s">
        <v>3223</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ht="43.5"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3193</v>
      </c>
      <c r="E471" s="50" t="s">
        <v>2453</v>
      </c>
      <c r="F471" s="181" t="s">
        <v>3218</v>
      </c>
      <c r="G471" s="50" t="s">
        <v>3224</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ht="29"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3193</v>
      </c>
      <c r="E472" s="50" t="s">
        <v>2454</v>
      </c>
      <c r="F472" s="181" t="s">
        <v>3218</v>
      </c>
      <c r="G472" s="50" t="s">
        <v>3225</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ht="29"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3193</v>
      </c>
      <c r="E473" s="50" t="s">
        <v>2800</v>
      </c>
      <c r="F473" s="181" t="s">
        <v>3218</v>
      </c>
      <c r="G473" s="50" t="s">
        <v>3226</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ht="43.5"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3193</v>
      </c>
      <c r="E474" s="50" t="s">
        <v>2801</v>
      </c>
      <c r="F474" s="181" t="s">
        <v>3218</v>
      </c>
      <c r="G474" s="50" t="s">
        <v>3227</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ht="5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3193</v>
      </c>
      <c r="E475" s="50" t="s">
        <v>2802</v>
      </c>
      <c r="F475" s="181" t="s">
        <v>3218</v>
      </c>
      <c r="G475" s="50" t="s">
        <v>3228</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ht="29"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3193</v>
      </c>
      <c r="E476" s="50" t="s">
        <v>2799</v>
      </c>
      <c r="F476" s="181" t="s">
        <v>3218</v>
      </c>
      <c r="G476" s="50" t="s">
        <v>3229</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ht="29"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3194</v>
      </c>
      <c r="E477" s="50" t="s">
        <v>2449</v>
      </c>
      <c r="F477" s="181" t="s">
        <v>2859</v>
      </c>
      <c r="G477" s="50" t="s">
        <v>3220</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ht="29"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3194</v>
      </c>
      <c r="E478" s="50" t="s">
        <v>2450</v>
      </c>
      <c r="F478" s="181" t="s">
        <v>2859</v>
      </c>
      <c r="G478" s="50" t="s">
        <v>3221</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ht="29"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3194</v>
      </c>
      <c r="E479" s="50" t="s">
        <v>2451</v>
      </c>
      <c r="F479" s="181" t="s">
        <v>2859</v>
      </c>
      <c r="G479" s="50" t="s">
        <v>3222</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ht="29"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3194</v>
      </c>
      <c r="E480" s="50" t="s">
        <v>2452</v>
      </c>
      <c r="F480" s="181" t="s">
        <v>2859</v>
      </c>
      <c r="G480" s="50" t="s">
        <v>3223</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ht="43.5"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3194</v>
      </c>
      <c r="E481" s="50" t="s">
        <v>2453</v>
      </c>
      <c r="F481" s="181" t="s">
        <v>2859</v>
      </c>
      <c r="G481" s="50" t="s">
        <v>3224</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ht="29"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3194</v>
      </c>
      <c r="E482" s="50" t="s">
        <v>2454</v>
      </c>
      <c r="F482" s="181" t="s">
        <v>2859</v>
      </c>
      <c r="G482" s="50" t="s">
        <v>3225</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ht="29"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3194</v>
      </c>
      <c r="E483" s="50" t="s">
        <v>2800</v>
      </c>
      <c r="F483" s="181" t="s">
        <v>2859</v>
      </c>
      <c r="G483" s="50" t="s">
        <v>3226</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ht="43.5"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3194</v>
      </c>
      <c r="E484" s="50" t="s">
        <v>2801</v>
      </c>
      <c r="F484" s="181" t="s">
        <v>2859</v>
      </c>
      <c r="G484" s="50" t="s">
        <v>3227</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ht="5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3194</v>
      </c>
      <c r="E485" s="50" t="s">
        <v>2802</v>
      </c>
      <c r="F485" s="181" t="s">
        <v>2859</v>
      </c>
      <c r="G485" s="50" t="s">
        <v>3228</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ht="29"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3194</v>
      </c>
      <c r="E486" s="50" t="s">
        <v>2799</v>
      </c>
      <c r="F486" s="181" t="s">
        <v>2859</v>
      </c>
      <c r="G486" s="50" t="s">
        <v>3229</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ht="29"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3195</v>
      </c>
      <c r="E487" s="50" t="s">
        <v>2449</v>
      </c>
      <c r="F487" s="181" t="s">
        <v>3159</v>
      </c>
      <c r="G487" s="50" t="s">
        <v>3220</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ht="29"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3195</v>
      </c>
      <c r="E488" s="50" t="s">
        <v>2450</v>
      </c>
      <c r="F488" s="181" t="s">
        <v>3159</v>
      </c>
      <c r="G488" s="50" t="s">
        <v>3221</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ht="29"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3195</v>
      </c>
      <c r="E489" s="50" t="s">
        <v>2451</v>
      </c>
      <c r="F489" s="181" t="s">
        <v>3159</v>
      </c>
      <c r="G489" s="50" t="s">
        <v>3222</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ht="29"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3195</v>
      </c>
      <c r="E490" s="50" t="s">
        <v>2452</v>
      </c>
      <c r="F490" s="181" t="s">
        <v>3159</v>
      </c>
      <c r="G490" s="50" t="s">
        <v>3223</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ht="43.5"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3195</v>
      </c>
      <c r="E491" s="50" t="s">
        <v>2453</v>
      </c>
      <c r="F491" s="181" t="s">
        <v>3159</v>
      </c>
      <c r="G491" s="50" t="s">
        <v>3224</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ht="29"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3195</v>
      </c>
      <c r="E492" s="50" t="s">
        <v>2454</v>
      </c>
      <c r="F492" s="181" t="s">
        <v>3159</v>
      </c>
      <c r="G492" s="50" t="s">
        <v>3225</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ht="29"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3195</v>
      </c>
      <c r="E493" s="50" t="s">
        <v>2800</v>
      </c>
      <c r="F493" s="181" t="s">
        <v>3159</v>
      </c>
      <c r="G493" s="50" t="s">
        <v>3226</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ht="43.5"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3195</v>
      </c>
      <c r="E494" s="50" t="s">
        <v>2801</v>
      </c>
      <c r="F494" s="181" t="s">
        <v>3159</v>
      </c>
      <c r="G494" s="50" t="s">
        <v>3227</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ht="5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3195</v>
      </c>
      <c r="E495" s="50" t="s">
        <v>2802</v>
      </c>
      <c r="F495" s="181" t="s">
        <v>3159</v>
      </c>
      <c r="G495" s="50" t="s">
        <v>3228</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ht="29"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3195</v>
      </c>
      <c r="E496" s="50" t="s">
        <v>2799</v>
      </c>
      <c r="F496" s="181" t="s">
        <v>3159</v>
      </c>
      <c r="G496" s="50" t="s">
        <v>3229</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ht="29"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3196</v>
      </c>
      <c r="E497" s="50" t="s">
        <v>2449</v>
      </c>
      <c r="F497" s="181" t="s">
        <v>3160</v>
      </c>
      <c r="G497" s="50" t="s">
        <v>3220</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ht="29"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3196</v>
      </c>
      <c r="E498" s="50" t="s">
        <v>2450</v>
      </c>
      <c r="F498" s="181" t="s">
        <v>3160</v>
      </c>
      <c r="G498" s="50" t="s">
        <v>3221</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ht="29"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3196</v>
      </c>
      <c r="E499" s="50" t="s">
        <v>2451</v>
      </c>
      <c r="F499" s="181" t="s">
        <v>3160</v>
      </c>
      <c r="G499" s="50" t="s">
        <v>3222</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ht="29"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3196</v>
      </c>
      <c r="E500" s="50" t="s">
        <v>2452</v>
      </c>
      <c r="F500" s="181" t="s">
        <v>3160</v>
      </c>
      <c r="G500" s="50" t="s">
        <v>3223</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ht="43.5"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3196</v>
      </c>
      <c r="E501" s="50" t="s">
        <v>2453</v>
      </c>
      <c r="F501" s="181" t="s">
        <v>3160</v>
      </c>
      <c r="G501" s="50" t="s">
        <v>3224</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ht="29"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3196</v>
      </c>
      <c r="E502" s="50" t="s">
        <v>2454</v>
      </c>
      <c r="F502" s="181" t="s">
        <v>3160</v>
      </c>
      <c r="G502" s="50" t="s">
        <v>3225</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ht="29"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3196</v>
      </c>
      <c r="E503" s="50" t="s">
        <v>2800</v>
      </c>
      <c r="F503" s="181" t="s">
        <v>3160</v>
      </c>
      <c r="G503" s="50" t="s">
        <v>3226</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ht="43.5"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3196</v>
      </c>
      <c r="E504" s="50" t="s">
        <v>2801</v>
      </c>
      <c r="F504" s="181" t="s">
        <v>3160</v>
      </c>
      <c r="G504" s="50" t="s">
        <v>3227</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ht="5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3196</v>
      </c>
      <c r="E505" s="50" t="s">
        <v>2802</v>
      </c>
      <c r="F505" s="181" t="s">
        <v>3160</v>
      </c>
      <c r="G505" s="50" t="s">
        <v>3228</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ht="29"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3196</v>
      </c>
      <c r="E506" s="50" t="s">
        <v>2799</v>
      </c>
      <c r="F506" s="181" t="s">
        <v>3160</v>
      </c>
      <c r="G506" s="50" t="s">
        <v>3229</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ht="29"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3197</v>
      </c>
      <c r="E507" s="50" t="s">
        <v>2449</v>
      </c>
      <c r="F507" s="181" t="s">
        <v>3161</v>
      </c>
      <c r="G507" s="50" t="s">
        <v>3220</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ht="29"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3197</v>
      </c>
      <c r="E508" s="50" t="s">
        <v>2450</v>
      </c>
      <c r="F508" s="181" t="s">
        <v>3161</v>
      </c>
      <c r="G508" s="50" t="s">
        <v>3221</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ht="29"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3197</v>
      </c>
      <c r="E509" s="50" t="s">
        <v>2451</v>
      </c>
      <c r="F509" s="181" t="s">
        <v>3161</v>
      </c>
      <c r="G509" s="50" t="s">
        <v>3222</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ht="29"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3197</v>
      </c>
      <c r="E510" s="50" t="s">
        <v>2452</v>
      </c>
      <c r="F510" s="181" t="s">
        <v>3161</v>
      </c>
      <c r="G510" s="50" t="s">
        <v>3223</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ht="43.5"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3197</v>
      </c>
      <c r="E511" s="50" t="s">
        <v>2453</v>
      </c>
      <c r="F511" s="181" t="s">
        <v>3161</v>
      </c>
      <c r="G511" s="50" t="s">
        <v>3224</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ht="29"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3197</v>
      </c>
      <c r="E512" s="50" t="s">
        <v>2454</v>
      </c>
      <c r="F512" s="181" t="s">
        <v>3161</v>
      </c>
      <c r="G512" s="50" t="s">
        <v>3225</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ht="29"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3197</v>
      </c>
      <c r="E513" s="50" t="s">
        <v>2800</v>
      </c>
      <c r="F513" s="181" t="s">
        <v>3161</v>
      </c>
      <c r="G513" s="50" t="s">
        <v>3226</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ht="43.5"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3197</v>
      </c>
      <c r="E514" s="50" t="s">
        <v>2801</v>
      </c>
      <c r="F514" s="181" t="s">
        <v>3161</v>
      </c>
      <c r="G514" s="50" t="s">
        <v>3227</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ht="5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3197</v>
      </c>
      <c r="E515" s="50" t="s">
        <v>2802</v>
      </c>
      <c r="F515" s="181" t="s">
        <v>3161</v>
      </c>
      <c r="G515" s="50" t="s">
        <v>3228</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ht="29"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3197</v>
      </c>
      <c r="E516" s="50" t="s">
        <v>2799</v>
      </c>
      <c r="F516" s="181" t="s">
        <v>3161</v>
      </c>
      <c r="G516" s="50" t="s">
        <v>3229</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ht="29"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3198</v>
      </c>
      <c r="E517" s="50" t="s">
        <v>2449</v>
      </c>
      <c r="F517" s="181" t="s">
        <v>3162</v>
      </c>
      <c r="G517" s="50" t="s">
        <v>3220</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ht="29"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3198</v>
      </c>
      <c r="E518" s="50" t="s">
        <v>2450</v>
      </c>
      <c r="F518" s="181" t="s">
        <v>3162</v>
      </c>
      <c r="G518" s="50" t="s">
        <v>3221</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ht="29"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3198</v>
      </c>
      <c r="E519" s="50" t="s">
        <v>2451</v>
      </c>
      <c r="F519" s="181" t="s">
        <v>3162</v>
      </c>
      <c r="G519" s="50" t="s">
        <v>3222</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ht="29"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3198</v>
      </c>
      <c r="E520" s="50" t="s">
        <v>2452</v>
      </c>
      <c r="F520" s="181" t="s">
        <v>3162</v>
      </c>
      <c r="G520" s="50" t="s">
        <v>3223</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ht="43.5"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3198</v>
      </c>
      <c r="E521" s="50" t="s">
        <v>2453</v>
      </c>
      <c r="F521" s="181" t="s">
        <v>3162</v>
      </c>
      <c r="G521" s="50" t="s">
        <v>3224</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ht="29"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3198</v>
      </c>
      <c r="E522" s="50" t="s">
        <v>2454</v>
      </c>
      <c r="F522" s="181" t="s">
        <v>3162</v>
      </c>
      <c r="G522" s="50" t="s">
        <v>3225</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ht="29"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3198</v>
      </c>
      <c r="E523" s="50" t="s">
        <v>2800</v>
      </c>
      <c r="F523" s="181" t="s">
        <v>3162</v>
      </c>
      <c r="G523" s="50" t="s">
        <v>3226</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ht="43.5"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3198</v>
      </c>
      <c r="E524" s="50" t="s">
        <v>2801</v>
      </c>
      <c r="F524" s="181" t="s">
        <v>3162</v>
      </c>
      <c r="G524" s="50" t="s">
        <v>3227</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ht="5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3198</v>
      </c>
      <c r="E525" s="50" t="s">
        <v>2802</v>
      </c>
      <c r="F525" s="181" t="s">
        <v>3162</v>
      </c>
      <c r="G525" s="50" t="s">
        <v>3228</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ht="29"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3198</v>
      </c>
      <c r="E526" s="50" t="s">
        <v>2799</v>
      </c>
      <c r="F526" s="181" t="s">
        <v>3162</v>
      </c>
      <c r="G526" s="50" t="s">
        <v>3229</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ht="29"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3199</v>
      </c>
      <c r="E527" s="50" t="s">
        <v>2449</v>
      </c>
      <c r="F527" s="181" t="s">
        <v>3163</v>
      </c>
      <c r="G527" s="50" t="s">
        <v>3220</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ht="29"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3199</v>
      </c>
      <c r="E528" s="50" t="s">
        <v>2450</v>
      </c>
      <c r="F528" s="181" t="s">
        <v>3163</v>
      </c>
      <c r="G528" s="50" t="s">
        <v>3221</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ht="29"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3199</v>
      </c>
      <c r="E529" s="50" t="s">
        <v>2451</v>
      </c>
      <c r="F529" s="181" t="s">
        <v>3163</v>
      </c>
      <c r="G529" s="50" t="s">
        <v>3222</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ht="29"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3199</v>
      </c>
      <c r="E530" s="50" t="s">
        <v>2452</v>
      </c>
      <c r="F530" s="181" t="s">
        <v>3163</v>
      </c>
      <c r="G530" s="50" t="s">
        <v>3223</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ht="43.5"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3199</v>
      </c>
      <c r="E531" s="50" t="s">
        <v>2453</v>
      </c>
      <c r="F531" s="181" t="s">
        <v>3163</v>
      </c>
      <c r="G531" s="50" t="s">
        <v>3224</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ht="29"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3199</v>
      </c>
      <c r="E532" s="50" t="s">
        <v>2454</v>
      </c>
      <c r="F532" s="181" t="s">
        <v>3163</v>
      </c>
      <c r="G532" s="50" t="s">
        <v>3225</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ht="29"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3199</v>
      </c>
      <c r="E533" s="50" t="s">
        <v>2800</v>
      </c>
      <c r="F533" s="181" t="s">
        <v>3163</v>
      </c>
      <c r="G533" s="50" t="s">
        <v>3226</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ht="43.5"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3199</v>
      </c>
      <c r="E534" s="50" t="s">
        <v>2801</v>
      </c>
      <c r="F534" s="181" t="s">
        <v>3163</v>
      </c>
      <c r="G534" s="50" t="s">
        <v>3227</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ht="5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3199</v>
      </c>
      <c r="E535" s="50" t="s">
        <v>2802</v>
      </c>
      <c r="F535" s="181" t="s">
        <v>3163</v>
      </c>
      <c r="G535" s="50" t="s">
        <v>3228</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ht="29"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3199</v>
      </c>
      <c r="E536" s="50" t="s">
        <v>2799</v>
      </c>
      <c r="F536" s="181" t="s">
        <v>3163</v>
      </c>
      <c r="G536" s="50" t="s">
        <v>3229</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ht="29"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3200</v>
      </c>
      <c r="E537" s="50" t="s">
        <v>2449</v>
      </c>
      <c r="F537" s="181" t="s">
        <v>3164</v>
      </c>
      <c r="G537" s="50" t="s">
        <v>3220</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ht="29"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3200</v>
      </c>
      <c r="E538" s="50" t="s">
        <v>2450</v>
      </c>
      <c r="F538" s="181" t="s">
        <v>3164</v>
      </c>
      <c r="G538" s="50" t="s">
        <v>3221</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ht="29"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3200</v>
      </c>
      <c r="E539" s="50" t="s">
        <v>2451</v>
      </c>
      <c r="F539" s="181" t="s">
        <v>3164</v>
      </c>
      <c r="G539" s="50" t="s">
        <v>3222</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ht="29"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3200</v>
      </c>
      <c r="E540" s="50" t="s">
        <v>2452</v>
      </c>
      <c r="F540" s="181" t="s">
        <v>3164</v>
      </c>
      <c r="G540" s="50" t="s">
        <v>3223</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ht="43.5"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3200</v>
      </c>
      <c r="E541" s="50" t="s">
        <v>2453</v>
      </c>
      <c r="F541" s="181" t="s">
        <v>3164</v>
      </c>
      <c r="G541" s="50" t="s">
        <v>3224</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ht="29"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3200</v>
      </c>
      <c r="E542" s="50" t="s">
        <v>2454</v>
      </c>
      <c r="F542" s="181" t="s">
        <v>3164</v>
      </c>
      <c r="G542" s="50" t="s">
        <v>3225</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ht="29"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3200</v>
      </c>
      <c r="E543" s="50" t="s">
        <v>2800</v>
      </c>
      <c r="F543" s="181" t="s">
        <v>3164</v>
      </c>
      <c r="G543" s="50" t="s">
        <v>3226</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ht="43.5"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3200</v>
      </c>
      <c r="E544" s="50" t="s">
        <v>2801</v>
      </c>
      <c r="F544" s="181" t="s">
        <v>3164</v>
      </c>
      <c r="G544" s="50" t="s">
        <v>3227</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ht="5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3200</v>
      </c>
      <c r="E545" s="50" t="s">
        <v>2802</v>
      </c>
      <c r="F545" s="181" t="s">
        <v>3164</v>
      </c>
      <c r="G545" s="50" t="s">
        <v>3228</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ht="29"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3200</v>
      </c>
      <c r="E546" s="50" t="s">
        <v>2799</v>
      </c>
      <c r="F546" s="181" t="s">
        <v>3164</v>
      </c>
      <c r="G546" s="50" t="s">
        <v>3229</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ht="29"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3201</v>
      </c>
      <c r="E547" s="50" t="s">
        <v>2449</v>
      </c>
      <c r="F547" s="181" t="s">
        <v>3165</v>
      </c>
      <c r="G547" s="50" t="s">
        <v>3220</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ht="29"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3201</v>
      </c>
      <c r="E548" s="50" t="s">
        <v>2450</v>
      </c>
      <c r="F548" s="181" t="s">
        <v>3165</v>
      </c>
      <c r="G548" s="50" t="s">
        <v>3221</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ht="29"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3201</v>
      </c>
      <c r="E549" s="50" t="s">
        <v>2451</v>
      </c>
      <c r="F549" s="181" t="s">
        <v>3165</v>
      </c>
      <c r="G549" s="50" t="s">
        <v>3222</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ht="29"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3201</v>
      </c>
      <c r="E550" s="50" t="s">
        <v>2452</v>
      </c>
      <c r="F550" s="181" t="s">
        <v>3165</v>
      </c>
      <c r="G550" s="50" t="s">
        <v>3223</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ht="43.5"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3201</v>
      </c>
      <c r="E551" s="50" t="s">
        <v>2453</v>
      </c>
      <c r="F551" s="181" t="s">
        <v>3165</v>
      </c>
      <c r="G551" s="50" t="s">
        <v>3224</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ht="29"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3201</v>
      </c>
      <c r="E552" s="50" t="s">
        <v>2454</v>
      </c>
      <c r="F552" s="181" t="s">
        <v>3165</v>
      </c>
      <c r="G552" s="50" t="s">
        <v>3225</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ht="29"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3201</v>
      </c>
      <c r="E553" s="50" t="s">
        <v>2800</v>
      </c>
      <c r="F553" s="181" t="s">
        <v>3165</v>
      </c>
      <c r="G553" s="50" t="s">
        <v>3226</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ht="43.5"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3201</v>
      </c>
      <c r="E554" s="50" t="s">
        <v>2801</v>
      </c>
      <c r="F554" s="181" t="s">
        <v>3165</v>
      </c>
      <c r="G554" s="50" t="s">
        <v>3227</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ht="5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3201</v>
      </c>
      <c r="E555" s="50" t="s">
        <v>2802</v>
      </c>
      <c r="F555" s="181" t="s">
        <v>3165</v>
      </c>
      <c r="G555" s="50" t="s">
        <v>3228</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ht="29"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3201</v>
      </c>
      <c r="E556" s="50" t="s">
        <v>2799</v>
      </c>
      <c r="F556" s="181" t="s">
        <v>3165</v>
      </c>
      <c r="G556" s="50" t="s">
        <v>3229</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ht="29"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3202</v>
      </c>
      <c r="E557" s="50" t="s">
        <v>2449</v>
      </c>
      <c r="F557" s="181" t="s">
        <v>2664</v>
      </c>
      <c r="G557" s="50" t="s">
        <v>3220</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ht="29"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3202</v>
      </c>
      <c r="E558" s="50" t="s">
        <v>2450</v>
      </c>
      <c r="F558" s="181" t="s">
        <v>2664</v>
      </c>
      <c r="G558" s="50" t="s">
        <v>3221</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ht="29"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3202</v>
      </c>
      <c r="E559" s="50" t="s">
        <v>2451</v>
      </c>
      <c r="F559" s="181" t="s">
        <v>2664</v>
      </c>
      <c r="G559" s="50" t="s">
        <v>3222</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ht="29"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3202</v>
      </c>
      <c r="E560" s="50" t="s">
        <v>2452</v>
      </c>
      <c r="F560" s="181" t="s">
        <v>2664</v>
      </c>
      <c r="G560" s="50" t="s">
        <v>3223</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ht="43.5"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3202</v>
      </c>
      <c r="E561" s="50" t="s">
        <v>2453</v>
      </c>
      <c r="F561" s="181" t="s">
        <v>2664</v>
      </c>
      <c r="G561" s="50" t="s">
        <v>3224</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ht="29"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3202</v>
      </c>
      <c r="E562" s="50" t="s">
        <v>2454</v>
      </c>
      <c r="F562" s="181" t="s">
        <v>2664</v>
      </c>
      <c r="G562" s="50" t="s">
        <v>3225</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ht="29"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3202</v>
      </c>
      <c r="E563" s="50" t="s">
        <v>2800</v>
      </c>
      <c r="F563" s="181" t="s">
        <v>2664</v>
      </c>
      <c r="G563" s="50" t="s">
        <v>3226</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ht="43.5"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3202</v>
      </c>
      <c r="E564" s="50" t="s">
        <v>2801</v>
      </c>
      <c r="F564" s="181" t="s">
        <v>2664</v>
      </c>
      <c r="G564" s="50" t="s">
        <v>3227</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ht="5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3202</v>
      </c>
      <c r="E565" s="50" t="s">
        <v>2802</v>
      </c>
      <c r="F565" s="181" t="s">
        <v>2664</v>
      </c>
      <c r="G565" s="50" t="s">
        <v>3228</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ht="29"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3202</v>
      </c>
      <c r="E566" s="50" t="s">
        <v>2799</v>
      </c>
      <c r="F566" s="181" t="s">
        <v>2664</v>
      </c>
      <c r="G566" s="50" t="s">
        <v>3229</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ht="29"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3203</v>
      </c>
      <c r="E567" s="50" t="s">
        <v>2449</v>
      </c>
      <c r="F567" s="181" t="s">
        <v>3166</v>
      </c>
      <c r="G567" s="50" t="s">
        <v>3220</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ht="29"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3203</v>
      </c>
      <c r="E568" s="50" t="s">
        <v>2450</v>
      </c>
      <c r="F568" s="181" t="s">
        <v>3166</v>
      </c>
      <c r="G568" s="50" t="s">
        <v>3221</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ht="29"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3203</v>
      </c>
      <c r="E569" s="50" t="s">
        <v>2451</v>
      </c>
      <c r="F569" s="181" t="s">
        <v>3166</v>
      </c>
      <c r="G569" s="50" t="s">
        <v>3222</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ht="29"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3203</v>
      </c>
      <c r="E570" s="50" t="s">
        <v>2452</v>
      </c>
      <c r="F570" s="181" t="s">
        <v>3166</v>
      </c>
      <c r="G570" s="50" t="s">
        <v>3223</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ht="43.5"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3203</v>
      </c>
      <c r="E571" s="50" t="s">
        <v>2453</v>
      </c>
      <c r="F571" s="181" t="s">
        <v>3166</v>
      </c>
      <c r="G571" s="50" t="s">
        <v>3224</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ht="29"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3203</v>
      </c>
      <c r="E572" s="50" t="s">
        <v>2454</v>
      </c>
      <c r="F572" s="181" t="s">
        <v>3166</v>
      </c>
      <c r="G572" s="50" t="s">
        <v>3225</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ht="29"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3203</v>
      </c>
      <c r="E573" s="50" t="s">
        <v>2800</v>
      </c>
      <c r="F573" s="181" t="s">
        <v>3166</v>
      </c>
      <c r="G573" s="50" t="s">
        <v>3226</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ht="43.5"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3203</v>
      </c>
      <c r="E574" s="50" t="s">
        <v>2801</v>
      </c>
      <c r="F574" s="181" t="s">
        <v>3166</v>
      </c>
      <c r="G574" s="50" t="s">
        <v>3227</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ht="5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3203</v>
      </c>
      <c r="E575" s="50" t="s">
        <v>2802</v>
      </c>
      <c r="F575" s="181" t="s">
        <v>3166</v>
      </c>
      <c r="G575" s="50" t="s">
        <v>3228</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ht="29"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3203</v>
      </c>
      <c r="E576" s="50" t="s">
        <v>2799</v>
      </c>
      <c r="F576" s="181" t="s">
        <v>3166</v>
      </c>
      <c r="G576" s="50" t="s">
        <v>3229</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ht="29"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3204</v>
      </c>
      <c r="E577" s="50" t="s">
        <v>2449</v>
      </c>
      <c r="F577" s="181" t="s">
        <v>3167</v>
      </c>
      <c r="G577" s="50" t="s">
        <v>3220</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ht="29"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3204</v>
      </c>
      <c r="E578" s="50" t="s">
        <v>2450</v>
      </c>
      <c r="F578" s="181" t="s">
        <v>3167</v>
      </c>
      <c r="G578" s="50" t="s">
        <v>3221</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ht="29"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3204</v>
      </c>
      <c r="E579" s="50" t="s">
        <v>2451</v>
      </c>
      <c r="F579" s="181" t="s">
        <v>3167</v>
      </c>
      <c r="G579" s="50" t="s">
        <v>3222</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ht="29"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3204</v>
      </c>
      <c r="E580" s="50" t="s">
        <v>2452</v>
      </c>
      <c r="F580" s="181" t="s">
        <v>3167</v>
      </c>
      <c r="G580" s="50" t="s">
        <v>3223</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ht="43.5"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3204</v>
      </c>
      <c r="E581" s="50" t="s">
        <v>2453</v>
      </c>
      <c r="F581" s="181" t="s">
        <v>3167</v>
      </c>
      <c r="G581" s="50" t="s">
        <v>3224</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ht="29"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3204</v>
      </c>
      <c r="E582" s="50" t="s">
        <v>2454</v>
      </c>
      <c r="F582" s="181" t="s">
        <v>3167</v>
      </c>
      <c r="G582" s="50" t="s">
        <v>3225</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ht="29"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3204</v>
      </c>
      <c r="E583" s="50" t="s">
        <v>2800</v>
      </c>
      <c r="F583" s="181" t="s">
        <v>3167</v>
      </c>
      <c r="G583" s="50" t="s">
        <v>3226</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ht="43.5"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3204</v>
      </c>
      <c r="E584" s="50" t="s">
        <v>2801</v>
      </c>
      <c r="F584" s="181" t="s">
        <v>3167</v>
      </c>
      <c r="G584" s="50" t="s">
        <v>3227</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ht="5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3204</v>
      </c>
      <c r="E585" s="50" t="s">
        <v>2802</v>
      </c>
      <c r="F585" s="181" t="s">
        <v>3167</v>
      </c>
      <c r="G585" s="50" t="s">
        <v>3228</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ht="29"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3204</v>
      </c>
      <c r="E586" s="50" t="s">
        <v>2799</v>
      </c>
      <c r="F586" s="181" t="s">
        <v>3167</v>
      </c>
      <c r="G586" s="50" t="s">
        <v>3229</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ht="29"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3205</v>
      </c>
      <c r="E587" s="50" t="s">
        <v>2449</v>
      </c>
      <c r="F587" s="181" t="s">
        <v>3168</v>
      </c>
      <c r="G587" s="50" t="s">
        <v>3220</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ht="29"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3205</v>
      </c>
      <c r="E588" s="50" t="s">
        <v>2450</v>
      </c>
      <c r="F588" s="181" t="s">
        <v>3168</v>
      </c>
      <c r="G588" s="50" t="s">
        <v>3221</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ht="29"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3205</v>
      </c>
      <c r="E589" s="50" t="s">
        <v>2451</v>
      </c>
      <c r="F589" s="181" t="s">
        <v>3168</v>
      </c>
      <c r="G589" s="50" t="s">
        <v>3222</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ht="29"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3205</v>
      </c>
      <c r="E590" s="50" t="s">
        <v>2452</v>
      </c>
      <c r="F590" s="181" t="s">
        <v>3168</v>
      </c>
      <c r="G590" s="50" t="s">
        <v>3223</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ht="43.5"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3205</v>
      </c>
      <c r="E591" s="50" t="s">
        <v>2453</v>
      </c>
      <c r="F591" s="181" t="s">
        <v>3168</v>
      </c>
      <c r="G591" s="50" t="s">
        <v>3224</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ht="29"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3205</v>
      </c>
      <c r="E592" s="50" t="s">
        <v>2454</v>
      </c>
      <c r="F592" s="181" t="s">
        <v>3168</v>
      </c>
      <c r="G592" s="50" t="s">
        <v>3225</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ht="29"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3205</v>
      </c>
      <c r="E593" s="50" t="s">
        <v>2800</v>
      </c>
      <c r="F593" s="181" t="s">
        <v>3168</v>
      </c>
      <c r="G593" s="50" t="s">
        <v>3226</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ht="43.5"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3205</v>
      </c>
      <c r="E594" s="50" t="s">
        <v>2801</v>
      </c>
      <c r="F594" s="181" t="s">
        <v>3168</v>
      </c>
      <c r="G594" s="50" t="s">
        <v>3227</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ht="5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3205</v>
      </c>
      <c r="E595" s="50" t="s">
        <v>2802</v>
      </c>
      <c r="F595" s="181" t="s">
        <v>3168</v>
      </c>
      <c r="G595" s="50" t="s">
        <v>3228</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ht="29"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3205</v>
      </c>
      <c r="E596" s="50" t="s">
        <v>2799</v>
      </c>
      <c r="F596" s="181" t="s">
        <v>3168</v>
      </c>
      <c r="G596" s="50" t="s">
        <v>3229</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ht="29"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3206</v>
      </c>
      <c r="E597" s="50" t="s">
        <v>2449</v>
      </c>
      <c r="F597" s="181" t="s">
        <v>2665</v>
      </c>
      <c r="G597" s="50" t="s">
        <v>3220</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ht="29"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3206</v>
      </c>
      <c r="E598" s="50" t="s">
        <v>2450</v>
      </c>
      <c r="F598" s="181" t="s">
        <v>2665</v>
      </c>
      <c r="G598" s="50" t="s">
        <v>3221</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ht="29"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3206</v>
      </c>
      <c r="E599" s="50" t="s">
        <v>2451</v>
      </c>
      <c r="F599" s="181" t="s">
        <v>2665</v>
      </c>
      <c r="G599" s="50" t="s">
        <v>3222</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ht="29"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3206</v>
      </c>
      <c r="E600" s="50" t="s">
        <v>2452</v>
      </c>
      <c r="F600" s="181" t="s">
        <v>2665</v>
      </c>
      <c r="G600" s="50" t="s">
        <v>3223</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ht="43.5"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3206</v>
      </c>
      <c r="E601" s="50" t="s">
        <v>2453</v>
      </c>
      <c r="F601" s="181" t="s">
        <v>2665</v>
      </c>
      <c r="G601" s="50" t="s">
        <v>3224</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ht="29"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3206</v>
      </c>
      <c r="E602" s="50" t="s">
        <v>2454</v>
      </c>
      <c r="F602" s="181" t="s">
        <v>2665</v>
      </c>
      <c r="G602" s="50" t="s">
        <v>3225</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ht="29"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3206</v>
      </c>
      <c r="E603" s="50" t="s">
        <v>2800</v>
      </c>
      <c r="F603" s="181" t="s">
        <v>2665</v>
      </c>
      <c r="G603" s="50" t="s">
        <v>3226</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ht="43.5"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3206</v>
      </c>
      <c r="E604" s="50" t="s">
        <v>2801</v>
      </c>
      <c r="F604" s="181" t="s">
        <v>2665</v>
      </c>
      <c r="G604" s="50" t="s">
        <v>3227</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ht="5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3206</v>
      </c>
      <c r="E605" s="50" t="s">
        <v>2802</v>
      </c>
      <c r="F605" s="181" t="s">
        <v>2665</v>
      </c>
      <c r="G605" s="50" t="s">
        <v>3228</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ht="29"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3206</v>
      </c>
      <c r="E606" s="50" t="s">
        <v>2799</v>
      </c>
      <c r="F606" s="181" t="s">
        <v>2665</v>
      </c>
      <c r="G606" s="50" t="s">
        <v>3229</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ht="29"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3207</v>
      </c>
      <c r="E607" s="50" t="s">
        <v>2449</v>
      </c>
      <c r="F607" s="181" t="s">
        <v>3169</v>
      </c>
      <c r="G607" s="50" t="s">
        <v>3220</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ht="29"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3207</v>
      </c>
      <c r="E608" s="50" t="s">
        <v>2450</v>
      </c>
      <c r="F608" s="181" t="s">
        <v>3169</v>
      </c>
      <c r="G608" s="50" t="s">
        <v>3221</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ht="29"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3207</v>
      </c>
      <c r="E609" s="50" t="s">
        <v>2451</v>
      </c>
      <c r="F609" s="181" t="s">
        <v>3169</v>
      </c>
      <c r="G609" s="50" t="s">
        <v>3222</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ht="29"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3207</v>
      </c>
      <c r="E610" s="50" t="s">
        <v>2452</v>
      </c>
      <c r="F610" s="181" t="s">
        <v>3169</v>
      </c>
      <c r="G610" s="50" t="s">
        <v>3223</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ht="43.5"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3207</v>
      </c>
      <c r="E611" s="50" t="s">
        <v>2453</v>
      </c>
      <c r="F611" s="181" t="s">
        <v>3169</v>
      </c>
      <c r="G611" s="50" t="s">
        <v>3224</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ht="29"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3207</v>
      </c>
      <c r="E612" s="50" t="s">
        <v>2454</v>
      </c>
      <c r="F612" s="181" t="s">
        <v>3169</v>
      </c>
      <c r="G612" s="50" t="s">
        <v>3225</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ht="29"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3207</v>
      </c>
      <c r="E613" s="50" t="s">
        <v>2800</v>
      </c>
      <c r="F613" s="181" t="s">
        <v>3169</v>
      </c>
      <c r="G613" s="50" t="s">
        <v>3226</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ht="43.5"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3207</v>
      </c>
      <c r="E614" s="50" t="s">
        <v>2801</v>
      </c>
      <c r="F614" s="181" t="s">
        <v>3169</v>
      </c>
      <c r="G614" s="50" t="s">
        <v>3227</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ht="5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3207</v>
      </c>
      <c r="E615" s="50" t="s">
        <v>2802</v>
      </c>
      <c r="F615" s="181" t="s">
        <v>3169</v>
      </c>
      <c r="G615" s="50" t="s">
        <v>3228</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ht="29"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3207</v>
      </c>
      <c r="E616" s="50" t="s">
        <v>2799</v>
      </c>
      <c r="F616" s="181" t="s">
        <v>3169</v>
      </c>
      <c r="G616" s="50" t="s">
        <v>3229</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ht="29"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3208</v>
      </c>
      <c r="E617" s="50" t="s">
        <v>2449</v>
      </c>
      <c r="F617" s="181" t="s">
        <v>3170</v>
      </c>
      <c r="G617" s="50" t="s">
        <v>3220</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ht="29"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3208</v>
      </c>
      <c r="E618" s="50" t="s">
        <v>2450</v>
      </c>
      <c r="F618" s="181" t="s">
        <v>3170</v>
      </c>
      <c r="G618" s="50" t="s">
        <v>3221</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ht="29"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3208</v>
      </c>
      <c r="E619" s="50" t="s">
        <v>2451</v>
      </c>
      <c r="F619" s="181" t="s">
        <v>3170</v>
      </c>
      <c r="G619" s="50" t="s">
        <v>3222</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ht="29"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3208</v>
      </c>
      <c r="E620" s="50" t="s">
        <v>2452</v>
      </c>
      <c r="F620" s="181" t="s">
        <v>3170</v>
      </c>
      <c r="G620" s="50" t="s">
        <v>3223</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ht="43.5"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3208</v>
      </c>
      <c r="E621" s="50" t="s">
        <v>2453</v>
      </c>
      <c r="F621" s="181" t="s">
        <v>3170</v>
      </c>
      <c r="G621" s="50" t="s">
        <v>3224</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ht="29"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3208</v>
      </c>
      <c r="E622" s="50" t="s">
        <v>2454</v>
      </c>
      <c r="F622" s="181" t="s">
        <v>3170</v>
      </c>
      <c r="G622" s="50" t="s">
        <v>3225</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ht="29"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3208</v>
      </c>
      <c r="E623" s="50" t="s">
        <v>2800</v>
      </c>
      <c r="F623" s="181" t="s">
        <v>3170</v>
      </c>
      <c r="G623" s="50" t="s">
        <v>3226</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ht="43.5"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3208</v>
      </c>
      <c r="E624" s="50" t="s">
        <v>2801</v>
      </c>
      <c r="F624" s="181" t="s">
        <v>3170</v>
      </c>
      <c r="G624" s="50" t="s">
        <v>3227</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ht="5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3208</v>
      </c>
      <c r="E625" s="50" t="s">
        <v>2802</v>
      </c>
      <c r="F625" s="181" t="s">
        <v>3170</v>
      </c>
      <c r="G625" s="50" t="s">
        <v>3228</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ht="29"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3208</v>
      </c>
      <c r="E626" s="50" t="s">
        <v>2799</v>
      </c>
      <c r="F626" s="181" t="s">
        <v>3170</v>
      </c>
      <c r="G626" s="50" t="s">
        <v>3229</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ht="29"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3209</v>
      </c>
      <c r="E627" s="50" t="s">
        <v>2449</v>
      </c>
      <c r="F627" s="181" t="s">
        <v>3171</v>
      </c>
      <c r="G627" s="50" t="s">
        <v>3220</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ht="29"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3209</v>
      </c>
      <c r="E628" s="50" t="s">
        <v>2450</v>
      </c>
      <c r="F628" s="181" t="s">
        <v>3171</v>
      </c>
      <c r="G628" s="50" t="s">
        <v>3221</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ht="29"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3209</v>
      </c>
      <c r="E629" s="50" t="s">
        <v>2451</v>
      </c>
      <c r="F629" s="181" t="s">
        <v>3171</v>
      </c>
      <c r="G629" s="50" t="s">
        <v>3222</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ht="29"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3209</v>
      </c>
      <c r="E630" s="50" t="s">
        <v>2452</v>
      </c>
      <c r="F630" s="181" t="s">
        <v>3171</v>
      </c>
      <c r="G630" s="50" t="s">
        <v>3223</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ht="43.5"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3209</v>
      </c>
      <c r="E631" s="50" t="s">
        <v>2453</v>
      </c>
      <c r="F631" s="181" t="s">
        <v>3171</v>
      </c>
      <c r="G631" s="50" t="s">
        <v>3224</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ht="29"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3209</v>
      </c>
      <c r="E632" s="50" t="s">
        <v>2454</v>
      </c>
      <c r="F632" s="181" t="s">
        <v>3171</v>
      </c>
      <c r="G632" s="50" t="s">
        <v>3225</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ht="29"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3209</v>
      </c>
      <c r="E633" s="50" t="s">
        <v>2800</v>
      </c>
      <c r="F633" s="181" t="s">
        <v>3171</v>
      </c>
      <c r="G633" s="50" t="s">
        <v>3226</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ht="43.5"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3209</v>
      </c>
      <c r="E634" s="50" t="s">
        <v>2801</v>
      </c>
      <c r="F634" s="181" t="s">
        <v>3171</v>
      </c>
      <c r="G634" s="50" t="s">
        <v>3227</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ht="5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3209</v>
      </c>
      <c r="E635" s="50" t="s">
        <v>2802</v>
      </c>
      <c r="F635" s="181" t="s">
        <v>3171</v>
      </c>
      <c r="G635" s="50" t="s">
        <v>3228</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ht="29"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3209</v>
      </c>
      <c r="E636" s="50" t="s">
        <v>2799</v>
      </c>
      <c r="F636" s="181" t="s">
        <v>3171</v>
      </c>
      <c r="G636" s="50" t="s">
        <v>3229</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ht="29"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3210</v>
      </c>
      <c r="E637" s="50" t="s">
        <v>2449</v>
      </c>
      <c r="F637" s="181" t="s">
        <v>3172</v>
      </c>
      <c r="G637" s="50" t="s">
        <v>3220</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ht="29"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3210</v>
      </c>
      <c r="E638" s="50" t="s">
        <v>2450</v>
      </c>
      <c r="F638" s="181" t="s">
        <v>3172</v>
      </c>
      <c r="G638" s="50" t="s">
        <v>3221</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ht="29"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3210</v>
      </c>
      <c r="E639" s="50" t="s">
        <v>2451</v>
      </c>
      <c r="F639" s="181" t="s">
        <v>3172</v>
      </c>
      <c r="G639" s="50" t="s">
        <v>3222</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ht="29"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3210</v>
      </c>
      <c r="E640" s="50" t="s">
        <v>2452</v>
      </c>
      <c r="F640" s="181" t="s">
        <v>3172</v>
      </c>
      <c r="G640" s="50" t="s">
        <v>3223</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ht="43.5"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3210</v>
      </c>
      <c r="E641" s="50" t="s">
        <v>2453</v>
      </c>
      <c r="F641" s="181" t="s">
        <v>3172</v>
      </c>
      <c r="G641" s="50" t="s">
        <v>3224</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ht="29"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3210</v>
      </c>
      <c r="E642" s="50" t="s">
        <v>2454</v>
      </c>
      <c r="F642" s="181" t="s">
        <v>3172</v>
      </c>
      <c r="G642" s="50" t="s">
        <v>3225</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ht="29"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3210</v>
      </c>
      <c r="E643" s="50" t="s">
        <v>2800</v>
      </c>
      <c r="F643" s="181" t="s">
        <v>3172</v>
      </c>
      <c r="G643" s="50" t="s">
        <v>3226</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ht="43.5"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3210</v>
      </c>
      <c r="E644" s="50" t="s">
        <v>2801</v>
      </c>
      <c r="F644" s="181" t="s">
        <v>3172</v>
      </c>
      <c r="G644" s="50" t="s">
        <v>3227</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ht="5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3210</v>
      </c>
      <c r="E645" s="50" t="s">
        <v>2802</v>
      </c>
      <c r="F645" s="181" t="s">
        <v>3172</v>
      </c>
      <c r="G645" s="50" t="s">
        <v>3228</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ht="29"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3210</v>
      </c>
      <c r="E646" s="50" t="s">
        <v>2799</v>
      </c>
      <c r="F646" s="181" t="s">
        <v>3172</v>
      </c>
      <c r="G646" s="50" t="s">
        <v>3229</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ht="29"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3211</v>
      </c>
      <c r="E647" s="50" t="s">
        <v>2449</v>
      </c>
      <c r="F647" s="181" t="s">
        <v>3173</v>
      </c>
      <c r="G647" s="50" t="s">
        <v>3220</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ht="29"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3211</v>
      </c>
      <c r="E648" s="50" t="s">
        <v>2450</v>
      </c>
      <c r="F648" s="181" t="s">
        <v>3173</v>
      </c>
      <c r="G648" s="50" t="s">
        <v>3221</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ht="29"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3211</v>
      </c>
      <c r="E649" s="50" t="s">
        <v>2451</v>
      </c>
      <c r="F649" s="181" t="s">
        <v>3173</v>
      </c>
      <c r="G649" s="50" t="s">
        <v>3222</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ht="29"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3211</v>
      </c>
      <c r="E650" s="50" t="s">
        <v>2452</v>
      </c>
      <c r="F650" s="181" t="s">
        <v>3173</v>
      </c>
      <c r="G650" s="50" t="s">
        <v>3223</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ht="43.5"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3211</v>
      </c>
      <c r="E651" s="50" t="s">
        <v>2453</v>
      </c>
      <c r="F651" s="181" t="s">
        <v>3173</v>
      </c>
      <c r="G651" s="50" t="s">
        <v>3224</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ht="29"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3211</v>
      </c>
      <c r="E652" s="50" t="s">
        <v>2454</v>
      </c>
      <c r="F652" s="181" t="s">
        <v>3173</v>
      </c>
      <c r="G652" s="50" t="s">
        <v>3225</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ht="29"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3211</v>
      </c>
      <c r="E653" s="50" t="s">
        <v>2800</v>
      </c>
      <c r="F653" s="181" t="s">
        <v>3173</v>
      </c>
      <c r="G653" s="50" t="s">
        <v>3226</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ht="43.5"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3211</v>
      </c>
      <c r="E654" s="50" t="s">
        <v>2801</v>
      </c>
      <c r="F654" s="181" t="s">
        <v>3173</v>
      </c>
      <c r="G654" s="50" t="s">
        <v>3227</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ht="5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3211</v>
      </c>
      <c r="E655" s="50" t="s">
        <v>2802</v>
      </c>
      <c r="F655" s="181" t="s">
        <v>3173</v>
      </c>
      <c r="G655" s="50" t="s">
        <v>3228</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ht="29"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3211</v>
      </c>
      <c r="E656" s="50" t="s">
        <v>2799</v>
      </c>
      <c r="F656" s="181" t="s">
        <v>3173</v>
      </c>
      <c r="G656" s="50" t="s">
        <v>3229</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ht="29"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3212</v>
      </c>
      <c r="E657" s="50" t="s">
        <v>2449</v>
      </c>
      <c r="F657" s="181" t="s">
        <v>3174</v>
      </c>
      <c r="G657" s="50" t="s">
        <v>3220</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ht="29"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3212</v>
      </c>
      <c r="E658" s="50" t="s">
        <v>2450</v>
      </c>
      <c r="F658" s="181" t="s">
        <v>3174</v>
      </c>
      <c r="G658" s="50" t="s">
        <v>3221</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ht="29"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3212</v>
      </c>
      <c r="E659" s="50" t="s">
        <v>2451</v>
      </c>
      <c r="F659" s="181" t="s">
        <v>3174</v>
      </c>
      <c r="G659" s="50" t="s">
        <v>3222</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ht="29"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3212</v>
      </c>
      <c r="E660" s="50" t="s">
        <v>2452</v>
      </c>
      <c r="F660" s="181" t="s">
        <v>3174</v>
      </c>
      <c r="G660" s="50" t="s">
        <v>3223</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ht="43.5"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3212</v>
      </c>
      <c r="E661" s="50" t="s">
        <v>2453</v>
      </c>
      <c r="F661" s="181" t="s">
        <v>3174</v>
      </c>
      <c r="G661" s="50" t="s">
        <v>3224</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ht="29"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3212</v>
      </c>
      <c r="E662" s="50" t="s">
        <v>2454</v>
      </c>
      <c r="F662" s="181" t="s">
        <v>3174</v>
      </c>
      <c r="G662" s="50" t="s">
        <v>3225</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ht="29"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3212</v>
      </c>
      <c r="E663" s="50" t="s">
        <v>2800</v>
      </c>
      <c r="F663" s="181" t="s">
        <v>3174</v>
      </c>
      <c r="G663" s="50" t="s">
        <v>3226</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ht="43.5"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3212</v>
      </c>
      <c r="E664" s="50" t="s">
        <v>2801</v>
      </c>
      <c r="F664" s="181" t="s">
        <v>3174</v>
      </c>
      <c r="G664" s="50" t="s">
        <v>3227</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ht="5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3212</v>
      </c>
      <c r="E665" s="50" t="s">
        <v>2802</v>
      </c>
      <c r="F665" s="181" t="s">
        <v>3174</v>
      </c>
      <c r="G665" s="50" t="s">
        <v>3228</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ht="29"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3212</v>
      </c>
      <c r="E666" s="50" t="s">
        <v>2799</v>
      </c>
      <c r="F666" s="181" t="s">
        <v>3174</v>
      </c>
      <c r="G666" s="50" t="s">
        <v>3229</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ht="29"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3213</v>
      </c>
      <c r="E667" s="50" t="s">
        <v>2449</v>
      </c>
      <c r="F667" s="181" t="s">
        <v>3175</v>
      </c>
      <c r="G667" s="50" t="s">
        <v>3220</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ht="29"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3213</v>
      </c>
      <c r="E668" s="50" t="s">
        <v>2450</v>
      </c>
      <c r="F668" s="181" t="s">
        <v>3175</v>
      </c>
      <c r="G668" s="50" t="s">
        <v>3221</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ht="29"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3213</v>
      </c>
      <c r="E669" s="50" t="s">
        <v>2451</v>
      </c>
      <c r="F669" s="181" t="s">
        <v>3175</v>
      </c>
      <c r="G669" s="50" t="s">
        <v>3222</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ht="29"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3213</v>
      </c>
      <c r="E670" s="50" t="s">
        <v>2452</v>
      </c>
      <c r="F670" s="181" t="s">
        <v>3175</v>
      </c>
      <c r="G670" s="50" t="s">
        <v>3223</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ht="43.5"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3213</v>
      </c>
      <c r="E671" s="50" t="s">
        <v>2453</v>
      </c>
      <c r="F671" s="181" t="s">
        <v>3175</v>
      </c>
      <c r="G671" s="50" t="s">
        <v>3224</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ht="29"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3213</v>
      </c>
      <c r="E672" s="50" t="s">
        <v>2454</v>
      </c>
      <c r="F672" s="181" t="s">
        <v>3175</v>
      </c>
      <c r="G672" s="50" t="s">
        <v>3225</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ht="29"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3213</v>
      </c>
      <c r="E673" s="50" t="s">
        <v>2800</v>
      </c>
      <c r="F673" s="181" t="s">
        <v>3175</v>
      </c>
      <c r="G673" s="50" t="s">
        <v>3226</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ht="43.5"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3213</v>
      </c>
      <c r="E674" s="50" t="s">
        <v>2801</v>
      </c>
      <c r="F674" s="181" t="s">
        <v>3175</v>
      </c>
      <c r="G674" s="50" t="s">
        <v>3227</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ht="5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3213</v>
      </c>
      <c r="E675" s="50" t="s">
        <v>2802</v>
      </c>
      <c r="F675" s="181" t="s">
        <v>3175</v>
      </c>
      <c r="G675" s="50" t="s">
        <v>3228</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ht="29"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3213</v>
      </c>
      <c r="E676" s="50" t="s">
        <v>2799</v>
      </c>
      <c r="F676" s="181" t="s">
        <v>3175</v>
      </c>
      <c r="G676" s="50" t="s">
        <v>3229</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ht="29"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3214</v>
      </c>
      <c r="E677" s="50" t="s">
        <v>2449</v>
      </c>
      <c r="F677" s="181" t="s">
        <v>3176</v>
      </c>
      <c r="G677" s="50" t="s">
        <v>3220</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ht="29"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3214</v>
      </c>
      <c r="E678" s="50" t="s">
        <v>2450</v>
      </c>
      <c r="F678" s="181" t="s">
        <v>3176</v>
      </c>
      <c r="G678" s="50" t="s">
        <v>3221</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ht="29"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3214</v>
      </c>
      <c r="E679" s="50" t="s">
        <v>2451</v>
      </c>
      <c r="F679" s="181" t="s">
        <v>3176</v>
      </c>
      <c r="G679" s="50" t="s">
        <v>3222</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ht="29"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3214</v>
      </c>
      <c r="E680" s="50" t="s">
        <v>2452</v>
      </c>
      <c r="F680" s="181" t="s">
        <v>3176</v>
      </c>
      <c r="G680" s="50" t="s">
        <v>3223</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ht="43.5"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3214</v>
      </c>
      <c r="E681" s="50" t="s">
        <v>2453</v>
      </c>
      <c r="F681" s="181" t="s">
        <v>3176</v>
      </c>
      <c r="G681" s="50" t="s">
        <v>3224</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ht="29"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3214</v>
      </c>
      <c r="E682" s="50" t="s">
        <v>2454</v>
      </c>
      <c r="F682" s="181" t="s">
        <v>3176</v>
      </c>
      <c r="G682" s="50" t="s">
        <v>3225</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ht="29"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3214</v>
      </c>
      <c r="E683" s="50" t="s">
        <v>2800</v>
      </c>
      <c r="F683" s="181" t="s">
        <v>3176</v>
      </c>
      <c r="G683" s="50" t="s">
        <v>3226</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ht="43.5"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3214</v>
      </c>
      <c r="E684" s="50" t="s">
        <v>2801</v>
      </c>
      <c r="F684" s="181" t="s">
        <v>3176</v>
      </c>
      <c r="G684" s="50" t="s">
        <v>3227</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ht="5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3214</v>
      </c>
      <c r="E685" s="50" t="s">
        <v>2802</v>
      </c>
      <c r="F685" s="181" t="s">
        <v>3176</v>
      </c>
      <c r="G685" s="50" t="s">
        <v>3228</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ht="29"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3214</v>
      </c>
      <c r="E686" s="50" t="s">
        <v>2799</v>
      </c>
      <c r="F686" s="181" t="s">
        <v>3176</v>
      </c>
      <c r="G686" s="50" t="s">
        <v>3229</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ht="29"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3215</v>
      </c>
      <c r="E687" s="50" t="s">
        <v>2449</v>
      </c>
      <c r="F687" s="181" t="s">
        <v>3177</v>
      </c>
      <c r="G687" s="50" t="s">
        <v>3220</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ht="29"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3215</v>
      </c>
      <c r="E688" s="50" t="s">
        <v>2450</v>
      </c>
      <c r="F688" s="181" t="s">
        <v>3177</v>
      </c>
      <c r="G688" s="50" t="s">
        <v>3221</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ht="29"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3215</v>
      </c>
      <c r="E689" s="50" t="s">
        <v>2451</v>
      </c>
      <c r="F689" s="181" t="s">
        <v>3177</v>
      </c>
      <c r="G689" s="50" t="s">
        <v>3222</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ht="29"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3215</v>
      </c>
      <c r="E690" s="50" t="s">
        <v>2452</v>
      </c>
      <c r="F690" s="181" t="s">
        <v>3177</v>
      </c>
      <c r="G690" s="50" t="s">
        <v>3223</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ht="43.5"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3215</v>
      </c>
      <c r="E691" s="50" t="s">
        <v>2453</v>
      </c>
      <c r="F691" s="181" t="s">
        <v>3177</v>
      </c>
      <c r="G691" s="50" t="s">
        <v>3224</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ht="29"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3215</v>
      </c>
      <c r="E692" s="50" t="s">
        <v>2454</v>
      </c>
      <c r="F692" s="181" t="s">
        <v>3177</v>
      </c>
      <c r="G692" s="50" t="s">
        <v>3225</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ht="29"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3215</v>
      </c>
      <c r="E693" s="50" t="s">
        <v>2800</v>
      </c>
      <c r="F693" s="181" t="s">
        <v>3177</v>
      </c>
      <c r="G693" s="50" t="s">
        <v>3226</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ht="43.5"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3215</v>
      </c>
      <c r="E694" s="50" t="s">
        <v>2801</v>
      </c>
      <c r="F694" s="181" t="s">
        <v>3177</v>
      </c>
      <c r="G694" s="50" t="s">
        <v>3227</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ht="5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3215</v>
      </c>
      <c r="E695" s="50" t="s">
        <v>2802</v>
      </c>
      <c r="F695" s="181" t="s">
        <v>3177</v>
      </c>
      <c r="G695" s="50" t="s">
        <v>3228</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ht="29"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3215</v>
      </c>
      <c r="E696" s="50" t="s">
        <v>2799</v>
      </c>
      <c r="F696" s="181" t="s">
        <v>3177</v>
      </c>
      <c r="G696" s="50" t="s">
        <v>3229</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ht="29"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3216</v>
      </c>
      <c r="E697" s="50" t="s">
        <v>2449</v>
      </c>
      <c r="F697" s="181" t="s">
        <v>3219</v>
      </c>
      <c r="G697" s="50" t="s">
        <v>3220</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ht="29"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3216</v>
      </c>
      <c r="E698" s="50" t="s">
        <v>2450</v>
      </c>
      <c r="F698" s="181" t="s">
        <v>3219</v>
      </c>
      <c r="G698" s="50" t="s">
        <v>3221</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ht="29"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3216</v>
      </c>
      <c r="E699" s="50" t="s">
        <v>2451</v>
      </c>
      <c r="F699" s="181" t="s">
        <v>3219</v>
      </c>
      <c r="G699" s="50" t="s">
        <v>3222</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ht="29"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3216</v>
      </c>
      <c r="E700" s="50" t="s">
        <v>2452</v>
      </c>
      <c r="F700" s="181" t="s">
        <v>3219</v>
      </c>
      <c r="G700" s="50" t="s">
        <v>3223</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ht="43.5"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3216</v>
      </c>
      <c r="E701" s="50" t="s">
        <v>2453</v>
      </c>
      <c r="F701" s="181" t="s">
        <v>3219</v>
      </c>
      <c r="G701" s="50" t="s">
        <v>3224</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ht="29"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3216</v>
      </c>
      <c r="E702" s="50" t="s">
        <v>2454</v>
      </c>
      <c r="F702" s="181" t="s">
        <v>3219</v>
      </c>
      <c r="G702" s="50" t="s">
        <v>3225</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ht="29"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3216</v>
      </c>
      <c r="E703" s="50" t="s">
        <v>2800</v>
      </c>
      <c r="F703" s="181" t="s">
        <v>3219</v>
      </c>
      <c r="G703" s="50" t="s">
        <v>3226</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ht="43.5"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3216</v>
      </c>
      <c r="E704" s="50" t="s">
        <v>2801</v>
      </c>
      <c r="F704" s="181" t="s">
        <v>3219</v>
      </c>
      <c r="G704" s="50" t="s">
        <v>3227</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ht="5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3216</v>
      </c>
      <c r="E705" s="50" t="s">
        <v>2802</v>
      </c>
      <c r="F705" s="181" t="s">
        <v>3219</v>
      </c>
      <c r="G705" s="50" t="s">
        <v>3228</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ht="29"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3216</v>
      </c>
      <c r="E706" s="50" t="s">
        <v>2799</v>
      </c>
      <c r="F706" s="181" t="s">
        <v>3219</v>
      </c>
      <c r="G706" s="50" t="s">
        <v>3229</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ht="29"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3217</v>
      </c>
      <c r="E707" s="50" t="s">
        <v>2449</v>
      </c>
      <c r="F707" s="181" t="s">
        <v>3178</v>
      </c>
      <c r="G707" s="50" t="s">
        <v>3220</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ht="29"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3217</v>
      </c>
      <c r="E708" s="50" t="s">
        <v>2450</v>
      </c>
      <c r="F708" s="181" t="s">
        <v>3178</v>
      </c>
      <c r="G708" s="50" t="s">
        <v>3221</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ht="29"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3217</v>
      </c>
      <c r="E709" s="50" t="s">
        <v>2451</v>
      </c>
      <c r="F709" s="181" t="s">
        <v>3178</v>
      </c>
      <c r="G709" s="50" t="s">
        <v>3222</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ht="29"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3217</v>
      </c>
      <c r="E710" s="50" t="s">
        <v>2452</v>
      </c>
      <c r="F710" s="181" t="s">
        <v>3178</v>
      </c>
      <c r="G710" s="50" t="s">
        <v>3223</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ht="43.5"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3217</v>
      </c>
      <c r="E711" s="50" t="s">
        <v>2453</v>
      </c>
      <c r="F711" s="181" t="s">
        <v>3178</v>
      </c>
      <c r="G711" s="50" t="s">
        <v>3224</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ht="29"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3217</v>
      </c>
      <c r="E712" s="50" t="s">
        <v>2454</v>
      </c>
      <c r="F712" s="181" t="s">
        <v>3178</v>
      </c>
      <c r="G712" s="50" t="s">
        <v>3225</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ht="29"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3217</v>
      </c>
      <c r="E713" s="50" t="s">
        <v>2800</v>
      </c>
      <c r="F713" s="181" t="s">
        <v>3178</v>
      </c>
      <c r="G713" s="50" t="s">
        <v>3226</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ht="43.5"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3217</v>
      </c>
      <c r="E714" s="50" t="s">
        <v>2801</v>
      </c>
      <c r="F714" s="181" t="s">
        <v>3178</v>
      </c>
      <c r="G714" s="50" t="s">
        <v>3227</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ht="5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3217</v>
      </c>
      <c r="E715" s="50" t="s">
        <v>2802</v>
      </c>
      <c r="F715" s="181" t="s">
        <v>3178</v>
      </c>
      <c r="G715" s="50" t="s">
        <v>3228</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ht="29"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3217</v>
      </c>
      <c r="E716" s="50" t="s">
        <v>2799</v>
      </c>
      <c r="F716" s="181" t="s">
        <v>3178</v>
      </c>
      <c r="G716" s="50" t="s">
        <v>3229</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2876</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2877</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2878</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2879</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ht="29"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3193</v>
      </c>
      <c r="E722" s="50" t="s">
        <v>2449</v>
      </c>
      <c r="F722" s="181" t="s">
        <v>3218</v>
      </c>
      <c r="G722" s="50" t="s">
        <v>2455</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ht="29"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3193</v>
      </c>
      <c r="E723" s="50" t="s">
        <v>2450</v>
      </c>
      <c r="F723" s="181" t="s">
        <v>3218</v>
      </c>
      <c r="G723" s="50" t="s">
        <v>2458</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ht="29"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3193</v>
      </c>
      <c r="E724" s="50" t="s">
        <v>2451</v>
      </c>
      <c r="F724" s="181" t="s">
        <v>3218</v>
      </c>
      <c r="G724" s="50" t="s">
        <v>2459</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ht="29"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3193</v>
      </c>
      <c r="E725" s="50" t="s">
        <v>2452</v>
      </c>
      <c r="F725" s="181" t="s">
        <v>3218</v>
      </c>
      <c r="G725" s="50" t="s">
        <v>2456</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ht="43.5"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3193</v>
      </c>
      <c r="E726" s="50" t="s">
        <v>2453</v>
      </c>
      <c r="F726" s="181" t="s">
        <v>3218</v>
      </c>
      <c r="G726" s="50" t="s">
        <v>2457</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3193</v>
      </c>
      <c r="E727" s="50" t="s">
        <v>2454</v>
      </c>
      <c r="F727" s="181" t="s">
        <v>3218</v>
      </c>
      <c r="G727" s="50" t="s">
        <v>2460</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ht="29"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3193</v>
      </c>
      <c r="E728" s="50" t="s">
        <v>2800</v>
      </c>
      <c r="F728" s="181" t="s">
        <v>3218</v>
      </c>
      <c r="G728" s="50" t="s">
        <v>2803</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ht="43.5"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3193</v>
      </c>
      <c r="E729" s="50" t="s">
        <v>2801</v>
      </c>
      <c r="F729" s="181" t="s">
        <v>3218</v>
      </c>
      <c r="G729" s="50" t="s">
        <v>2805</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ht="58"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3193</v>
      </c>
      <c r="E730" s="50" t="s">
        <v>2802</v>
      </c>
      <c r="F730" s="181" t="s">
        <v>3218</v>
      </c>
      <c r="G730" s="50" t="s">
        <v>2806</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ht="29"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3193</v>
      </c>
      <c r="E731" s="50" t="s">
        <v>2799</v>
      </c>
      <c r="F731" s="181" t="s">
        <v>3218</v>
      </c>
      <c r="G731" s="50" t="s">
        <v>2804</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ht="29"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3194</v>
      </c>
      <c r="E732" s="50" t="s">
        <v>2449</v>
      </c>
      <c r="F732" s="181" t="s">
        <v>2859</v>
      </c>
      <c r="G732" s="50" t="s">
        <v>2455</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ht="29"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3194</v>
      </c>
      <c r="E733" s="50" t="s">
        <v>2450</v>
      </c>
      <c r="F733" s="181" t="s">
        <v>2859</v>
      </c>
      <c r="G733" s="50" t="s">
        <v>2458</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ht="29"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3194</v>
      </c>
      <c r="E734" s="50" t="s">
        <v>2451</v>
      </c>
      <c r="F734" s="181" t="s">
        <v>2859</v>
      </c>
      <c r="G734" s="50" t="s">
        <v>2459</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ht="29"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3194</v>
      </c>
      <c r="E735" s="50" t="s">
        <v>2452</v>
      </c>
      <c r="F735" s="181" t="s">
        <v>2859</v>
      </c>
      <c r="G735" s="50" t="s">
        <v>2456</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ht="43.5"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3194</v>
      </c>
      <c r="E736" s="50" t="s">
        <v>2453</v>
      </c>
      <c r="F736" s="181" t="s">
        <v>2859</v>
      </c>
      <c r="G736" s="50" t="s">
        <v>2457</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3194</v>
      </c>
      <c r="E737" s="50" t="s">
        <v>2454</v>
      </c>
      <c r="F737" s="181" t="s">
        <v>2859</v>
      </c>
      <c r="G737" s="50" t="s">
        <v>2460</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ht="29"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3194</v>
      </c>
      <c r="E738" s="50" t="s">
        <v>2800</v>
      </c>
      <c r="F738" s="181" t="s">
        <v>2859</v>
      </c>
      <c r="G738" s="50" t="s">
        <v>2803</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ht="43.5"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3194</v>
      </c>
      <c r="E739" s="50" t="s">
        <v>2801</v>
      </c>
      <c r="F739" s="181" t="s">
        <v>2859</v>
      </c>
      <c r="G739" s="50" t="s">
        <v>2805</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ht="58"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3194</v>
      </c>
      <c r="E740" s="50" t="s">
        <v>2802</v>
      </c>
      <c r="F740" s="181" t="s">
        <v>2859</v>
      </c>
      <c r="G740" s="50" t="s">
        <v>2806</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ht="29"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3194</v>
      </c>
      <c r="E741" s="50" t="s">
        <v>2799</v>
      </c>
      <c r="F741" s="181" t="s">
        <v>2859</v>
      </c>
      <c r="G741" s="50" t="s">
        <v>2804</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ht="29"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3195</v>
      </c>
      <c r="E742" s="50" t="s">
        <v>2449</v>
      </c>
      <c r="F742" s="181" t="s">
        <v>3159</v>
      </c>
      <c r="G742" s="50" t="s">
        <v>2455</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ht="29"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3195</v>
      </c>
      <c r="E743" s="50" t="s">
        <v>2450</v>
      </c>
      <c r="F743" s="181" t="s">
        <v>3159</v>
      </c>
      <c r="G743" s="50" t="s">
        <v>2458</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ht="29"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3195</v>
      </c>
      <c r="E744" s="50" t="s">
        <v>2451</v>
      </c>
      <c r="F744" s="181" t="s">
        <v>3159</v>
      </c>
      <c r="G744" s="50" t="s">
        <v>2459</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ht="29"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3195</v>
      </c>
      <c r="E745" s="50" t="s">
        <v>2452</v>
      </c>
      <c r="F745" s="181" t="s">
        <v>3159</v>
      </c>
      <c r="G745" s="50" t="s">
        <v>2456</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ht="43.5"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3195</v>
      </c>
      <c r="E746" s="50" t="s">
        <v>2453</v>
      </c>
      <c r="F746" s="181" t="s">
        <v>3159</v>
      </c>
      <c r="G746" s="50" t="s">
        <v>2457</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3195</v>
      </c>
      <c r="E747" s="50" t="s">
        <v>2454</v>
      </c>
      <c r="F747" s="181" t="s">
        <v>3159</v>
      </c>
      <c r="G747" s="50" t="s">
        <v>2460</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ht="29"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3195</v>
      </c>
      <c r="E748" s="50" t="s">
        <v>2800</v>
      </c>
      <c r="F748" s="181" t="s">
        <v>3159</v>
      </c>
      <c r="G748" s="50" t="s">
        <v>2803</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ht="43.5"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3195</v>
      </c>
      <c r="E749" s="50" t="s">
        <v>2801</v>
      </c>
      <c r="F749" s="181" t="s">
        <v>3159</v>
      </c>
      <c r="G749" s="50" t="s">
        <v>2805</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ht="58"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3195</v>
      </c>
      <c r="E750" s="50" t="s">
        <v>2802</v>
      </c>
      <c r="F750" s="181" t="s">
        <v>3159</v>
      </c>
      <c r="G750" s="50" t="s">
        <v>2806</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ht="29"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3195</v>
      </c>
      <c r="E751" s="50" t="s">
        <v>2799</v>
      </c>
      <c r="F751" s="181" t="s">
        <v>3159</v>
      </c>
      <c r="G751" s="50" t="s">
        <v>2804</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ht="29"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3196</v>
      </c>
      <c r="E752" s="50" t="s">
        <v>2449</v>
      </c>
      <c r="F752" s="181" t="s">
        <v>3160</v>
      </c>
      <c r="G752" s="50" t="s">
        <v>2455</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ht="29"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3196</v>
      </c>
      <c r="E753" s="50" t="s">
        <v>2450</v>
      </c>
      <c r="F753" s="181" t="s">
        <v>3160</v>
      </c>
      <c r="G753" s="50" t="s">
        <v>2458</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ht="29"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3196</v>
      </c>
      <c r="E754" s="50" t="s">
        <v>2451</v>
      </c>
      <c r="F754" s="181" t="s">
        <v>3160</v>
      </c>
      <c r="G754" s="50" t="s">
        <v>2459</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ht="29"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3196</v>
      </c>
      <c r="E755" s="50" t="s">
        <v>2452</v>
      </c>
      <c r="F755" s="181" t="s">
        <v>3160</v>
      </c>
      <c r="G755" s="50" t="s">
        <v>2456</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ht="43.5"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3196</v>
      </c>
      <c r="E756" s="50" t="s">
        <v>2453</v>
      </c>
      <c r="F756" s="181" t="s">
        <v>3160</v>
      </c>
      <c r="G756" s="50" t="s">
        <v>2457</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ht="29"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3196</v>
      </c>
      <c r="E757" s="50" t="s">
        <v>2454</v>
      </c>
      <c r="F757" s="181" t="s">
        <v>3160</v>
      </c>
      <c r="G757" s="50" t="s">
        <v>2460</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ht="29"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3196</v>
      </c>
      <c r="E758" s="50" t="s">
        <v>2800</v>
      </c>
      <c r="F758" s="181" t="s">
        <v>3160</v>
      </c>
      <c r="G758" s="50" t="s">
        <v>2803</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ht="43.5"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3196</v>
      </c>
      <c r="E759" s="50" t="s">
        <v>2801</v>
      </c>
      <c r="F759" s="181" t="s">
        <v>3160</v>
      </c>
      <c r="G759" s="50" t="s">
        <v>2805</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ht="58"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3196</v>
      </c>
      <c r="E760" s="50" t="s">
        <v>2802</v>
      </c>
      <c r="F760" s="181" t="s">
        <v>3160</v>
      </c>
      <c r="G760" s="50" t="s">
        <v>2806</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ht="29"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3196</v>
      </c>
      <c r="E761" s="50" t="s">
        <v>2799</v>
      </c>
      <c r="F761" s="181" t="s">
        <v>3160</v>
      </c>
      <c r="G761" s="50" t="s">
        <v>2804</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ht="29"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3197</v>
      </c>
      <c r="E762" s="50" t="s">
        <v>2449</v>
      </c>
      <c r="F762" s="181" t="s">
        <v>3161</v>
      </c>
      <c r="G762" s="50" t="s">
        <v>2455</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ht="29"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3197</v>
      </c>
      <c r="E763" s="50" t="s">
        <v>2450</v>
      </c>
      <c r="F763" s="181" t="s">
        <v>3161</v>
      </c>
      <c r="G763" s="50" t="s">
        <v>2458</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ht="29"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3197</v>
      </c>
      <c r="E764" s="50" t="s">
        <v>2451</v>
      </c>
      <c r="F764" s="181" t="s">
        <v>3161</v>
      </c>
      <c r="G764" s="50" t="s">
        <v>2459</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ht="29"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3197</v>
      </c>
      <c r="E765" s="50" t="s">
        <v>2452</v>
      </c>
      <c r="F765" s="181" t="s">
        <v>3161</v>
      </c>
      <c r="G765" s="50" t="s">
        <v>2456</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ht="43.5"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3197</v>
      </c>
      <c r="E766" s="50" t="s">
        <v>2453</v>
      </c>
      <c r="F766" s="181" t="s">
        <v>3161</v>
      </c>
      <c r="G766" s="50" t="s">
        <v>2457</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ht="29"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3197</v>
      </c>
      <c r="E767" s="50" t="s">
        <v>2454</v>
      </c>
      <c r="F767" s="181" t="s">
        <v>3161</v>
      </c>
      <c r="G767" s="50" t="s">
        <v>2460</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ht="29"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3197</v>
      </c>
      <c r="E768" s="50" t="s">
        <v>2800</v>
      </c>
      <c r="F768" s="181" t="s">
        <v>3161</v>
      </c>
      <c r="G768" s="50" t="s">
        <v>2803</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ht="43.5"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3197</v>
      </c>
      <c r="E769" s="50" t="s">
        <v>2801</v>
      </c>
      <c r="F769" s="181" t="s">
        <v>3161</v>
      </c>
      <c r="G769" s="50" t="s">
        <v>2805</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ht="58"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3197</v>
      </c>
      <c r="E770" s="50" t="s">
        <v>2802</v>
      </c>
      <c r="F770" s="181" t="s">
        <v>3161</v>
      </c>
      <c r="G770" s="50" t="s">
        <v>2806</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ht="29"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3197</v>
      </c>
      <c r="E771" s="50" t="s">
        <v>2799</v>
      </c>
      <c r="F771" s="181" t="s">
        <v>3161</v>
      </c>
      <c r="G771" s="50" t="s">
        <v>2804</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ht="29"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3198</v>
      </c>
      <c r="E772" s="50" t="s">
        <v>2449</v>
      </c>
      <c r="F772" s="181" t="s">
        <v>3162</v>
      </c>
      <c r="G772" s="50" t="s">
        <v>2455</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ht="29"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3198</v>
      </c>
      <c r="E773" s="50" t="s">
        <v>2450</v>
      </c>
      <c r="F773" s="181" t="s">
        <v>3162</v>
      </c>
      <c r="G773" s="50" t="s">
        <v>2458</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ht="29"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3198</v>
      </c>
      <c r="E774" s="50" t="s">
        <v>2451</v>
      </c>
      <c r="F774" s="181" t="s">
        <v>3162</v>
      </c>
      <c r="G774" s="50" t="s">
        <v>2459</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ht="29"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3198</v>
      </c>
      <c r="E775" s="50" t="s">
        <v>2452</v>
      </c>
      <c r="F775" s="181" t="s">
        <v>3162</v>
      </c>
      <c r="G775" s="50" t="s">
        <v>2456</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ht="43.5"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3198</v>
      </c>
      <c r="E776" s="50" t="s">
        <v>2453</v>
      </c>
      <c r="F776" s="181" t="s">
        <v>3162</v>
      </c>
      <c r="G776" s="50" t="s">
        <v>2457</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ht="29"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3198</v>
      </c>
      <c r="E777" s="50" t="s">
        <v>2454</v>
      </c>
      <c r="F777" s="181" t="s">
        <v>3162</v>
      </c>
      <c r="G777" s="50" t="s">
        <v>2460</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ht="29"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3198</v>
      </c>
      <c r="E778" s="50" t="s">
        <v>2800</v>
      </c>
      <c r="F778" s="181" t="s">
        <v>3162</v>
      </c>
      <c r="G778" s="50" t="s">
        <v>2803</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ht="43.5"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3198</v>
      </c>
      <c r="E779" s="50" t="s">
        <v>2801</v>
      </c>
      <c r="F779" s="181" t="s">
        <v>3162</v>
      </c>
      <c r="G779" s="50" t="s">
        <v>2805</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ht="58"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3198</v>
      </c>
      <c r="E780" s="50" t="s">
        <v>2802</v>
      </c>
      <c r="F780" s="181" t="s">
        <v>3162</v>
      </c>
      <c r="G780" s="50" t="s">
        <v>2806</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ht="29"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3198</v>
      </c>
      <c r="E781" s="50" t="s">
        <v>2799</v>
      </c>
      <c r="F781" s="181" t="s">
        <v>3162</v>
      </c>
      <c r="G781" s="50" t="s">
        <v>2804</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ht="29"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3199</v>
      </c>
      <c r="E782" s="50" t="s">
        <v>2449</v>
      </c>
      <c r="F782" s="181" t="s">
        <v>3163</v>
      </c>
      <c r="G782" s="50" t="s">
        <v>2455</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ht="29"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3199</v>
      </c>
      <c r="E783" s="50" t="s">
        <v>2450</v>
      </c>
      <c r="F783" s="181" t="s">
        <v>3163</v>
      </c>
      <c r="G783" s="50" t="s">
        <v>2458</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ht="29"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3199</v>
      </c>
      <c r="E784" s="50" t="s">
        <v>2451</v>
      </c>
      <c r="F784" s="181" t="s">
        <v>3163</v>
      </c>
      <c r="G784" s="50" t="s">
        <v>2459</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ht="29"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3199</v>
      </c>
      <c r="E785" s="50" t="s">
        <v>2452</v>
      </c>
      <c r="F785" s="181" t="s">
        <v>3163</v>
      </c>
      <c r="G785" s="50" t="s">
        <v>2456</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ht="43.5"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3199</v>
      </c>
      <c r="E786" s="50" t="s">
        <v>2453</v>
      </c>
      <c r="F786" s="181" t="s">
        <v>3163</v>
      </c>
      <c r="G786" s="50" t="s">
        <v>2457</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3199</v>
      </c>
      <c r="E787" s="50" t="s">
        <v>2454</v>
      </c>
      <c r="F787" s="181" t="s">
        <v>3163</v>
      </c>
      <c r="G787" s="50" t="s">
        <v>2460</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ht="29"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3199</v>
      </c>
      <c r="E788" s="50" t="s">
        <v>2800</v>
      </c>
      <c r="F788" s="181" t="s">
        <v>3163</v>
      </c>
      <c r="G788" s="50" t="s">
        <v>2803</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ht="43.5"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3199</v>
      </c>
      <c r="E789" s="50" t="s">
        <v>2801</v>
      </c>
      <c r="F789" s="181" t="s">
        <v>3163</v>
      </c>
      <c r="G789" s="50" t="s">
        <v>2805</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ht="58"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3199</v>
      </c>
      <c r="E790" s="50" t="s">
        <v>2802</v>
      </c>
      <c r="F790" s="181" t="s">
        <v>3163</v>
      </c>
      <c r="G790" s="50" t="s">
        <v>2806</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ht="29"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3199</v>
      </c>
      <c r="E791" s="50" t="s">
        <v>2799</v>
      </c>
      <c r="F791" s="181" t="s">
        <v>3163</v>
      </c>
      <c r="G791" s="50" t="s">
        <v>2804</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ht="29"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3200</v>
      </c>
      <c r="E792" s="50" t="s">
        <v>2449</v>
      </c>
      <c r="F792" s="181" t="s">
        <v>3164</v>
      </c>
      <c r="G792" s="50" t="s">
        <v>2455</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ht="29"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3200</v>
      </c>
      <c r="E793" s="50" t="s">
        <v>2450</v>
      </c>
      <c r="F793" s="181" t="s">
        <v>3164</v>
      </c>
      <c r="G793" s="50" t="s">
        <v>2458</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ht="29"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3200</v>
      </c>
      <c r="E794" s="50" t="s">
        <v>2451</v>
      </c>
      <c r="F794" s="181" t="s">
        <v>3164</v>
      </c>
      <c r="G794" s="50" t="s">
        <v>2459</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ht="29"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3200</v>
      </c>
      <c r="E795" s="50" t="s">
        <v>2452</v>
      </c>
      <c r="F795" s="181" t="s">
        <v>3164</v>
      </c>
      <c r="G795" s="50" t="s">
        <v>2456</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ht="43.5"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3200</v>
      </c>
      <c r="E796" s="50" t="s">
        <v>2453</v>
      </c>
      <c r="F796" s="181" t="s">
        <v>3164</v>
      </c>
      <c r="G796" s="50" t="s">
        <v>2457</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3200</v>
      </c>
      <c r="E797" s="50" t="s">
        <v>2454</v>
      </c>
      <c r="F797" s="181" t="s">
        <v>3164</v>
      </c>
      <c r="G797" s="50" t="s">
        <v>2460</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ht="29"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3200</v>
      </c>
      <c r="E798" s="50" t="s">
        <v>2800</v>
      </c>
      <c r="F798" s="181" t="s">
        <v>3164</v>
      </c>
      <c r="G798" s="50" t="s">
        <v>2803</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ht="43.5"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3200</v>
      </c>
      <c r="E799" s="50" t="s">
        <v>2801</v>
      </c>
      <c r="F799" s="181" t="s">
        <v>3164</v>
      </c>
      <c r="G799" s="50" t="s">
        <v>2805</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ht="58"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3200</v>
      </c>
      <c r="E800" s="50" t="s">
        <v>2802</v>
      </c>
      <c r="F800" s="181" t="s">
        <v>3164</v>
      </c>
      <c r="G800" s="50" t="s">
        <v>2806</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ht="29"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3200</v>
      </c>
      <c r="E801" s="50" t="s">
        <v>2799</v>
      </c>
      <c r="F801" s="181" t="s">
        <v>3164</v>
      </c>
      <c r="G801" s="50" t="s">
        <v>2804</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ht="29"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3201</v>
      </c>
      <c r="E802" s="50" t="s">
        <v>2449</v>
      </c>
      <c r="F802" s="181" t="s">
        <v>3165</v>
      </c>
      <c r="G802" s="50" t="s">
        <v>2455</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ht="29"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3201</v>
      </c>
      <c r="E803" s="50" t="s">
        <v>2450</v>
      </c>
      <c r="F803" s="181" t="s">
        <v>3165</v>
      </c>
      <c r="G803" s="50" t="s">
        <v>2458</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ht="29"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3201</v>
      </c>
      <c r="E804" s="50" t="s">
        <v>2451</v>
      </c>
      <c r="F804" s="181" t="s">
        <v>3165</v>
      </c>
      <c r="G804" s="50" t="s">
        <v>2459</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ht="29"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3201</v>
      </c>
      <c r="E805" s="50" t="s">
        <v>2452</v>
      </c>
      <c r="F805" s="181" t="s">
        <v>3165</v>
      </c>
      <c r="G805" s="50" t="s">
        <v>2456</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ht="43.5"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3201</v>
      </c>
      <c r="E806" s="50" t="s">
        <v>2453</v>
      </c>
      <c r="F806" s="181" t="s">
        <v>3165</v>
      </c>
      <c r="G806" s="50" t="s">
        <v>2457</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3201</v>
      </c>
      <c r="E807" s="50" t="s">
        <v>2454</v>
      </c>
      <c r="F807" s="181" t="s">
        <v>3165</v>
      </c>
      <c r="G807" s="50" t="s">
        <v>2460</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ht="29"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3201</v>
      </c>
      <c r="E808" s="50" t="s">
        <v>2800</v>
      </c>
      <c r="F808" s="181" t="s">
        <v>3165</v>
      </c>
      <c r="G808" s="50" t="s">
        <v>2803</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ht="43.5"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3201</v>
      </c>
      <c r="E809" s="50" t="s">
        <v>2801</v>
      </c>
      <c r="F809" s="181" t="s">
        <v>3165</v>
      </c>
      <c r="G809" s="50" t="s">
        <v>2805</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ht="58"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3201</v>
      </c>
      <c r="E810" s="50" t="s">
        <v>2802</v>
      </c>
      <c r="F810" s="181" t="s">
        <v>3165</v>
      </c>
      <c r="G810" s="50" t="s">
        <v>2806</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ht="29"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3201</v>
      </c>
      <c r="E811" s="50" t="s">
        <v>2799</v>
      </c>
      <c r="F811" s="181" t="s">
        <v>3165</v>
      </c>
      <c r="G811" s="50" t="s">
        <v>2804</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ht="29"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3202</v>
      </c>
      <c r="E812" s="50" t="s">
        <v>2449</v>
      </c>
      <c r="F812" s="181" t="s">
        <v>2664</v>
      </c>
      <c r="G812" s="50" t="s">
        <v>2455</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ht="29"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3202</v>
      </c>
      <c r="E813" s="50" t="s">
        <v>2450</v>
      </c>
      <c r="F813" s="181" t="s">
        <v>2664</v>
      </c>
      <c r="G813" s="50" t="s">
        <v>2458</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ht="29"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3202</v>
      </c>
      <c r="E814" s="50" t="s">
        <v>2451</v>
      </c>
      <c r="F814" s="181" t="s">
        <v>2664</v>
      </c>
      <c r="G814" s="50" t="s">
        <v>2459</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ht="29"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3202</v>
      </c>
      <c r="E815" s="50" t="s">
        <v>2452</v>
      </c>
      <c r="F815" s="181" t="s">
        <v>2664</v>
      </c>
      <c r="G815" s="50" t="s">
        <v>2456</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ht="43.5"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3202</v>
      </c>
      <c r="E816" s="50" t="s">
        <v>2453</v>
      </c>
      <c r="F816" s="181" t="s">
        <v>2664</v>
      </c>
      <c r="G816" s="50" t="s">
        <v>2457</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3202</v>
      </c>
      <c r="E817" s="50" t="s">
        <v>2454</v>
      </c>
      <c r="F817" s="181" t="s">
        <v>2664</v>
      </c>
      <c r="G817" s="50" t="s">
        <v>2460</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ht="29"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3202</v>
      </c>
      <c r="E818" s="50" t="s">
        <v>2800</v>
      </c>
      <c r="F818" s="181" t="s">
        <v>2664</v>
      </c>
      <c r="G818" s="50" t="s">
        <v>2803</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ht="43.5"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3202</v>
      </c>
      <c r="E819" s="50" t="s">
        <v>2801</v>
      </c>
      <c r="F819" s="181" t="s">
        <v>2664</v>
      </c>
      <c r="G819" s="50" t="s">
        <v>2805</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ht="58"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3202</v>
      </c>
      <c r="E820" s="50" t="s">
        <v>2802</v>
      </c>
      <c r="F820" s="181" t="s">
        <v>2664</v>
      </c>
      <c r="G820" s="50" t="s">
        <v>2806</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ht="29"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3202</v>
      </c>
      <c r="E821" s="50" t="s">
        <v>2799</v>
      </c>
      <c r="F821" s="181" t="s">
        <v>2664</v>
      </c>
      <c r="G821" s="50" t="s">
        <v>2804</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ht="29"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3203</v>
      </c>
      <c r="E822" s="50" t="s">
        <v>2449</v>
      </c>
      <c r="F822" s="181" t="s">
        <v>3166</v>
      </c>
      <c r="G822" s="50" t="s">
        <v>2455</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ht="29"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3203</v>
      </c>
      <c r="E823" s="50" t="s">
        <v>2450</v>
      </c>
      <c r="F823" s="181" t="s">
        <v>3166</v>
      </c>
      <c r="G823" s="50" t="s">
        <v>2458</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ht="29"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3203</v>
      </c>
      <c r="E824" s="50" t="s">
        <v>2451</v>
      </c>
      <c r="F824" s="181" t="s">
        <v>3166</v>
      </c>
      <c r="G824" s="50" t="s">
        <v>2459</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ht="29"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3203</v>
      </c>
      <c r="E825" s="50" t="s">
        <v>2452</v>
      </c>
      <c r="F825" s="181" t="s">
        <v>3166</v>
      </c>
      <c r="G825" s="50" t="s">
        <v>2456</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ht="43.5"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3203</v>
      </c>
      <c r="E826" s="50" t="s">
        <v>2453</v>
      </c>
      <c r="F826" s="181" t="s">
        <v>3166</v>
      </c>
      <c r="G826" s="50" t="s">
        <v>2457</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3203</v>
      </c>
      <c r="E827" s="50" t="s">
        <v>2454</v>
      </c>
      <c r="F827" s="181" t="s">
        <v>3166</v>
      </c>
      <c r="G827" s="50" t="s">
        <v>2460</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ht="29"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3203</v>
      </c>
      <c r="E828" s="50" t="s">
        <v>2800</v>
      </c>
      <c r="F828" s="181" t="s">
        <v>3166</v>
      </c>
      <c r="G828" s="50" t="s">
        <v>2803</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ht="43.5"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3203</v>
      </c>
      <c r="E829" s="50" t="s">
        <v>2801</v>
      </c>
      <c r="F829" s="181" t="s">
        <v>3166</v>
      </c>
      <c r="G829" s="50" t="s">
        <v>2805</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ht="58"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3203</v>
      </c>
      <c r="E830" s="50" t="s">
        <v>2802</v>
      </c>
      <c r="F830" s="181" t="s">
        <v>3166</v>
      </c>
      <c r="G830" s="50" t="s">
        <v>2806</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ht="29"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3203</v>
      </c>
      <c r="E831" s="50" t="s">
        <v>2799</v>
      </c>
      <c r="F831" s="181" t="s">
        <v>3166</v>
      </c>
      <c r="G831" s="50" t="s">
        <v>2804</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ht="29"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3204</v>
      </c>
      <c r="E832" s="50" t="s">
        <v>2449</v>
      </c>
      <c r="F832" s="181" t="s">
        <v>3167</v>
      </c>
      <c r="G832" s="50" t="s">
        <v>2455</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ht="29"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3204</v>
      </c>
      <c r="E833" s="50" t="s">
        <v>2450</v>
      </c>
      <c r="F833" s="181" t="s">
        <v>3167</v>
      </c>
      <c r="G833" s="50" t="s">
        <v>2458</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ht="29"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3204</v>
      </c>
      <c r="E834" s="50" t="s">
        <v>2451</v>
      </c>
      <c r="F834" s="181" t="s">
        <v>3167</v>
      </c>
      <c r="G834" s="50" t="s">
        <v>2459</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ht="29"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3204</v>
      </c>
      <c r="E835" s="50" t="s">
        <v>2452</v>
      </c>
      <c r="F835" s="181" t="s">
        <v>3167</v>
      </c>
      <c r="G835" s="50" t="s">
        <v>2456</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ht="43.5"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3204</v>
      </c>
      <c r="E836" s="50" t="s">
        <v>2453</v>
      </c>
      <c r="F836" s="181" t="s">
        <v>3167</v>
      </c>
      <c r="G836" s="50" t="s">
        <v>2457</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3204</v>
      </c>
      <c r="E837" s="50" t="s">
        <v>2454</v>
      </c>
      <c r="F837" s="181" t="s">
        <v>3167</v>
      </c>
      <c r="G837" s="50" t="s">
        <v>2460</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ht="29"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3204</v>
      </c>
      <c r="E838" s="50" t="s">
        <v>2800</v>
      </c>
      <c r="F838" s="181" t="s">
        <v>3167</v>
      </c>
      <c r="G838" s="50" t="s">
        <v>2803</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ht="43.5"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3204</v>
      </c>
      <c r="E839" s="50" t="s">
        <v>2801</v>
      </c>
      <c r="F839" s="181" t="s">
        <v>3167</v>
      </c>
      <c r="G839" s="50" t="s">
        <v>2805</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ht="58"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3204</v>
      </c>
      <c r="E840" s="50" t="s">
        <v>2802</v>
      </c>
      <c r="F840" s="181" t="s">
        <v>3167</v>
      </c>
      <c r="G840" s="50" t="s">
        <v>2806</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ht="29"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3204</v>
      </c>
      <c r="E841" s="50" t="s">
        <v>2799</v>
      </c>
      <c r="F841" s="181" t="s">
        <v>3167</v>
      </c>
      <c r="G841" s="50" t="s">
        <v>2804</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ht="29"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3205</v>
      </c>
      <c r="E842" s="50" t="s">
        <v>2449</v>
      </c>
      <c r="F842" s="181" t="s">
        <v>3168</v>
      </c>
      <c r="G842" s="50" t="s">
        <v>2455</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ht="29"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3205</v>
      </c>
      <c r="E843" s="50" t="s">
        <v>2450</v>
      </c>
      <c r="F843" s="181" t="s">
        <v>3168</v>
      </c>
      <c r="G843" s="50" t="s">
        <v>2458</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ht="29"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3205</v>
      </c>
      <c r="E844" s="50" t="s">
        <v>2451</v>
      </c>
      <c r="F844" s="181" t="s">
        <v>3168</v>
      </c>
      <c r="G844" s="50" t="s">
        <v>2459</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ht="29"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3205</v>
      </c>
      <c r="E845" s="50" t="s">
        <v>2452</v>
      </c>
      <c r="F845" s="181" t="s">
        <v>3168</v>
      </c>
      <c r="G845" s="50" t="s">
        <v>2456</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ht="43.5"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3205</v>
      </c>
      <c r="E846" s="50" t="s">
        <v>2453</v>
      </c>
      <c r="F846" s="181" t="s">
        <v>3168</v>
      </c>
      <c r="G846" s="50" t="s">
        <v>2457</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ht="29"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3205</v>
      </c>
      <c r="E847" s="50" t="s">
        <v>2454</v>
      </c>
      <c r="F847" s="181" t="s">
        <v>3168</v>
      </c>
      <c r="G847" s="50" t="s">
        <v>2460</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ht="29"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3205</v>
      </c>
      <c r="E848" s="50" t="s">
        <v>2800</v>
      </c>
      <c r="F848" s="181" t="s">
        <v>3168</v>
      </c>
      <c r="G848" s="50" t="s">
        <v>2803</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ht="43.5"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3205</v>
      </c>
      <c r="E849" s="50" t="s">
        <v>2801</v>
      </c>
      <c r="F849" s="181" t="s">
        <v>3168</v>
      </c>
      <c r="G849" s="50" t="s">
        <v>2805</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ht="58"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3205</v>
      </c>
      <c r="E850" s="50" t="s">
        <v>2802</v>
      </c>
      <c r="F850" s="181" t="s">
        <v>3168</v>
      </c>
      <c r="G850" s="50" t="s">
        <v>2806</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ht="29"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3205</v>
      </c>
      <c r="E851" s="50" t="s">
        <v>2799</v>
      </c>
      <c r="F851" s="181" t="s">
        <v>3168</v>
      </c>
      <c r="G851" s="50" t="s">
        <v>2804</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ht="29"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3206</v>
      </c>
      <c r="E852" s="50" t="s">
        <v>2449</v>
      </c>
      <c r="F852" s="181" t="s">
        <v>2665</v>
      </c>
      <c r="G852" s="50" t="s">
        <v>2455</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ht="29"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3206</v>
      </c>
      <c r="E853" s="50" t="s">
        <v>2450</v>
      </c>
      <c r="F853" s="181" t="s">
        <v>2665</v>
      </c>
      <c r="G853" s="50" t="s">
        <v>2458</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ht="29"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3206</v>
      </c>
      <c r="E854" s="50" t="s">
        <v>2451</v>
      </c>
      <c r="F854" s="181" t="s">
        <v>2665</v>
      </c>
      <c r="G854" s="50" t="s">
        <v>2459</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ht="29"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3206</v>
      </c>
      <c r="E855" s="50" t="s">
        <v>2452</v>
      </c>
      <c r="F855" s="181" t="s">
        <v>2665</v>
      </c>
      <c r="G855" s="50" t="s">
        <v>2456</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ht="43.5"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3206</v>
      </c>
      <c r="E856" s="50" t="s">
        <v>2453</v>
      </c>
      <c r="F856" s="181" t="s">
        <v>2665</v>
      </c>
      <c r="G856" s="50" t="s">
        <v>2457</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3206</v>
      </c>
      <c r="E857" s="50" t="s">
        <v>2454</v>
      </c>
      <c r="F857" s="181" t="s">
        <v>2665</v>
      </c>
      <c r="G857" s="50" t="s">
        <v>2460</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ht="29"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3206</v>
      </c>
      <c r="E858" s="50" t="s">
        <v>2800</v>
      </c>
      <c r="F858" s="181" t="s">
        <v>2665</v>
      </c>
      <c r="G858" s="50" t="s">
        <v>2803</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ht="43.5"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3206</v>
      </c>
      <c r="E859" s="50" t="s">
        <v>2801</v>
      </c>
      <c r="F859" s="181" t="s">
        <v>2665</v>
      </c>
      <c r="G859" s="50" t="s">
        <v>2805</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ht="58"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3206</v>
      </c>
      <c r="E860" s="50" t="s">
        <v>2802</v>
      </c>
      <c r="F860" s="181" t="s">
        <v>2665</v>
      </c>
      <c r="G860" s="50" t="s">
        <v>2806</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ht="29"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3206</v>
      </c>
      <c r="E861" s="50" t="s">
        <v>2799</v>
      </c>
      <c r="F861" s="181" t="s">
        <v>2665</v>
      </c>
      <c r="G861" s="50" t="s">
        <v>2804</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ht="29"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3207</v>
      </c>
      <c r="E862" s="50" t="s">
        <v>2449</v>
      </c>
      <c r="F862" s="181" t="s">
        <v>3169</v>
      </c>
      <c r="G862" s="50" t="s">
        <v>2455</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ht="29"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3207</v>
      </c>
      <c r="E863" s="50" t="s">
        <v>2450</v>
      </c>
      <c r="F863" s="181" t="s">
        <v>3169</v>
      </c>
      <c r="G863" s="50" t="s">
        <v>2458</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ht="29"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3207</v>
      </c>
      <c r="E864" s="50" t="s">
        <v>2451</v>
      </c>
      <c r="F864" s="181" t="s">
        <v>3169</v>
      </c>
      <c r="G864" s="50" t="s">
        <v>2459</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ht="29"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3207</v>
      </c>
      <c r="E865" s="50" t="s">
        <v>2452</v>
      </c>
      <c r="F865" s="181" t="s">
        <v>3169</v>
      </c>
      <c r="G865" s="50" t="s">
        <v>2456</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ht="43.5"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3207</v>
      </c>
      <c r="E866" s="50" t="s">
        <v>2453</v>
      </c>
      <c r="F866" s="181" t="s">
        <v>3169</v>
      </c>
      <c r="G866" s="50" t="s">
        <v>2457</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3207</v>
      </c>
      <c r="E867" s="50" t="s">
        <v>2454</v>
      </c>
      <c r="F867" s="181" t="s">
        <v>3169</v>
      </c>
      <c r="G867" s="50" t="s">
        <v>2460</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ht="29"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3207</v>
      </c>
      <c r="E868" s="50" t="s">
        <v>2800</v>
      </c>
      <c r="F868" s="181" t="s">
        <v>3169</v>
      </c>
      <c r="G868" s="50" t="s">
        <v>2803</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ht="43.5"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3207</v>
      </c>
      <c r="E869" s="50" t="s">
        <v>2801</v>
      </c>
      <c r="F869" s="181" t="s">
        <v>3169</v>
      </c>
      <c r="G869" s="50" t="s">
        <v>2805</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ht="58"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3207</v>
      </c>
      <c r="E870" s="50" t="s">
        <v>2802</v>
      </c>
      <c r="F870" s="181" t="s">
        <v>3169</v>
      </c>
      <c r="G870" s="50" t="s">
        <v>2806</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ht="29"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3207</v>
      </c>
      <c r="E871" s="50" t="s">
        <v>2799</v>
      </c>
      <c r="F871" s="181" t="s">
        <v>3169</v>
      </c>
      <c r="G871" s="50" t="s">
        <v>2804</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ht="29"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3208</v>
      </c>
      <c r="E872" s="50" t="s">
        <v>2449</v>
      </c>
      <c r="F872" s="181" t="s">
        <v>3170</v>
      </c>
      <c r="G872" s="50" t="s">
        <v>2455</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ht="29"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3208</v>
      </c>
      <c r="E873" s="50" t="s">
        <v>2450</v>
      </c>
      <c r="F873" s="181" t="s">
        <v>3170</v>
      </c>
      <c r="G873" s="50" t="s">
        <v>2458</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ht="29"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3208</v>
      </c>
      <c r="E874" s="50" t="s">
        <v>2451</v>
      </c>
      <c r="F874" s="181" t="s">
        <v>3170</v>
      </c>
      <c r="G874" s="50" t="s">
        <v>2459</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ht="29"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3208</v>
      </c>
      <c r="E875" s="50" t="s">
        <v>2452</v>
      </c>
      <c r="F875" s="181" t="s">
        <v>3170</v>
      </c>
      <c r="G875" s="50" t="s">
        <v>2456</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ht="43.5"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3208</v>
      </c>
      <c r="E876" s="50" t="s">
        <v>2453</v>
      </c>
      <c r="F876" s="181" t="s">
        <v>3170</v>
      </c>
      <c r="G876" s="50" t="s">
        <v>2457</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ht="29"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3208</v>
      </c>
      <c r="E877" s="50" t="s">
        <v>2454</v>
      </c>
      <c r="F877" s="181" t="s">
        <v>3170</v>
      </c>
      <c r="G877" s="50" t="s">
        <v>2460</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ht="29"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3208</v>
      </c>
      <c r="E878" s="50" t="s">
        <v>2800</v>
      </c>
      <c r="F878" s="181" t="s">
        <v>3170</v>
      </c>
      <c r="G878" s="50" t="s">
        <v>2803</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ht="43.5"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3208</v>
      </c>
      <c r="E879" s="50" t="s">
        <v>2801</v>
      </c>
      <c r="F879" s="181" t="s">
        <v>3170</v>
      </c>
      <c r="G879" s="50" t="s">
        <v>2805</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ht="58"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3208</v>
      </c>
      <c r="E880" s="50" t="s">
        <v>2802</v>
      </c>
      <c r="F880" s="181" t="s">
        <v>3170</v>
      </c>
      <c r="G880" s="50" t="s">
        <v>2806</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ht="29"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3208</v>
      </c>
      <c r="E881" s="50" t="s">
        <v>2799</v>
      </c>
      <c r="F881" s="181" t="s">
        <v>3170</v>
      </c>
      <c r="G881" s="50" t="s">
        <v>2804</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ht="29"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3209</v>
      </c>
      <c r="E882" s="50" t="s">
        <v>2449</v>
      </c>
      <c r="F882" s="181" t="s">
        <v>3171</v>
      </c>
      <c r="G882" s="50" t="s">
        <v>2455</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ht="29"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3209</v>
      </c>
      <c r="E883" s="50" t="s">
        <v>2450</v>
      </c>
      <c r="F883" s="181" t="s">
        <v>3171</v>
      </c>
      <c r="G883" s="50" t="s">
        <v>2458</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ht="29"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3209</v>
      </c>
      <c r="E884" s="50" t="s">
        <v>2451</v>
      </c>
      <c r="F884" s="181" t="s">
        <v>3171</v>
      </c>
      <c r="G884" s="50" t="s">
        <v>2459</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ht="29"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3209</v>
      </c>
      <c r="E885" s="50" t="s">
        <v>2452</v>
      </c>
      <c r="F885" s="181" t="s">
        <v>3171</v>
      </c>
      <c r="G885" s="50" t="s">
        <v>2456</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ht="43.5"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3209</v>
      </c>
      <c r="E886" s="50" t="s">
        <v>2453</v>
      </c>
      <c r="F886" s="181" t="s">
        <v>3171</v>
      </c>
      <c r="G886" s="50" t="s">
        <v>2457</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3209</v>
      </c>
      <c r="E887" s="50" t="s">
        <v>2454</v>
      </c>
      <c r="F887" s="181" t="s">
        <v>3171</v>
      </c>
      <c r="G887" s="50" t="s">
        <v>2460</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ht="29"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3209</v>
      </c>
      <c r="E888" s="50" t="s">
        <v>2800</v>
      </c>
      <c r="F888" s="181" t="s">
        <v>3171</v>
      </c>
      <c r="G888" s="50" t="s">
        <v>2803</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ht="43.5"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3209</v>
      </c>
      <c r="E889" s="50" t="s">
        <v>2801</v>
      </c>
      <c r="F889" s="181" t="s">
        <v>3171</v>
      </c>
      <c r="G889" s="50" t="s">
        <v>2805</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ht="58"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3209</v>
      </c>
      <c r="E890" s="50" t="s">
        <v>2802</v>
      </c>
      <c r="F890" s="181" t="s">
        <v>3171</v>
      </c>
      <c r="G890" s="50" t="s">
        <v>2806</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ht="29"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3209</v>
      </c>
      <c r="E891" s="50" t="s">
        <v>2799</v>
      </c>
      <c r="F891" s="181" t="s">
        <v>3171</v>
      </c>
      <c r="G891" s="50" t="s">
        <v>2804</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ht="29"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3210</v>
      </c>
      <c r="E892" s="50" t="s">
        <v>2449</v>
      </c>
      <c r="F892" s="181" t="s">
        <v>3172</v>
      </c>
      <c r="G892" s="50" t="s">
        <v>2455</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ht="29"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3210</v>
      </c>
      <c r="E893" s="50" t="s">
        <v>2450</v>
      </c>
      <c r="F893" s="181" t="s">
        <v>3172</v>
      </c>
      <c r="G893" s="50" t="s">
        <v>2458</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ht="29"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3210</v>
      </c>
      <c r="E894" s="50" t="s">
        <v>2451</v>
      </c>
      <c r="F894" s="181" t="s">
        <v>3172</v>
      </c>
      <c r="G894" s="50" t="s">
        <v>2459</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ht="29"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3210</v>
      </c>
      <c r="E895" s="50" t="s">
        <v>2452</v>
      </c>
      <c r="F895" s="181" t="s">
        <v>3172</v>
      </c>
      <c r="G895" s="50" t="s">
        <v>2456</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ht="43.5"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3210</v>
      </c>
      <c r="E896" s="50" t="s">
        <v>2453</v>
      </c>
      <c r="F896" s="181" t="s">
        <v>3172</v>
      </c>
      <c r="G896" s="50" t="s">
        <v>2457</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ht="29"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3210</v>
      </c>
      <c r="E897" s="50" t="s">
        <v>2454</v>
      </c>
      <c r="F897" s="181" t="s">
        <v>3172</v>
      </c>
      <c r="G897" s="50" t="s">
        <v>2460</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ht="29"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3210</v>
      </c>
      <c r="E898" s="50" t="s">
        <v>2800</v>
      </c>
      <c r="F898" s="181" t="s">
        <v>3172</v>
      </c>
      <c r="G898" s="50" t="s">
        <v>2803</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ht="43.5"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3210</v>
      </c>
      <c r="E899" s="50" t="s">
        <v>2801</v>
      </c>
      <c r="F899" s="181" t="s">
        <v>3172</v>
      </c>
      <c r="G899" s="50" t="s">
        <v>2805</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ht="58"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3210</v>
      </c>
      <c r="E900" s="50" t="s">
        <v>2802</v>
      </c>
      <c r="F900" s="181" t="s">
        <v>3172</v>
      </c>
      <c r="G900" s="50" t="s">
        <v>2806</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ht="29"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3210</v>
      </c>
      <c r="E901" s="50" t="s">
        <v>2799</v>
      </c>
      <c r="F901" s="181" t="s">
        <v>3172</v>
      </c>
      <c r="G901" s="50" t="s">
        <v>2804</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ht="29"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3211</v>
      </c>
      <c r="E902" s="50" t="s">
        <v>2449</v>
      </c>
      <c r="F902" s="181" t="s">
        <v>3173</v>
      </c>
      <c r="G902" s="50" t="s">
        <v>2455</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ht="29"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3211</v>
      </c>
      <c r="E903" s="50" t="s">
        <v>2450</v>
      </c>
      <c r="F903" s="181" t="s">
        <v>3173</v>
      </c>
      <c r="G903" s="50" t="s">
        <v>2458</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ht="29"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3211</v>
      </c>
      <c r="E904" s="50" t="s">
        <v>2451</v>
      </c>
      <c r="F904" s="181" t="s">
        <v>3173</v>
      </c>
      <c r="G904" s="50" t="s">
        <v>2459</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ht="29"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3211</v>
      </c>
      <c r="E905" s="50" t="s">
        <v>2452</v>
      </c>
      <c r="F905" s="181" t="s">
        <v>3173</v>
      </c>
      <c r="G905" s="50" t="s">
        <v>2456</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ht="43.5"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3211</v>
      </c>
      <c r="E906" s="50" t="s">
        <v>2453</v>
      </c>
      <c r="F906" s="181" t="s">
        <v>3173</v>
      </c>
      <c r="G906" s="50" t="s">
        <v>2457</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3211</v>
      </c>
      <c r="E907" s="50" t="s">
        <v>2454</v>
      </c>
      <c r="F907" s="181" t="s">
        <v>3173</v>
      </c>
      <c r="G907" s="50" t="s">
        <v>2460</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ht="29"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3211</v>
      </c>
      <c r="E908" s="50" t="s">
        <v>2800</v>
      </c>
      <c r="F908" s="181" t="s">
        <v>3173</v>
      </c>
      <c r="G908" s="50" t="s">
        <v>2803</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ht="43.5"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3211</v>
      </c>
      <c r="E909" s="50" t="s">
        <v>2801</v>
      </c>
      <c r="F909" s="181" t="s">
        <v>3173</v>
      </c>
      <c r="G909" s="50" t="s">
        <v>2805</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ht="58"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3211</v>
      </c>
      <c r="E910" s="50" t="s">
        <v>2802</v>
      </c>
      <c r="F910" s="181" t="s">
        <v>3173</v>
      </c>
      <c r="G910" s="50" t="s">
        <v>2806</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ht="29"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3211</v>
      </c>
      <c r="E911" s="50" t="s">
        <v>2799</v>
      </c>
      <c r="F911" s="181" t="s">
        <v>3173</v>
      </c>
      <c r="G911" s="50" t="s">
        <v>2804</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ht="29"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3212</v>
      </c>
      <c r="E912" s="50" t="s">
        <v>2449</v>
      </c>
      <c r="F912" s="181" t="s">
        <v>3174</v>
      </c>
      <c r="G912" s="50" t="s">
        <v>2455</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ht="29"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3212</v>
      </c>
      <c r="E913" s="50" t="s">
        <v>2450</v>
      </c>
      <c r="F913" s="181" t="s">
        <v>3174</v>
      </c>
      <c r="G913" s="50" t="s">
        <v>2458</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ht="29"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3212</v>
      </c>
      <c r="E914" s="50" t="s">
        <v>2451</v>
      </c>
      <c r="F914" s="181" t="s">
        <v>3174</v>
      </c>
      <c r="G914" s="50" t="s">
        <v>2459</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ht="29"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3212</v>
      </c>
      <c r="E915" s="50" t="s">
        <v>2452</v>
      </c>
      <c r="F915" s="181" t="s">
        <v>3174</v>
      </c>
      <c r="G915" s="50" t="s">
        <v>2456</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ht="43.5"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3212</v>
      </c>
      <c r="E916" s="50" t="s">
        <v>2453</v>
      </c>
      <c r="F916" s="181" t="s">
        <v>3174</v>
      </c>
      <c r="G916" s="50" t="s">
        <v>2457</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3212</v>
      </c>
      <c r="E917" s="50" t="s">
        <v>2454</v>
      </c>
      <c r="F917" s="181" t="s">
        <v>3174</v>
      </c>
      <c r="G917" s="50" t="s">
        <v>2460</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ht="29"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3212</v>
      </c>
      <c r="E918" s="50" t="s">
        <v>2800</v>
      </c>
      <c r="F918" s="181" t="s">
        <v>3174</v>
      </c>
      <c r="G918" s="50" t="s">
        <v>2803</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ht="43.5"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3212</v>
      </c>
      <c r="E919" s="50" t="s">
        <v>2801</v>
      </c>
      <c r="F919" s="181" t="s">
        <v>3174</v>
      </c>
      <c r="G919" s="50" t="s">
        <v>2805</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ht="58"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3212</v>
      </c>
      <c r="E920" s="50" t="s">
        <v>2802</v>
      </c>
      <c r="F920" s="181" t="s">
        <v>3174</v>
      </c>
      <c r="G920" s="50" t="s">
        <v>2806</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ht="29"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3212</v>
      </c>
      <c r="E921" s="50" t="s">
        <v>2799</v>
      </c>
      <c r="F921" s="181" t="s">
        <v>3174</v>
      </c>
      <c r="G921" s="50" t="s">
        <v>2804</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ht="29"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3213</v>
      </c>
      <c r="E922" s="50" t="s">
        <v>2449</v>
      </c>
      <c r="F922" s="181" t="s">
        <v>3175</v>
      </c>
      <c r="G922" s="50" t="s">
        <v>2455</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ht="29"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3213</v>
      </c>
      <c r="E923" s="50" t="s">
        <v>2450</v>
      </c>
      <c r="F923" s="181" t="s">
        <v>3175</v>
      </c>
      <c r="G923" s="50" t="s">
        <v>2458</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ht="29"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3213</v>
      </c>
      <c r="E924" s="50" t="s">
        <v>2451</v>
      </c>
      <c r="F924" s="181" t="s">
        <v>3175</v>
      </c>
      <c r="G924" s="50" t="s">
        <v>2459</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ht="29"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3213</v>
      </c>
      <c r="E925" s="50" t="s">
        <v>2452</v>
      </c>
      <c r="F925" s="181" t="s">
        <v>3175</v>
      </c>
      <c r="G925" s="50" t="s">
        <v>2456</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ht="43.5"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3213</v>
      </c>
      <c r="E926" s="50" t="s">
        <v>2453</v>
      </c>
      <c r="F926" s="181" t="s">
        <v>3175</v>
      </c>
      <c r="G926" s="50" t="s">
        <v>2457</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3213</v>
      </c>
      <c r="E927" s="50" t="s">
        <v>2454</v>
      </c>
      <c r="F927" s="181" t="s">
        <v>3175</v>
      </c>
      <c r="G927" s="50" t="s">
        <v>2460</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ht="29"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3213</v>
      </c>
      <c r="E928" s="50" t="s">
        <v>2800</v>
      </c>
      <c r="F928" s="181" t="s">
        <v>3175</v>
      </c>
      <c r="G928" s="50" t="s">
        <v>2803</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ht="43.5"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3213</v>
      </c>
      <c r="E929" s="50" t="s">
        <v>2801</v>
      </c>
      <c r="F929" s="181" t="s">
        <v>3175</v>
      </c>
      <c r="G929" s="50" t="s">
        <v>2805</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ht="58"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3213</v>
      </c>
      <c r="E930" s="50" t="s">
        <v>2802</v>
      </c>
      <c r="F930" s="181" t="s">
        <v>3175</v>
      </c>
      <c r="G930" s="50" t="s">
        <v>2806</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ht="29"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3213</v>
      </c>
      <c r="E931" s="50" t="s">
        <v>2799</v>
      </c>
      <c r="F931" s="181" t="s">
        <v>3175</v>
      </c>
      <c r="G931" s="50" t="s">
        <v>2804</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ht="29"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3214</v>
      </c>
      <c r="E932" s="50" t="s">
        <v>2449</v>
      </c>
      <c r="F932" s="181" t="s">
        <v>3176</v>
      </c>
      <c r="G932" s="50" t="s">
        <v>2455</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ht="29"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3214</v>
      </c>
      <c r="E933" s="50" t="s">
        <v>2450</v>
      </c>
      <c r="F933" s="181" t="s">
        <v>3176</v>
      </c>
      <c r="G933" s="50" t="s">
        <v>2458</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ht="29"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3214</v>
      </c>
      <c r="E934" s="50" t="s">
        <v>2451</v>
      </c>
      <c r="F934" s="181" t="s">
        <v>3176</v>
      </c>
      <c r="G934" s="50" t="s">
        <v>2459</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ht="29"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3214</v>
      </c>
      <c r="E935" s="50" t="s">
        <v>2452</v>
      </c>
      <c r="F935" s="181" t="s">
        <v>3176</v>
      </c>
      <c r="G935" s="50" t="s">
        <v>2456</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ht="43.5"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3214</v>
      </c>
      <c r="E936" s="50" t="s">
        <v>2453</v>
      </c>
      <c r="F936" s="181" t="s">
        <v>3176</v>
      </c>
      <c r="G936" s="50" t="s">
        <v>2457</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3214</v>
      </c>
      <c r="E937" s="50" t="s">
        <v>2454</v>
      </c>
      <c r="F937" s="181" t="s">
        <v>3176</v>
      </c>
      <c r="G937" s="50" t="s">
        <v>2460</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ht="29"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3214</v>
      </c>
      <c r="E938" s="50" t="s">
        <v>2800</v>
      </c>
      <c r="F938" s="181" t="s">
        <v>3176</v>
      </c>
      <c r="G938" s="50" t="s">
        <v>2803</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ht="43.5"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3214</v>
      </c>
      <c r="E939" s="50" t="s">
        <v>2801</v>
      </c>
      <c r="F939" s="181" t="s">
        <v>3176</v>
      </c>
      <c r="G939" s="50" t="s">
        <v>2805</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ht="58"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3214</v>
      </c>
      <c r="E940" s="50" t="s">
        <v>2802</v>
      </c>
      <c r="F940" s="181" t="s">
        <v>3176</v>
      </c>
      <c r="G940" s="50" t="s">
        <v>2806</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ht="29"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3214</v>
      </c>
      <c r="E941" s="50" t="s">
        <v>2799</v>
      </c>
      <c r="F941" s="181" t="s">
        <v>3176</v>
      </c>
      <c r="G941" s="50" t="s">
        <v>2804</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ht="29"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3215</v>
      </c>
      <c r="E942" s="50" t="s">
        <v>2449</v>
      </c>
      <c r="F942" s="181" t="s">
        <v>3177</v>
      </c>
      <c r="G942" s="50" t="s">
        <v>2455</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ht="29"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3215</v>
      </c>
      <c r="E943" s="50" t="s">
        <v>2450</v>
      </c>
      <c r="F943" s="181" t="s">
        <v>3177</v>
      </c>
      <c r="G943" s="50" t="s">
        <v>2458</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ht="29"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3215</v>
      </c>
      <c r="E944" s="50" t="s">
        <v>2451</v>
      </c>
      <c r="F944" s="181" t="s">
        <v>3177</v>
      </c>
      <c r="G944" s="50" t="s">
        <v>2459</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ht="29"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3215</v>
      </c>
      <c r="E945" s="50" t="s">
        <v>2452</v>
      </c>
      <c r="F945" s="181" t="s">
        <v>3177</v>
      </c>
      <c r="G945" s="50" t="s">
        <v>2456</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ht="43.5"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3215</v>
      </c>
      <c r="E946" s="50" t="s">
        <v>2453</v>
      </c>
      <c r="F946" s="181" t="s">
        <v>3177</v>
      </c>
      <c r="G946" s="50" t="s">
        <v>2457</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ht="29"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3215</v>
      </c>
      <c r="E947" s="50" t="s">
        <v>2454</v>
      </c>
      <c r="F947" s="181" t="s">
        <v>3177</v>
      </c>
      <c r="G947" s="50" t="s">
        <v>2460</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ht="29"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3215</v>
      </c>
      <c r="E948" s="50" t="s">
        <v>2800</v>
      </c>
      <c r="F948" s="181" t="s">
        <v>3177</v>
      </c>
      <c r="G948" s="50" t="s">
        <v>2803</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ht="43.5"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3215</v>
      </c>
      <c r="E949" s="50" t="s">
        <v>2801</v>
      </c>
      <c r="F949" s="181" t="s">
        <v>3177</v>
      </c>
      <c r="G949" s="50" t="s">
        <v>2805</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ht="58"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3215</v>
      </c>
      <c r="E950" s="50" t="s">
        <v>2802</v>
      </c>
      <c r="F950" s="181" t="s">
        <v>3177</v>
      </c>
      <c r="G950" s="50" t="s">
        <v>2806</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ht="29"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3215</v>
      </c>
      <c r="E951" s="50" t="s">
        <v>2799</v>
      </c>
      <c r="F951" s="181" t="s">
        <v>3177</v>
      </c>
      <c r="G951" s="50" t="s">
        <v>2804</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ht="29"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3216</v>
      </c>
      <c r="E952" s="50" t="s">
        <v>2449</v>
      </c>
      <c r="F952" s="181" t="s">
        <v>3219</v>
      </c>
      <c r="G952" s="50" t="s">
        <v>2455</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ht="29"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3216</v>
      </c>
      <c r="E953" s="50" t="s">
        <v>2450</v>
      </c>
      <c r="F953" s="181" t="s">
        <v>3219</v>
      </c>
      <c r="G953" s="50" t="s">
        <v>2458</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ht="29"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3216</v>
      </c>
      <c r="E954" s="50" t="s">
        <v>2451</v>
      </c>
      <c r="F954" s="181" t="s">
        <v>3219</v>
      </c>
      <c r="G954" s="50" t="s">
        <v>2459</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ht="29"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3216</v>
      </c>
      <c r="E955" s="50" t="s">
        <v>2452</v>
      </c>
      <c r="F955" s="181" t="s">
        <v>3219</v>
      </c>
      <c r="G955" s="50" t="s">
        <v>2456</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ht="43.5"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3216</v>
      </c>
      <c r="E956" s="50" t="s">
        <v>2453</v>
      </c>
      <c r="F956" s="181" t="s">
        <v>3219</v>
      </c>
      <c r="G956" s="50" t="s">
        <v>2457</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3216</v>
      </c>
      <c r="E957" s="50" t="s">
        <v>2454</v>
      </c>
      <c r="F957" s="181" t="s">
        <v>3219</v>
      </c>
      <c r="G957" s="50" t="s">
        <v>2460</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ht="29"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3216</v>
      </c>
      <c r="E958" s="50" t="s">
        <v>2800</v>
      </c>
      <c r="F958" s="181" t="s">
        <v>3219</v>
      </c>
      <c r="G958" s="50" t="s">
        <v>2803</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ht="43.5"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3216</v>
      </c>
      <c r="E959" s="50" t="s">
        <v>2801</v>
      </c>
      <c r="F959" s="181" t="s">
        <v>3219</v>
      </c>
      <c r="G959" s="50" t="s">
        <v>2805</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ht="58"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3216</v>
      </c>
      <c r="E960" s="50" t="s">
        <v>2802</v>
      </c>
      <c r="F960" s="181" t="s">
        <v>3219</v>
      </c>
      <c r="G960" s="50" t="s">
        <v>2806</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ht="29"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3216</v>
      </c>
      <c r="E961" s="50" t="s">
        <v>2799</v>
      </c>
      <c r="F961" s="181" t="s">
        <v>3219</v>
      </c>
      <c r="G961" s="50" t="s">
        <v>2804</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ht="29"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3217</v>
      </c>
      <c r="E962" s="50" t="s">
        <v>2449</v>
      </c>
      <c r="F962" s="181" t="s">
        <v>3178</v>
      </c>
      <c r="G962" s="50" t="s">
        <v>2455</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ht="29"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3217</v>
      </c>
      <c r="E963" s="50" t="s">
        <v>2450</v>
      </c>
      <c r="F963" s="181" t="s">
        <v>3178</v>
      </c>
      <c r="G963" s="50" t="s">
        <v>2458</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ht="29"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3217</v>
      </c>
      <c r="E964" s="50" t="s">
        <v>2451</v>
      </c>
      <c r="F964" s="181" t="s">
        <v>3178</v>
      </c>
      <c r="G964" s="50" t="s">
        <v>2459</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ht="29"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3217</v>
      </c>
      <c r="E965" s="50" t="s">
        <v>2452</v>
      </c>
      <c r="F965" s="181" t="s">
        <v>3178</v>
      </c>
      <c r="G965" s="50" t="s">
        <v>2456</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ht="43.5"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3217</v>
      </c>
      <c r="E966" s="50" t="s">
        <v>2453</v>
      </c>
      <c r="F966" s="181" t="s">
        <v>3178</v>
      </c>
      <c r="G966" s="50" t="s">
        <v>2457</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3217</v>
      </c>
      <c r="E967" s="50" t="s">
        <v>2454</v>
      </c>
      <c r="F967" s="181" t="s">
        <v>3178</v>
      </c>
      <c r="G967" s="50" t="s">
        <v>2460</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ht="29"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3217</v>
      </c>
      <c r="E968" s="50" t="s">
        <v>2800</v>
      </c>
      <c r="F968" s="181" t="s">
        <v>3178</v>
      </c>
      <c r="G968" s="50" t="s">
        <v>2803</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ht="43.5"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3217</v>
      </c>
      <c r="E969" s="50" t="s">
        <v>2801</v>
      </c>
      <c r="F969" s="181" t="s">
        <v>3178</v>
      </c>
      <c r="G969" s="50" t="s">
        <v>2805</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ht="58"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3217</v>
      </c>
      <c r="E970" s="50" t="s">
        <v>2802</v>
      </c>
      <c r="F970" s="181" t="s">
        <v>3178</v>
      </c>
      <c r="G970" s="50" t="s">
        <v>2806</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ht="29"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3217</v>
      </c>
      <c r="E971" s="50" t="s">
        <v>2799</v>
      </c>
      <c r="F971" s="181" t="s">
        <v>3178</v>
      </c>
      <c r="G971" s="50" t="s">
        <v>2804</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ht="29"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2488</v>
      </c>
      <c r="D972" s="50" t="s">
        <v>3205</v>
      </c>
      <c r="E972" s="50"/>
      <c r="F972" s="9" t="s">
        <v>3168</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3206</v>
      </c>
      <c r="E973" s="50"/>
      <c r="F973" s="9" t="s">
        <v>2665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3216</v>
      </c>
      <c r="E974" s="50"/>
      <c r="F974" s="9" t="s">
        <v>3219</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3195</v>
      </c>
      <c r="E975" s="50"/>
      <c r="F975" s="181" t="s">
        <v>3159</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ht="29"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3215</v>
      </c>
      <c r="E976" s="50"/>
      <c r="F976" s="181" t="s">
        <v>3177</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3194</v>
      </c>
      <c r="E977" s="50"/>
      <c r="F977" s="181" t="s">
        <v>2859</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3216</v>
      </c>
      <c r="E978" s="50"/>
      <c r="F978" s="181" t="s">
        <v>3219</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3195</v>
      </c>
      <c r="E979" s="50"/>
      <c r="F979" s="181" t="s">
        <v>3159</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ht="29"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3215</v>
      </c>
      <c r="E980" s="50"/>
      <c r="F980" s="181" t="s">
        <v>3177</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3194</v>
      </c>
      <c r="E981" s="50"/>
      <c r="F981" s="181" t="s">
        <v>2859</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3216</v>
      </c>
      <c r="E982" s="50"/>
      <c r="F982" s="181" t="s">
        <v>3219</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3378</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2551</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2532</v>
      </c>
      <c r="E988" s="50"/>
      <c r="F988" s="9" t="s">
        <v>2533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2524</v>
      </c>
      <c r="E990" s="50"/>
      <c r="F990" s="9" t="s">
        <v>2528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2534</v>
      </c>
      <c r="E991" s="50"/>
      <c r="F991" s="9" t="s">
        <v>2535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2525</v>
      </c>
      <c r="E992" s="50"/>
      <c r="F992" s="9" t="s">
        <v>2529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2871</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2903</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2494</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2833</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2538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2463</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ht="29"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2557</v>
      </c>
      <c r="E1010" s="50"/>
      <c r="F1010" s="50" t="s">
        <v>2984</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2532</v>
      </c>
      <c r="E1023" s="50"/>
      <c r="F1023" s="9" t="s">
        <v>2533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2524</v>
      </c>
      <c r="E1027" s="50"/>
      <c r="F1027" s="9" t="s">
        <v>2528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2534</v>
      </c>
      <c r="E1028" s="50"/>
      <c r="F1028" s="9" t="s">
        <v>2535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2525</v>
      </c>
      <c r="E1029" s="50"/>
      <c r="F1029" s="9" t="s">
        <v>2529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2526</v>
      </c>
      <c r="E1030" s="50"/>
      <c r="F1030" s="9" t="s">
        <v>2530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2527</v>
      </c>
      <c r="E1031" s="50"/>
      <c r="F1031" s="9" t="s">
        <v>2531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2500</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Include Process Emissions in C Tax</v>
      </c>
      <c r="C1033" s="324" t="s">
        <v>2499</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2807</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2527</v>
      </c>
      <c r="E1036" s="9"/>
      <c r="F1036" s="9" t="s">
        <v>2531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2807</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2532</v>
      </c>
      <c r="E1044" s="50"/>
      <c r="F1044" s="9" t="s">
        <v>2533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2524</v>
      </c>
      <c r="E1046" s="50"/>
      <c r="F1046" s="9" t="s">
        <v>2528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2534</v>
      </c>
      <c r="E1047" s="50"/>
      <c r="F1047" s="9" t="s">
        <v>2535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2525</v>
      </c>
      <c r="E1048" s="50"/>
      <c r="F1048" s="9" t="s">
        <v>2529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2856</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2532</v>
      </c>
      <c r="E1057" s="50"/>
      <c r="F1057" s="9" t="s">
        <v>2533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2524</v>
      </c>
      <c r="E1059" s="50"/>
      <c r="F1059" s="9" t="s">
        <v>2528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2534</v>
      </c>
      <c r="E1060" s="50"/>
      <c r="F1060" s="9" t="s">
        <v>2535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2525</v>
      </c>
      <c r="E1061" s="50"/>
      <c r="F1061" s="9" t="s">
        <v>2529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2526</v>
      </c>
      <c r="E1062" s="50"/>
      <c r="F1062" s="9" t="s">
        <v>2530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2527</v>
      </c>
      <c r="E1063" s="50"/>
      <c r="F1063" s="9" t="s">
        <v>2531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3430</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2532</v>
      </c>
      <c r="E1073" s="9"/>
      <c r="F1073" s="9" t="s">
        <v>2533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2524</v>
      </c>
      <c r="E1076" s="9"/>
      <c r="F1076" s="9" t="s">
        <v>2528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2534</v>
      </c>
      <c r="E1077" s="9"/>
      <c r="F1077" s="9" t="s">
        <v>2535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2525</v>
      </c>
      <c r="E1078" s="9"/>
      <c r="F1078" s="9" t="s">
        <v>2529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2526</v>
      </c>
      <c r="E1079" s="9"/>
      <c r="F1079" s="9" t="s">
        <v>2530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2527</v>
      </c>
      <c r="E1080" s="9"/>
      <c r="F1080" s="9" t="s">
        <v>2531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ht="29"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ht="29"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ht="29"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ht="29"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2286</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ht="29"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ht="29"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ht="29"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2287</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ht="29"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ht="29"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3193</v>
      </c>
      <c r="E1099" s="50"/>
      <c r="F1099" s="9" t="s">
        <v>3231</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3194</v>
      </c>
      <c r="E1100" s="50"/>
      <c r="F1100" s="9" t="s">
        <v>3232</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ht="29"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3195</v>
      </c>
      <c r="E1101" s="50"/>
      <c r="F1101" s="9" t="s">
        <v>3233</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ht="29"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3196</v>
      </c>
      <c r="E1102" s="50"/>
      <c r="F1102" s="9" t="s">
        <v>3234</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ht="29"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3197</v>
      </c>
      <c r="E1103" s="50"/>
      <c r="F1103" s="9" t="s">
        <v>3235</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ht="29"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3198</v>
      </c>
      <c r="E1104" s="50"/>
      <c r="F1104" s="9" t="s">
        <v>3236</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ht="29"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3199</v>
      </c>
      <c r="E1105" s="50"/>
      <c r="F1105" s="9" t="s">
        <v>3237</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ht="29"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3200</v>
      </c>
      <c r="E1106" s="50"/>
      <c r="F1106" s="9" t="s">
        <v>3238</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ht="29"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3201</v>
      </c>
      <c r="E1107" s="50"/>
      <c r="F1107" s="9" t="s">
        <v>3239</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3202</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ht="29"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3203</v>
      </c>
      <c r="E1109" s="50"/>
      <c r="F1109" s="9" t="s">
        <v>3240</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ht="29"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3204</v>
      </c>
      <c r="E1110" s="50"/>
      <c r="F1110" s="9" t="s">
        <v>3241</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ht="43.5"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3205</v>
      </c>
      <c r="E1111" s="50"/>
      <c r="F1111" s="9" t="s">
        <v>3242</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3206</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3207</v>
      </c>
      <c r="E1113" s="50"/>
      <c r="F1113" s="9" t="s">
        <v>3243</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43.5"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3208</v>
      </c>
      <c r="E1114" s="50"/>
      <c r="F1114" s="9" t="s">
        <v>3244</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ht="29"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3209</v>
      </c>
      <c r="E1115" s="50"/>
      <c r="F1115" s="9" t="s">
        <v>3245</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ht="43.5"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3210</v>
      </c>
      <c r="E1116" s="50"/>
      <c r="F1116" s="9" t="s">
        <v>3246</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ht="29"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3211</v>
      </c>
      <c r="E1117" s="50"/>
      <c r="F1117" s="9" t="s">
        <v>3247</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3212</v>
      </c>
      <c r="E1118" s="50"/>
      <c r="F1118" s="9" t="s">
        <v>3248</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ht="29"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3213</v>
      </c>
      <c r="E1119" s="50"/>
      <c r="F1119" s="9" t="s">
        <v>3249</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ht="29"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3214</v>
      </c>
      <c r="E1120" s="50"/>
      <c r="F1120" s="9" t="s">
        <v>3250</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ht="43.5"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3215</v>
      </c>
      <c r="E1121" s="50"/>
      <c r="F1121" s="9" t="s">
        <v>3251</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ht="29"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3216</v>
      </c>
      <c r="E1122" s="50"/>
      <c r="F1122" s="9" t="s">
        <v>3252</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3217</v>
      </c>
      <c r="E1123" s="50"/>
      <c r="F1123" s="9" t="s">
        <v>3253</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ht="29"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2274</v>
      </c>
      <c r="E1124" s="50"/>
      <c r="F1124" s="50" t="s">
        <v>499</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2275</v>
      </c>
      <c r="E1125" s="50"/>
      <c r="F1125" s="50" t="s">
        <v>500</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ht="29"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2276</v>
      </c>
      <c r="E1126" s="50"/>
      <c r="F1126" s="50" t="s">
        <v>501</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2277</v>
      </c>
      <c r="E1127" s="50"/>
      <c r="F1127" s="50" t="s">
        <v>502</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2278</v>
      </c>
      <c r="E1128" s="50"/>
      <c r="F1128" s="50" t="s">
        <v>503</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2593</v>
      </c>
      <c r="E1129" s="50"/>
      <c r="F1129" s="50" t="s">
        <v>2891</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2592</v>
      </c>
      <c r="E1130" s="50"/>
      <c r="F1130" s="50" t="s">
        <v>2892</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2902</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ht="29"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ht="29"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ht="29"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ht="29"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2286</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ht="29"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ht="29"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ht="29"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2287</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ht="29"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ht="29"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3193</v>
      </c>
      <c r="E1150" s="50"/>
      <c r="F1150" s="9" t="s">
        <v>3231</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3194</v>
      </c>
      <c r="E1151" s="50"/>
      <c r="F1151" s="9" t="s">
        <v>3232</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ht="29"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3195</v>
      </c>
      <c r="E1152" s="50"/>
      <c r="F1152" s="9" t="s">
        <v>3233</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ht="29"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3196</v>
      </c>
      <c r="E1153" s="50"/>
      <c r="F1153" s="9" t="s">
        <v>3234</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ht="29"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3197</v>
      </c>
      <c r="E1154" s="50"/>
      <c r="F1154" s="9" t="s">
        <v>3235</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ht="29"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3198</v>
      </c>
      <c r="E1155" s="50"/>
      <c r="F1155" s="9" t="s">
        <v>3236</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ht="29"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3199</v>
      </c>
      <c r="E1156" s="50"/>
      <c r="F1156" s="9" t="s">
        <v>3237</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ht="29"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3200</v>
      </c>
      <c r="E1157" s="50"/>
      <c r="F1157" s="9" t="s">
        <v>3238</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ht="29"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3201</v>
      </c>
      <c r="E1158" s="50"/>
      <c r="F1158" s="9" t="s">
        <v>3239</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3202</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ht="29"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3203</v>
      </c>
      <c r="E1160" s="50"/>
      <c r="F1160" s="9" t="s">
        <v>3240</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ht="29"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3204</v>
      </c>
      <c r="E1161" s="50"/>
      <c r="F1161" s="9" t="s">
        <v>3241</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ht="43.5"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3205</v>
      </c>
      <c r="E1162" s="50"/>
      <c r="F1162" s="9" t="s">
        <v>3242</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3206</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3207</v>
      </c>
      <c r="E1164" s="50"/>
      <c r="F1164" s="9" t="s">
        <v>3243</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43.5"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3208</v>
      </c>
      <c r="E1165" s="50"/>
      <c r="F1165" s="9" t="s">
        <v>3244</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ht="29"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3209</v>
      </c>
      <c r="E1166" s="50"/>
      <c r="F1166" s="9" t="s">
        <v>3245</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ht="43.5"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3210</v>
      </c>
      <c r="E1167" s="50"/>
      <c r="F1167" s="9" t="s">
        <v>3246</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ht="29"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3211</v>
      </c>
      <c r="E1168" s="50"/>
      <c r="F1168" s="9" t="s">
        <v>3247</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3212</v>
      </c>
      <c r="E1169" s="50"/>
      <c r="F1169" s="9" t="s">
        <v>3248</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ht="29"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3213</v>
      </c>
      <c r="E1170" s="50"/>
      <c r="F1170" s="9" t="s">
        <v>3249</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ht="29"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3214</v>
      </c>
      <c r="E1171" s="50"/>
      <c r="F1171" s="9" t="s">
        <v>3250</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ht="43.5"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3215</v>
      </c>
      <c r="E1172" s="50"/>
      <c r="F1172" s="9" t="s">
        <v>3251</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ht="29"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3216</v>
      </c>
      <c r="E1173" s="50"/>
      <c r="F1173" s="9" t="s">
        <v>3252</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3217</v>
      </c>
      <c r="E1174" s="50"/>
      <c r="F1174" s="9" t="s">
        <v>3253</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ht="29"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2274</v>
      </c>
      <c r="E1175" s="50"/>
      <c r="F1175" s="50" t="s">
        <v>499</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2275</v>
      </c>
      <c r="E1176" s="50"/>
      <c r="F1176" s="50" t="s">
        <v>500</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ht="29"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2276</v>
      </c>
      <c r="E1177" s="50"/>
      <c r="F1177" s="50" t="s">
        <v>501</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2277</v>
      </c>
      <c r="E1178" s="50"/>
      <c r="F1178" s="50" t="s">
        <v>502</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2278</v>
      </c>
      <c r="E1179" s="50"/>
      <c r="F1179" s="50" t="s">
        <v>503</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2593</v>
      </c>
      <c r="E1180" s="50"/>
      <c r="F1180" s="50" t="s">
        <v>2891</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2592</v>
      </c>
      <c r="E1181" s="50"/>
      <c r="F1181" s="50" t="s">
        <v>2892</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3062</v>
      </c>
      <c r="D1182" s="4" t="s">
        <v>3071</v>
      </c>
      <c r="F1182" s="4" t="s">
        <v>3076</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3072</v>
      </c>
      <c r="F1183" s="4" t="s">
        <v>3099</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3073</v>
      </c>
      <c r="F1184" s="4" t="s">
        <v>3077</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3074</v>
      </c>
      <c r="F1185" s="4" t="s">
        <v>3078</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ht="29"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3075</v>
      </c>
      <c r="F1186" s="4" t="s">
        <v>3079</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3063</v>
      </c>
      <c r="D1187" s="4" t="s">
        <v>3071</v>
      </c>
      <c r="F1187" s="4" t="s">
        <v>3076</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3072</v>
      </c>
      <c r="F1188" s="4" t="s">
        <v>3099</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3073</v>
      </c>
      <c r="F1189" s="4" t="s">
        <v>3077</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3074</v>
      </c>
      <c r="F1190" s="4" t="s">
        <v>3078</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ht="29"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3075</v>
      </c>
      <c r="F1191" s="4" t="s">
        <v>3079</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3064</v>
      </c>
      <c r="D1192" s="4" t="s">
        <v>3071</v>
      </c>
      <c r="F1192" s="4" t="s">
        <v>3076</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3072</v>
      </c>
      <c r="F1193" s="4" t="s">
        <v>3099</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3073</v>
      </c>
      <c r="F1194" s="4" t="s">
        <v>3077</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3074</v>
      </c>
      <c r="F1195" s="4" t="s">
        <v>3078</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ht="29"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3075</v>
      </c>
      <c r="F1196" s="4" t="s">
        <v>3079</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3065</v>
      </c>
      <c r="D1197" s="4" t="s">
        <v>3071</v>
      </c>
      <c r="F1197" s="4" t="s">
        <v>3076</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3072</v>
      </c>
      <c r="F1198" s="4" t="s">
        <v>3099</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3073</v>
      </c>
      <c r="F1199" s="4" t="s">
        <v>3077</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3074</v>
      </c>
      <c r="F1200" s="4" t="s">
        <v>3078</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ht="29"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3075</v>
      </c>
      <c r="F1201" s="4" t="s">
        <v>3079</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3066</v>
      </c>
      <c r="D1202" s="4" t="s">
        <v>3071</v>
      </c>
      <c r="F1202" s="4" t="s">
        <v>3076</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3072</v>
      </c>
      <c r="F1203" s="4" t="s">
        <v>3099</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3073</v>
      </c>
      <c r="F1204" s="4" t="s">
        <v>3077</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3074</v>
      </c>
      <c r="F1205" s="4" t="s">
        <v>3078</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ht="29"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3075</v>
      </c>
      <c r="F1206" s="4" t="s">
        <v>3079</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3067</v>
      </c>
      <c r="D1207" s="4" t="s">
        <v>3071</v>
      </c>
      <c r="F1207" s="4" t="s">
        <v>3076</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3072</v>
      </c>
      <c r="F1208" s="4" t="s">
        <v>3099</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3073</v>
      </c>
      <c r="F1209" s="4" t="s">
        <v>3077</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3074</v>
      </c>
      <c r="F1210" s="4" t="s">
        <v>3078</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ht="29"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3075</v>
      </c>
      <c r="F1211" s="4" t="s">
        <v>3079</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3068</v>
      </c>
      <c r="D1212" s="4" t="s">
        <v>3071</v>
      </c>
      <c r="F1212" s="4" t="s">
        <v>3076</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3072</v>
      </c>
      <c r="F1213" s="4" t="s">
        <v>3099</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3073</v>
      </c>
      <c r="F1214" s="4" t="s">
        <v>3077</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3074</v>
      </c>
      <c r="F1215" s="4" t="s">
        <v>3078</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ht="29"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3075</v>
      </c>
      <c r="F1216" s="4" t="s">
        <v>3079</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3069</v>
      </c>
      <c r="D1217" s="4" t="s">
        <v>3071</v>
      </c>
      <c r="F1217" s="4" t="s">
        <v>3076</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3072</v>
      </c>
      <c r="F1218" s="4" t="s">
        <v>3099</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3073</v>
      </c>
      <c r="F1219" s="4" t="s">
        <v>3077</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3074</v>
      </c>
      <c r="F1220" s="4" t="s">
        <v>3078</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ht="29"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3075</v>
      </c>
      <c r="F1221" s="4" t="s">
        <v>3079</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3070</v>
      </c>
      <c r="D1222" s="4" t="s">
        <v>3071</v>
      </c>
      <c r="F1222" s="4" t="s">
        <v>3076</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3072</v>
      </c>
      <c r="F1223" s="4" t="s">
        <v>3099</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3073</v>
      </c>
      <c r="F1224" s="4" t="s">
        <v>3077</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3074</v>
      </c>
      <c r="F1225" s="4" t="s">
        <v>3078</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ht="29"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3075</v>
      </c>
      <c r="F1226" s="4" t="s">
        <v>3079</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2929</v>
      </c>
      <c r="H1227" s="238">
        <v>543</v>
      </c>
      <c r="I1227" s="4" t="s">
        <v>3838</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3443</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93" t="s">
        <v>2916</v>
      </c>
      <c r="B1" s="593"/>
    </row>
    <row r="2" spans="1:2" x14ac:dyDescent="0.35">
      <c r="A2" s="230" t="s">
        <v>2917</v>
      </c>
      <c r="B2" s="230" t="s">
        <v>2918</v>
      </c>
    </row>
    <row r="3" spans="1:2" x14ac:dyDescent="0.35">
      <c r="A3" s="231" t="s">
        <v>374</v>
      </c>
      <c r="B3" s="181" t="str">
        <f>A3</f>
        <v>million metric tons / year</v>
      </c>
    </row>
    <row r="4" spans="1:2" x14ac:dyDescent="0.35">
      <c r="A4" s="231" t="s">
        <v>3446</v>
      </c>
      <c r="B4" s="181" t="str">
        <f>A4</f>
        <v>g CO2e / 2020 dollar</v>
      </c>
    </row>
    <row r="5" spans="1:2" x14ac:dyDescent="0.35">
      <c r="A5" s="232" t="s">
        <v>2352</v>
      </c>
      <c r="B5" s="181" t="str">
        <f t="shared" ref="B5:B40" si="0">A5</f>
        <v>thousand metric tons / year</v>
      </c>
    </row>
    <row r="6" spans="1:2" x14ac:dyDescent="0.35">
      <c r="A6" s="232" t="s">
        <v>3447</v>
      </c>
      <c r="B6" s="181" t="str">
        <f>A6</f>
        <v>g CO2 / 2020 dollar</v>
      </c>
    </row>
    <row r="7" spans="1:2" ht="29" x14ac:dyDescent="0.35">
      <c r="A7" s="232" t="s">
        <v>3474</v>
      </c>
      <c r="B7" s="181" t="str">
        <f t="shared" si="0"/>
        <v>2020 dollars / metric ton CO2e abated, Annual average abatement (million metric tons CO2e)</v>
      </c>
    </row>
    <row r="8" spans="1:2" x14ac:dyDescent="0.35">
      <c r="A8" s="232" t="s">
        <v>3448</v>
      </c>
      <c r="B8" s="181" t="str">
        <f t="shared" si="0"/>
        <v>billion 2020 dollars / year</v>
      </c>
    </row>
    <row r="9" spans="1:2" x14ac:dyDescent="0.35">
      <c r="A9" s="232" t="s">
        <v>3449</v>
      </c>
      <c r="B9" s="181" t="str">
        <f t="shared" si="0"/>
        <v>billion 2020 dollars</v>
      </c>
    </row>
    <row r="10" spans="1:2" x14ac:dyDescent="0.35">
      <c r="A10" s="232" t="s">
        <v>2963</v>
      </c>
      <c r="B10" s="181" t="str">
        <f t="shared" si="0"/>
        <v>jobs</v>
      </c>
    </row>
    <row r="11" spans="1:2" x14ac:dyDescent="0.35">
      <c r="A11" s="232" t="s">
        <v>3007</v>
      </c>
      <c r="B11" s="181" t="str">
        <f t="shared" si="0"/>
        <v>incidents / year</v>
      </c>
    </row>
    <row r="12" spans="1:2" x14ac:dyDescent="0.35">
      <c r="A12" s="232" t="s">
        <v>2982</v>
      </c>
      <c r="B12" s="181" t="str">
        <f t="shared" si="0"/>
        <v>% change</v>
      </c>
    </row>
    <row r="13" spans="1:2" x14ac:dyDescent="0.35">
      <c r="A13" s="232" t="s">
        <v>3450</v>
      </c>
      <c r="B13" s="181" t="str">
        <f t="shared" si="0"/>
        <v>2020 dollars / employee-year</v>
      </c>
    </row>
    <row r="14" spans="1:2" x14ac:dyDescent="0.35">
      <c r="A14" s="232" t="s">
        <v>375</v>
      </c>
      <c r="B14" s="181" t="str">
        <f t="shared" si="0"/>
        <v>lives / year</v>
      </c>
    </row>
    <row r="15" spans="1:2" x14ac:dyDescent="0.35">
      <c r="A15" s="232" t="s">
        <v>376</v>
      </c>
      <c r="B15" s="181" t="str">
        <f t="shared" si="0"/>
        <v>terawatt-hours (TWh) / year</v>
      </c>
    </row>
    <row r="16" spans="1:2" x14ac:dyDescent="0.35">
      <c r="A16" s="232" t="s">
        <v>377</v>
      </c>
      <c r="B16" s="181" t="str">
        <f t="shared" si="0"/>
        <v>gigawatts (GW) / year</v>
      </c>
    </row>
    <row r="17" spans="1:2" x14ac:dyDescent="0.35">
      <c r="A17" s="232" t="s">
        <v>3451</v>
      </c>
      <c r="B17" s="181" t="str">
        <f t="shared" si="0"/>
        <v>2020 dollars / megawatt-hour (MWh)</v>
      </c>
    </row>
    <row r="18" spans="1:2" x14ac:dyDescent="0.35">
      <c r="A18" s="232" t="s">
        <v>2518</v>
      </c>
      <c r="B18" s="181" t="str">
        <f t="shared" si="0"/>
        <v>cubic km / yr</v>
      </c>
    </row>
    <row r="19" spans="1:2" x14ac:dyDescent="0.35">
      <c r="A19" s="232" t="s">
        <v>2428</v>
      </c>
      <c r="B19" s="181" t="str">
        <f t="shared" si="0"/>
        <v>trillion passenger-miles / year</v>
      </c>
    </row>
    <row r="20" spans="1:2" x14ac:dyDescent="0.35">
      <c r="A20" s="232" t="s">
        <v>2429</v>
      </c>
      <c r="B20" s="181" t="str">
        <f t="shared" si="0"/>
        <v>trillion freight ton-miles / year</v>
      </c>
    </row>
    <row r="21" spans="1:2" x14ac:dyDescent="0.35">
      <c r="A21" s="232" t="s">
        <v>504</v>
      </c>
      <c r="B21" s="181" t="str">
        <f t="shared" si="0"/>
        <v>million vehicles / year</v>
      </c>
    </row>
    <row r="22" spans="1:2" x14ac:dyDescent="0.35">
      <c r="A22" s="232" t="s">
        <v>2406</v>
      </c>
      <c r="B22" s="181" t="str">
        <f t="shared" si="0"/>
        <v>thousand vehicles / year</v>
      </c>
    </row>
    <row r="23" spans="1:2" x14ac:dyDescent="0.35">
      <c r="A23" s="232" t="s">
        <v>2405</v>
      </c>
      <c r="B23" s="181" t="str">
        <f t="shared" si="0"/>
        <v>million vehicles</v>
      </c>
    </row>
    <row r="24" spans="1:2" x14ac:dyDescent="0.35">
      <c r="A24" s="232" t="s">
        <v>2438</v>
      </c>
      <c r="B24" s="181" t="str">
        <f t="shared" si="0"/>
        <v>thousand vehicles</v>
      </c>
    </row>
    <row r="25" spans="1:2" x14ac:dyDescent="0.35">
      <c r="A25" s="232" t="s">
        <v>482</v>
      </c>
      <c r="B25" s="181" t="str">
        <f t="shared" si="0"/>
        <v>quads / year</v>
      </c>
    </row>
    <row r="26" spans="1:2" x14ac:dyDescent="0.35">
      <c r="A26" s="232" t="s">
        <v>3452</v>
      </c>
      <c r="B26" s="181" t="str">
        <f>A26</f>
        <v>thousand BTU / 2020 dollar</v>
      </c>
    </row>
    <row r="27" spans="1:2" x14ac:dyDescent="0.35">
      <c r="A27" s="232" t="s">
        <v>2411</v>
      </c>
      <c r="B27" s="181" t="str">
        <f t="shared" si="0"/>
        <v>millions of short tons / year</v>
      </c>
    </row>
    <row r="28" spans="1:2" x14ac:dyDescent="0.35">
      <c r="A28" s="232" t="s">
        <v>2412</v>
      </c>
      <c r="B28" s="181" t="str">
        <f t="shared" si="0"/>
        <v>trillion cubic feet / year</v>
      </c>
    </row>
    <row r="29" spans="1:2" x14ac:dyDescent="0.35">
      <c r="A29" s="232" t="s">
        <v>3476</v>
      </c>
      <c r="B29" s="181" t="str">
        <f t="shared" si="0"/>
        <v>million barrels of oil / year</v>
      </c>
    </row>
    <row r="30" spans="1:2" x14ac:dyDescent="0.35">
      <c r="A30" s="232" t="s">
        <v>2716</v>
      </c>
      <c r="B30" s="181" t="str">
        <f t="shared" si="0"/>
        <v>million gallons / year</v>
      </c>
    </row>
    <row r="31" spans="1:2" x14ac:dyDescent="0.35">
      <c r="A31" s="232" t="s">
        <v>2477</v>
      </c>
      <c r="B31" s="181" t="str">
        <f t="shared" si="0"/>
        <v>trillion BTU / year</v>
      </c>
    </row>
    <row r="32" spans="1:2" x14ac:dyDescent="0.35">
      <c r="A32" s="232" t="s">
        <v>3453</v>
      </c>
      <c r="B32" s="181" t="str">
        <f t="shared" si="0"/>
        <v>2020 dollars / short ton</v>
      </c>
    </row>
    <row r="33" spans="1:2" x14ac:dyDescent="0.35">
      <c r="A33" s="232" t="s">
        <v>3454</v>
      </c>
      <c r="B33" s="181" t="str">
        <f t="shared" si="0"/>
        <v>2020 dollars / thousand cubic feet</v>
      </c>
    </row>
    <row r="34" spans="1:2" x14ac:dyDescent="0.35">
      <c r="A34" s="232" t="s">
        <v>3455</v>
      </c>
      <c r="B34" s="181" t="str">
        <f t="shared" si="0"/>
        <v>2020 dollars / gallon</v>
      </c>
    </row>
    <row r="35" spans="1:2" x14ac:dyDescent="0.35">
      <c r="A35" s="232" t="s">
        <v>3475</v>
      </c>
      <c r="B35" s="181" t="str">
        <f t="shared" si="0"/>
        <v>2020 dollars / barrel of oil</v>
      </c>
    </row>
    <row r="36" spans="1:2" x14ac:dyDescent="0.35">
      <c r="A36" s="232" t="s">
        <v>3456</v>
      </c>
      <c r="B36" s="181" t="str">
        <f t="shared" si="0"/>
        <v>2020 dollars / kg</v>
      </c>
    </row>
    <row r="37" spans="1:2" x14ac:dyDescent="0.35">
      <c r="A37" s="232" t="s">
        <v>3457</v>
      </c>
      <c r="B37" s="181" t="str">
        <f t="shared" si="0"/>
        <v>2020 dollars / kilowatt-hour (kWh)</v>
      </c>
    </row>
    <row r="38" spans="1:2" x14ac:dyDescent="0.35">
      <c r="A38" s="232" t="s">
        <v>3458</v>
      </c>
      <c r="B38" s="181" t="str">
        <f t="shared" si="0"/>
        <v>cost of eqpt. to capture 1 metric ton CO2e/yr (2020 dollars)</v>
      </c>
    </row>
    <row r="39" spans="1:2" x14ac:dyDescent="0.35">
      <c r="A39" s="232" t="s">
        <v>3459</v>
      </c>
      <c r="B39" s="181" t="str">
        <f t="shared" si="0"/>
        <v>million 2020 dollars / megawatt (MW)</v>
      </c>
    </row>
    <row r="40" spans="1:2" x14ac:dyDescent="0.35">
      <c r="A40" s="232" t="s">
        <v>3460</v>
      </c>
      <c r="B40" s="181" t="str">
        <f t="shared" si="0"/>
        <v>cost of eqpt. to produce 1 kg H2/yr (2020 dollars)</v>
      </c>
    </row>
    <row r="42" spans="1:2" x14ac:dyDescent="0.35">
      <c r="A42" s="593" t="s">
        <v>2920</v>
      </c>
      <c r="B42" s="593"/>
    </row>
    <row r="43" spans="1:2" x14ac:dyDescent="0.35">
      <c r="A43" s="230" t="s">
        <v>2917</v>
      </c>
      <c r="B43" s="230" t="s">
        <v>2918</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60" zoomScaleNormal="60" workbookViewId="0">
      <pane ySplit="1" topLeftCell="A2" activePane="bottomLeft" state="frozen"/>
      <selection pane="bottomLeft" activeCell="G9" sqref="G9"/>
    </sheetView>
  </sheetViews>
  <sheetFormatPr defaultColWidth="9.1796875" defaultRowHeight="14.5" x14ac:dyDescent="0.35"/>
  <cols>
    <col min="1" max="1" width="37.453125" style="56" customWidth="1"/>
    <col min="2" max="2" width="27.453125" style="56" customWidth="1"/>
    <col min="3" max="3" width="9" style="4" customWidth="1"/>
    <col min="4" max="4" width="18.5429687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2343</v>
      </c>
      <c r="B1" s="178" t="s">
        <v>2344</v>
      </c>
      <c r="C1" s="234" t="s">
        <v>2919</v>
      </c>
      <c r="D1" s="178" t="s">
        <v>61</v>
      </c>
      <c r="E1" s="178" t="s">
        <v>63</v>
      </c>
      <c r="F1" s="233" t="s">
        <v>464</v>
      </c>
      <c r="G1" s="178" t="s">
        <v>62</v>
      </c>
      <c r="H1" s="178" t="s">
        <v>2365</v>
      </c>
      <c r="I1" s="179" t="s">
        <v>320</v>
      </c>
      <c r="J1" s="250" t="s">
        <v>3080</v>
      </c>
      <c r="K1" s="250" t="s">
        <v>3081</v>
      </c>
      <c r="L1" s="250" t="s">
        <v>3082</v>
      </c>
      <c r="M1" s="250" t="s">
        <v>3083</v>
      </c>
      <c r="N1" s="250" t="s">
        <v>3084</v>
      </c>
      <c r="O1" s="250" t="s">
        <v>3085</v>
      </c>
      <c r="P1" s="250" t="s">
        <v>3086</v>
      </c>
      <c r="Q1" s="250" t="s">
        <v>3087</v>
      </c>
      <c r="R1" s="250" t="s">
        <v>3088</v>
      </c>
      <c r="S1" s="250" t="s">
        <v>3089</v>
      </c>
    </row>
    <row r="2" spans="1:19" x14ac:dyDescent="0.35">
      <c r="A2" s="184" t="s">
        <v>2370</v>
      </c>
      <c r="B2" s="182" t="s">
        <v>2372</v>
      </c>
      <c r="C2" s="186">
        <v>1</v>
      </c>
      <c r="D2" s="183" t="s">
        <v>64</v>
      </c>
      <c r="E2" s="183" t="s">
        <v>65</v>
      </c>
      <c r="F2" s="4" t="str">
        <f>UnitControlCenter!$B$3</f>
        <v>million metric tons / year</v>
      </c>
      <c r="G2" s="182" t="s">
        <v>2342</v>
      </c>
      <c r="I2" s="182"/>
    </row>
    <row r="3" spans="1:19" x14ac:dyDescent="0.35">
      <c r="A3" s="184" t="s">
        <v>2370</v>
      </c>
      <c r="B3" s="182" t="s">
        <v>2371</v>
      </c>
      <c r="C3" s="228">
        <v>1</v>
      </c>
      <c r="D3" s="182" t="s">
        <v>64</v>
      </c>
      <c r="E3" s="182" t="s">
        <v>65</v>
      </c>
      <c r="F3" s="4" t="str">
        <f>UnitControlCenter!$B$3</f>
        <v>million metric tons / year</v>
      </c>
      <c r="G3" s="182" t="s">
        <v>181</v>
      </c>
      <c r="J3" s="4"/>
      <c r="K3" s="4"/>
      <c r="L3" s="6"/>
      <c r="M3" s="6"/>
      <c r="N3" s="4"/>
    </row>
    <row r="4" spans="1:19" ht="72.5" x14ac:dyDescent="0.35">
      <c r="A4" s="184" t="s">
        <v>2370</v>
      </c>
      <c r="B4" s="183" t="s">
        <v>2373</v>
      </c>
      <c r="C4" s="228">
        <v>1</v>
      </c>
      <c r="D4" s="182" t="s">
        <v>66</v>
      </c>
      <c r="E4" s="182" t="s">
        <v>67</v>
      </c>
      <c r="F4" s="4" t="str">
        <f>UnitControlCenter!$B$3</f>
        <v>million metric tons / year</v>
      </c>
      <c r="G4" s="182" t="s">
        <v>2895</v>
      </c>
      <c r="H4" s="182" t="s">
        <v>2896</v>
      </c>
      <c r="I4" s="182" t="s">
        <v>2897</v>
      </c>
    </row>
    <row r="5" spans="1:19" ht="29" x14ac:dyDescent="0.35">
      <c r="A5" s="184" t="s">
        <v>2370</v>
      </c>
      <c r="B5" s="183" t="s">
        <v>2374</v>
      </c>
      <c r="C5" s="228">
        <v>1</v>
      </c>
      <c r="D5" s="182" t="s">
        <v>66</v>
      </c>
      <c r="E5" s="182" t="s">
        <v>67</v>
      </c>
      <c r="F5" s="4" t="str">
        <f>UnitControlCenter!$B$3</f>
        <v>million metric tons / year</v>
      </c>
      <c r="G5" s="182" t="s">
        <v>2898</v>
      </c>
      <c r="H5" s="182" t="s">
        <v>2899</v>
      </c>
      <c r="I5" s="182" t="s">
        <v>2900</v>
      </c>
    </row>
    <row r="6" spans="1:19" ht="29" x14ac:dyDescent="0.35">
      <c r="A6" s="184" t="s">
        <v>2370</v>
      </c>
      <c r="B6" s="183" t="s">
        <v>2375</v>
      </c>
      <c r="C6" s="228">
        <v>1</v>
      </c>
      <c r="D6" s="182" t="s">
        <v>66</v>
      </c>
      <c r="E6" s="182" t="s">
        <v>67</v>
      </c>
      <c r="F6" s="4" t="str">
        <f>UnitControlCenter!$B$3</f>
        <v>million metric tons / year</v>
      </c>
      <c r="G6" s="182" t="s">
        <v>2684</v>
      </c>
      <c r="H6" s="56" t="s">
        <v>2685</v>
      </c>
      <c r="I6" s="182" t="s">
        <v>2686</v>
      </c>
    </row>
    <row r="7" spans="1:19" x14ac:dyDescent="0.35">
      <c r="A7" s="184" t="s">
        <v>2370</v>
      </c>
      <c r="B7" s="183" t="s">
        <v>2973</v>
      </c>
      <c r="C7" s="229">
        <v>0</v>
      </c>
      <c r="D7" s="182" t="s">
        <v>64</v>
      </c>
      <c r="E7" s="182" t="s">
        <v>65</v>
      </c>
      <c r="F7" s="1" t="str">
        <f>UnitControlCenter!$B$4</f>
        <v>g CO2e / 2020 dollar</v>
      </c>
      <c r="G7" s="182" t="s">
        <v>2922</v>
      </c>
      <c r="I7" s="182"/>
    </row>
    <row r="8" spans="1:19" x14ac:dyDescent="0.35">
      <c r="A8" s="184" t="s">
        <v>2370</v>
      </c>
      <c r="B8" s="183" t="s">
        <v>136</v>
      </c>
      <c r="C8" s="228">
        <v>1</v>
      </c>
      <c r="D8" s="182" t="s">
        <v>64</v>
      </c>
      <c r="E8" s="182" t="s">
        <v>65</v>
      </c>
      <c r="F8" s="4" t="str">
        <f>UnitControlCenter!$B$3</f>
        <v>million metric tons / year</v>
      </c>
      <c r="G8" s="182" t="s">
        <v>2482</v>
      </c>
      <c r="I8" s="182"/>
    </row>
    <row r="9" spans="1:19" x14ac:dyDescent="0.35">
      <c r="A9" s="184" t="s">
        <v>2370</v>
      </c>
      <c r="B9" s="183" t="s">
        <v>2480</v>
      </c>
      <c r="C9" s="228">
        <v>1</v>
      </c>
      <c r="D9" s="182" t="s">
        <v>64</v>
      </c>
      <c r="E9" s="182" t="s">
        <v>65</v>
      </c>
      <c r="F9" s="4" t="str">
        <f>UnitControlCenter!$B$3</f>
        <v>million metric tons / year</v>
      </c>
      <c r="G9" s="182" t="s">
        <v>2483</v>
      </c>
      <c r="I9" s="182"/>
    </row>
    <row r="10" spans="1:19" x14ac:dyDescent="0.35">
      <c r="A10" s="184" t="s">
        <v>2370</v>
      </c>
      <c r="B10" s="183" t="s">
        <v>2547</v>
      </c>
      <c r="C10" s="228">
        <v>1</v>
      </c>
      <c r="D10" s="182" t="s">
        <v>64</v>
      </c>
      <c r="E10" s="182" t="s">
        <v>65</v>
      </c>
      <c r="F10" s="4" t="str">
        <f>UnitControlCenter!$B$3</f>
        <v>million metric tons / year</v>
      </c>
      <c r="G10" s="182" t="s">
        <v>2558</v>
      </c>
      <c r="I10" s="182"/>
    </row>
    <row r="11" spans="1:19" x14ac:dyDescent="0.35">
      <c r="A11" s="184" t="s">
        <v>2370</v>
      </c>
      <c r="B11" s="183" t="s">
        <v>94</v>
      </c>
      <c r="C11" s="228">
        <v>1</v>
      </c>
      <c r="D11" s="182" t="s">
        <v>64</v>
      </c>
      <c r="E11" s="182" t="s">
        <v>65</v>
      </c>
      <c r="F11" s="4" t="str">
        <f>UnitControlCenter!$B$3</f>
        <v>million metric tons / year</v>
      </c>
      <c r="G11" s="182" t="s">
        <v>2484</v>
      </c>
      <c r="I11" s="182"/>
    </row>
    <row r="12" spans="1:19" x14ac:dyDescent="0.35">
      <c r="A12" s="184" t="s">
        <v>2370</v>
      </c>
      <c r="B12" s="183" t="s">
        <v>9</v>
      </c>
      <c r="C12" s="228">
        <v>1</v>
      </c>
      <c r="D12" s="182" t="s">
        <v>64</v>
      </c>
      <c r="E12" s="182" t="s">
        <v>65</v>
      </c>
      <c r="F12" s="4" t="str">
        <f>UnitControlCenter!$B$3</f>
        <v>million metric tons / year</v>
      </c>
      <c r="G12" s="182" t="s">
        <v>2506</v>
      </c>
      <c r="I12" s="182"/>
    </row>
    <row r="13" spans="1:19" x14ac:dyDescent="0.35">
      <c r="A13" s="184" t="s">
        <v>2370</v>
      </c>
      <c r="B13" s="183" t="s">
        <v>2481</v>
      </c>
      <c r="C13" s="228">
        <v>1</v>
      </c>
      <c r="D13" s="182" t="s">
        <v>64</v>
      </c>
      <c r="E13" s="182" t="s">
        <v>65</v>
      </c>
      <c r="F13" s="4" t="str">
        <f>UnitControlCenter!$B$3</f>
        <v>million metric tons / year</v>
      </c>
      <c r="G13" s="182" t="s">
        <v>2485</v>
      </c>
      <c r="I13" s="182"/>
    </row>
    <row r="14" spans="1:19" x14ac:dyDescent="0.35">
      <c r="A14" s="184" t="s">
        <v>2370</v>
      </c>
      <c r="B14" s="183" t="s">
        <v>4</v>
      </c>
      <c r="C14" s="228">
        <v>1</v>
      </c>
      <c r="D14" s="182" t="s">
        <v>64</v>
      </c>
      <c r="E14" s="182" t="s">
        <v>65</v>
      </c>
      <c r="F14" s="4" t="str">
        <f>UnitControlCenter!$B$3</f>
        <v>million metric tons / year</v>
      </c>
      <c r="G14" s="182" t="s">
        <v>2486</v>
      </c>
      <c r="I14" s="182"/>
    </row>
    <row r="15" spans="1:19" ht="15" thickBot="1" x14ac:dyDescent="0.4">
      <c r="A15" s="226" t="s">
        <v>2370</v>
      </c>
      <c r="B15" s="220" t="s">
        <v>2490</v>
      </c>
      <c r="C15" s="235">
        <v>1</v>
      </c>
      <c r="D15" s="221" t="s">
        <v>64</v>
      </c>
      <c r="E15" s="221" t="s">
        <v>65</v>
      </c>
      <c r="F15" s="224" t="str">
        <f>UnitControlCenter!$B$3</f>
        <v>million metric tons / year</v>
      </c>
      <c r="G15" s="221" t="s">
        <v>2487</v>
      </c>
      <c r="H15" s="222"/>
      <c r="I15" s="221"/>
      <c r="J15" s="222"/>
      <c r="K15" s="222"/>
      <c r="L15" s="222"/>
      <c r="M15" s="222"/>
      <c r="N15" s="222"/>
      <c r="O15" s="222"/>
      <c r="P15" s="222"/>
      <c r="Q15" s="222"/>
      <c r="R15" s="222"/>
      <c r="S15" s="222"/>
    </row>
    <row r="16" spans="1:19" x14ac:dyDescent="0.35">
      <c r="A16" s="183" t="s">
        <v>2376</v>
      </c>
      <c r="B16" s="183" t="s">
        <v>2248</v>
      </c>
      <c r="C16" s="228">
        <v>1</v>
      </c>
      <c r="D16" s="182" t="s">
        <v>64</v>
      </c>
      <c r="E16" s="182" t="s">
        <v>65</v>
      </c>
      <c r="F16" s="4" t="str">
        <f>UnitControlCenter!$B$3</f>
        <v>million metric tons / year</v>
      </c>
      <c r="G16" s="182" t="s">
        <v>2364</v>
      </c>
      <c r="I16" s="182"/>
    </row>
    <row r="17" spans="1:19" x14ac:dyDescent="0.35">
      <c r="A17" s="183" t="s">
        <v>2376</v>
      </c>
      <c r="B17" s="184" t="s">
        <v>2264</v>
      </c>
      <c r="C17" s="228">
        <v>1</v>
      </c>
      <c r="D17" s="182" t="s">
        <v>64</v>
      </c>
      <c r="E17" s="182" t="s">
        <v>65</v>
      </c>
      <c r="F17" s="4" t="str">
        <f>UnitControlCenter!$B$3</f>
        <v>million metric tons / year</v>
      </c>
      <c r="G17" s="182" t="s">
        <v>2355</v>
      </c>
      <c r="I17" s="182"/>
    </row>
    <row r="18" spans="1:19" x14ac:dyDescent="0.35">
      <c r="A18" s="183" t="s">
        <v>2376</v>
      </c>
      <c r="B18" s="184" t="s">
        <v>2266</v>
      </c>
      <c r="C18" s="228">
        <v>1</v>
      </c>
      <c r="D18" s="182" t="s">
        <v>64</v>
      </c>
      <c r="E18" s="182" t="s">
        <v>65</v>
      </c>
      <c r="F18" s="4" t="str">
        <f>UnitControlCenter!$B$3</f>
        <v>million metric tons / year</v>
      </c>
      <c r="G18" s="182" t="s">
        <v>2354</v>
      </c>
      <c r="I18" s="182"/>
    </row>
    <row r="19" spans="1:19" x14ac:dyDescent="0.35">
      <c r="A19" s="183" t="s">
        <v>2376</v>
      </c>
      <c r="B19" s="184" t="s">
        <v>2351</v>
      </c>
      <c r="C19" s="228">
        <v>1</v>
      </c>
      <c r="D19" s="182" t="s">
        <v>64</v>
      </c>
      <c r="E19" s="182" t="s">
        <v>65</v>
      </c>
      <c r="F19" s="4" t="str">
        <f>UnitControlCenter!$B$3</f>
        <v>million metric tons / year</v>
      </c>
      <c r="G19" s="182" t="s">
        <v>2353</v>
      </c>
      <c r="I19" s="182"/>
    </row>
    <row r="20" spans="1:19" x14ac:dyDescent="0.35">
      <c r="A20" s="183" t="s">
        <v>2376</v>
      </c>
      <c r="B20" s="184" t="s">
        <v>2350</v>
      </c>
      <c r="C20" s="228">
        <v>1</v>
      </c>
      <c r="D20" s="182" t="s">
        <v>64</v>
      </c>
      <c r="E20" s="182" t="s">
        <v>65</v>
      </c>
      <c r="F20" s="4" t="str">
        <f>UnitControlCenter!$B$5</f>
        <v>thousand metric tons / year</v>
      </c>
      <c r="G20" s="182" t="s">
        <v>2359</v>
      </c>
      <c r="I20" s="182"/>
    </row>
    <row r="21" spans="1:19" x14ac:dyDescent="0.35">
      <c r="A21" s="183" t="s">
        <v>2376</v>
      </c>
      <c r="B21" s="184" t="s">
        <v>2255</v>
      </c>
      <c r="C21" s="228">
        <v>1</v>
      </c>
      <c r="D21" s="182" t="s">
        <v>64</v>
      </c>
      <c r="E21" s="182" t="s">
        <v>65</v>
      </c>
      <c r="F21" s="4" t="str">
        <f>UnitControlCenter!$B$5</f>
        <v>thousand metric tons / year</v>
      </c>
      <c r="G21" s="182" t="s">
        <v>2360</v>
      </c>
      <c r="I21" s="182"/>
    </row>
    <row r="22" spans="1:19" x14ac:dyDescent="0.35">
      <c r="A22" s="183" t="s">
        <v>2376</v>
      </c>
      <c r="B22" s="184" t="s">
        <v>2260</v>
      </c>
      <c r="C22" s="228">
        <v>1</v>
      </c>
      <c r="D22" s="182" t="s">
        <v>64</v>
      </c>
      <c r="E22" s="182" t="s">
        <v>65</v>
      </c>
      <c r="F22" s="4" t="str">
        <f>UnitControlCenter!$B$5</f>
        <v>thousand metric tons / year</v>
      </c>
      <c r="G22" s="182" t="s">
        <v>2357</v>
      </c>
      <c r="I22" s="182"/>
    </row>
    <row r="23" spans="1:19" x14ac:dyDescent="0.35">
      <c r="A23" s="183" t="s">
        <v>2376</v>
      </c>
      <c r="B23" s="184" t="s">
        <v>2262</v>
      </c>
      <c r="C23" s="228">
        <v>1</v>
      </c>
      <c r="D23" s="182" t="s">
        <v>64</v>
      </c>
      <c r="E23" s="182" t="s">
        <v>65</v>
      </c>
      <c r="F23" s="4" t="str">
        <f>UnitControlCenter!$B$5</f>
        <v>thousand metric tons / year</v>
      </c>
      <c r="G23" s="182" t="s">
        <v>2356</v>
      </c>
      <c r="I23" s="182"/>
    </row>
    <row r="24" spans="1:19" x14ac:dyDescent="0.35">
      <c r="A24" s="183" t="s">
        <v>2376</v>
      </c>
      <c r="B24" s="184" t="s">
        <v>2253</v>
      </c>
      <c r="C24" s="228">
        <v>1</v>
      </c>
      <c r="D24" s="182" t="s">
        <v>64</v>
      </c>
      <c r="E24" s="182" t="s">
        <v>65</v>
      </c>
      <c r="F24" s="4" t="str">
        <f>UnitControlCenter!$B$3</f>
        <v>million metric tons / year</v>
      </c>
      <c r="G24" s="182" t="s">
        <v>2361</v>
      </c>
      <c r="I24" s="182"/>
    </row>
    <row r="25" spans="1:19" x14ac:dyDescent="0.35">
      <c r="A25" s="183" t="s">
        <v>2376</v>
      </c>
      <c r="B25" s="184" t="s">
        <v>2250</v>
      </c>
      <c r="C25" s="228">
        <v>1</v>
      </c>
      <c r="D25" s="182" t="s">
        <v>64</v>
      </c>
      <c r="E25" s="182" t="s">
        <v>65</v>
      </c>
      <c r="F25" s="4" t="str">
        <f>UnitControlCenter!$B$5</f>
        <v>thousand metric tons / year</v>
      </c>
      <c r="G25" s="182" t="s">
        <v>2363</v>
      </c>
      <c r="I25" s="182"/>
    </row>
    <row r="26" spans="1:19" x14ac:dyDescent="0.35">
      <c r="A26" s="183" t="s">
        <v>2376</v>
      </c>
      <c r="B26" s="184" t="s">
        <v>2258</v>
      </c>
      <c r="C26" s="228">
        <v>1</v>
      </c>
      <c r="D26" s="182" t="s">
        <v>64</v>
      </c>
      <c r="E26" s="182" t="s">
        <v>65</v>
      </c>
      <c r="F26" s="4" t="str">
        <f>UnitControlCenter!$B$3</f>
        <v>million metric tons / year</v>
      </c>
      <c r="G26" s="182" t="s">
        <v>2358</v>
      </c>
      <c r="I26" s="182"/>
    </row>
    <row r="27" spans="1:19" ht="15" thickBot="1" x14ac:dyDescent="0.4">
      <c r="A27" s="220" t="s">
        <v>2376</v>
      </c>
      <c r="B27" s="226" t="s">
        <v>513</v>
      </c>
      <c r="C27" s="235">
        <v>1</v>
      </c>
      <c r="D27" s="221" t="s">
        <v>64</v>
      </c>
      <c r="E27" s="221" t="s">
        <v>65</v>
      </c>
      <c r="F27" s="224" t="str">
        <f>UnitControlCenter!$B$3</f>
        <v>million metric tons / year</v>
      </c>
      <c r="G27" s="221" t="s">
        <v>2362</v>
      </c>
      <c r="H27" s="222"/>
      <c r="I27" s="221"/>
      <c r="J27" s="222"/>
      <c r="K27" s="222"/>
      <c r="L27" s="222"/>
      <c r="M27" s="222"/>
      <c r="N27" s="222"/>
      <c r="O27" s="222"/>
      <c r="P27" s="222"/>
      <c r="Q27" s="222"/>
      <c r="R27" s="222"/>
      <c r="S27" s="222"/>
    </row>
    <row r="28" spans="1:19" ht="72.5" x14ac:dyDescent="0.35">
      <c r="A28" s="183" t="s">
        <v>2377</v>
      </c>
      <c r="B28" s="183" t="s">
        <v>2373</v>
      </c>
      <c r="C28" s="228">
        <v>1</v>
      </c>
      <c r="D28" s="182" t="s">
        <v>66</v>
      </c>
      <c r="E28" s="182" t="s">
        <v>67</v>
      </c>
      <c r="F28" s="4" t="str">
        <f>UnitControlCenter!$B$3</f>
        <v>million metric tons / year</v>
      </c>
      <c r="G28" s="182" t="s">
        <v>2985</v>
      </c>
      <c r="H28" s="56" t="s">
        <v>2986</v>
      </c>
      <c r="I28" s="182" t="s">
        <v>2987</v>
      </c>
    </row>
    <row r="29" spans="1:19" ht="87" x14ac:dyDescent="0.35">
      <c r="A29" s="183" t="s">
        <v>2377</v>
      </c>
      <c r="B29" s="183" t="s">
        <v>2559</v>
      </c>
      <c r="C29" s="228">
        <v>1</v>
      </c>
      <c r="D29" s="182" t="s">
        <v>66</v>
      </c>
      <c r="E29" s="182" t="s">
        <v>67</v>
      </c>
      <c r="F29" s="4" t="str">
        <f>UnitControlCenter!$B$3</f>
        <v>million metric tons / year</v>
      </c>
      <c r="G29" s="182" t="s">
        <v>2988</v>
      </c>
      <c r="H29" s="56" t="s">
        <v>2989</v>
      </c>
      <c r="I29" s="182" t="s">
        <v>2990</v>
      </c>
    </row>
    <row r="30" spans="1:19" ht="58" x14ac:dyDescent="0.35">
      <c r="A30" s="183" t="s">
        <v>2377</v>
      </c>
      <c r="B30" s="183" t="s">
        <v>2378</v>
      </c>
      <c r="C30" s="236">
        <v>1</v>
      </c>
      <c r="D30" s="182" t="s">
        <v>66</v>
      </c>
      <c r="E30" s="182" t="s">
        <v>67</v>
      </c>
      <c r="F30" s="7" t="str">
        <f>UnitControlCenter!$B$3</f>
        <v>million metric tons / year</v>
      </c>
      <c r="G30" s="227" t="s">
        <v>2991</v>
      </c>
      <c r="H30" s="227" t="s">
        <v>2992</v>
      </c>
      <c r="I30" s="182" t="s">
        <v>2993</v>
      </c>
    </row>
    <row r="31" spans="1:19" ht="15" thickBot="1" x14ac:dyDescent="0.4">
      <c r="A31" s="220" t="s">
        <v>2377</v>
      </c>
      <c r="B31" s="220" t="s">
        <v>2973</v>
      </c>
      <c r="C31" s="235">
        <v>0</v>
      </c>
      <c r="D31" s="221" t="s">
        <v>64</v>
      </c>
      <c r="E31" s="221" t="s">
        <v>65</v>
      </c>
      <c r="F31" s="237" t="str">
        <f>UnitControlCenter!$B$6</f>
        <v>g CO2 / 2020 dollar</v>
      </c>
      <c r="G31" s="222" t="s">
        <v>2921</v>
      </c>
      <c r="H31" s="222"/>
      <c r="I31" s="221"/>
      <c r="J31" s="222"/>
      <c r="K31" s="222"/>
      <c r="L31" s="222"/>
      <c r="M31" s="222"/>
      <c r="N31" s="222"/>
      <c r="O31" s="222"/>
      <c r="P31" s="222"/>
      <c r="Q31" s="222"/>
      <c r="R31" s="222"/>
      <c r="S31" s="222"/>
    </row>
    <row r="32" spans="1:19" ht="87" x14ac:dyDescent="0.35">
      <c r="A32" s="183" t="s">
        <v>2822</v>
      </c>
      <c r="B32" s="183" t="s">
        <v>2652</v>
      </c>
      <c r="C32" s="228">
        <v>1</v>
      </c>
      <c r="D32" s="182" t="s">
        <v>64</v>
      </c>
      <c r="E32" s="182" t="s">
        <v>3094</v>
      </c>
      <c r="F32" s="4" t="str">
        <f>UnitControlCenter!$B$3</f>
        <v>million metric tons / year</v>
      </c>
      <c r="G32" s="56" t="s">
        <v>3139</v>
      </c>
      <c r="I32" s="182"/>
    </row>
    <row r="33" spans="1:19" x14ac:dyDescent="0.35">
      <c r="A33" s="183" t="s">
        <v>2822</v>
      </c>
      <c r="B33" s="183" t="s">
        <v>136</v>
      </c>
      <c r="C33" s="228">
        <v>1</v>
      </c>
      <c r="D33" s="182" t="s">
        <v>64</v>
      </c>
      <c r="E33" s="182" t="s">
        <v>3094</v>
      </c>
      <c r="F33" s="4" t="str">
        <f>UnitControlCenter!$B$3</f>
        <v>million metric tons / year</v>
      </c>
      <c r="G33" s="182" t="s">
        <v>2482</v>
      </c>
      <c r="I33" s="182"/>
    </row>
    <row r="34" spans="1:19" x14ac:dyDescent="0.35">
      <c r="A34" s="183" t="s">
        <v>2822</v>
      </c>
      <c r="B34" s="183" t="s">
        <v>2480</v>
      </c>
      <c r="C34" s="228">
        <v>1</v>
      </c>
      <c r="D34" s="182" t="s">
        <v>64</v>
      </c>
      <c r="E34" s="182" t="s">
        <v>3094</v>
      </c>
      <c r="F34" s="4" t="str">
        <f>UnitControlCenter!$B$3</f>
        <v>million metric tons / year</v>
      </c>
      <c r="G34" s="182" t="s">
        <v>2483</v>
      </c>
      <c r="I34" s="182"/>
    </row>
    <row r="35" spans="1:19" x14ac:dyDescent="0.35">
      <c r="A35" s="183" t="s">
        <v>2822</v>
      </c>
      <c r="B35" s="183" t="s">
        <v>2547</v>
      </c>
      <c r="C35" s="228">
        <v>1</v>
      </c>
      <c r="D35" s="182" t="s">
        <v>64</v>
      </c>
      <c r="E35" s="182" t="s">
        <v>3094</v>
      </c>
      <c r="F35" s="4" t="str">
        <f>UnitControlCenter!$B$3</f>
        <v>million metric tons / year</v>
      </c>
      <c r="G35" s="182" t="s">
        <v>2558</v>
      </c>
      <c r="I35" s="182"/>
    </row>
    <row r="36" spans="1:19" x14ac:dyDescent="0.35">
      <c r="A36" s="183" t="s">
        <v>2822</v>
      </c>
      <c r="B36" s="183" t="s">
        <v>94</v>
      </c>
      <c r="C36" s="228">
        <v>1</v>
      </c>
      <c r="D36" s="182" t="s">
        <v>64</v>
      </c>
      <c r="E36" s="182" t="s">
        <v>3094</v>
      </c>
      <c r="F36" s="4" t="str">
        <f>UnitControlCenter!$B$3</f>
        <v>million metric tons / year</v>
      </c>
      <c r="G36" s="182" t="s">
        <v>2484</v>
      </c>
      <c r="I36" s="182"/>
    </row>
    <row r="37" spans="1:19" ht="29" x14ac:dyDescent="0.35">
      <c r="A37" s="183" t="s">
        <v>2822</v>
      </c>
      <c r="B37" s="183" t="s">
        <v>9</v>
      </c>
      <c r="C37" s="228">
        <v>1</v>
      </c>
      <c r="D37" s="182" t="s">
        <v>64</v>
      </c>
      <c r="E37" s="182" t="s">
        <v>3094</v>
      </c>
      <c r="F37" s="4" t="str">
        <f>UnitControlCenter!$B$3</f>
        <v>million metric tons / year</v>
      </c>
      <c r="G37" s="182" t="s">
        <v>3140</v>
      </c>
      <c r="I37" s="182"/>
    </row>
    <row r="38" spans="1:19" ht="15" thickBot="1" x14ac:dyDescent="0.4">
      <c r="A38" s="220" t="s">
        <v>2822</v>
      </c>
      <c r="B38" s="220" t="s">
        <v>4</v>
      </c>
      <c r="C38" s="235">
        <v>1</v>
      </c>
      <c r="D38" s="221" t="s">
        <v>64</v>
      </c>
      <c r="E38" s="221" t="s">
        <v>3094</v>
      </c>
      <c r="F38" s="224" t="str">
        <f>UnitControlCenter!$B$3</f>
        <v>million metric tons / year</v>
      </c>
      <c r="G38" s="221" t="s">
        <v>2486</v>
      </c>
      <c r="H38" s="222"/>
      <c r="I38" s="221"/>
      <c r="J38" s="222"/>
      <c r="K38" s="222"/>
      <c r="L38" s="222"/>
      <c r="M38" s="222"/>
      <c r="N38" s="222"/>
      <c r="O38" s="222"/>
      <c r="P38" s="222"/>
      <c r="Q38" s="222"/>
      <c r="R38" s="222"/>
      <c r="S38" s="222"/>
    </row>
    <row r="39" spans="1:19" ht="43.5" x14ac:dyDescent="0.35">
      <c r="A39" s="183" t="s">
        <v>378</v>
      </c>
      <c r="B39" s="183" t="s">
        <v>3049</v>
      </c>
      <c r="C39" s="228">
        <v>1</v>
      </c>
      <c r="D39" s="182" t="s">
        <v>66</v>
      </c>
      <c r="E39" s="182" t="s">
        <v>463</v>
      </c>
      <c r="F39" s="4" t="str">
        <f>UnitControlCenter!$B$7</f>
        <v>2020 dollars / metric ton CO2e abated, Annual average abatement (million metric tons CO2e)</v>
      </c>
      <c r="G39" s="56" t="s">
        <v>3141</v>
      </c>
      <c r="I39" s="182"/>
    </row>
    <row r="40" spans="1:19" ht="44" thickBot="1" x14ac:dyDescent="0.4">
      <c r="A40" s="220" t="s">
        <v>378</v>
      </c>
      <c r="B40" s="220" t="s">
        <v>3050</v>
      </c>
      <c r="C40" s="235">
        <v>1</v>
      </c>
      <c r="D40" s="221" t="s">
        <v>66</v>
      </c>
      <c r="E40" s="221" t="s">
        <v>463</v>
      </c>
      <c r="F40" s="224" t="str">
        <f>UnitControlCenter!$B$7</f>
        <v>2020 dollars / metric ton CO2e abated, Annual average abatement (million metric tons CO2e)</v>
      </c>
      <c r="G40" s="222" t="s">
        <v>3141</v>
      </c>
      <c r="H40" s="222"/>
      <c r="I40" s="221"/>
      <c r="J40" s="222"/>
      <c r="K40" s="222"/>
      <c r="L40" s="222"/>
      <c r="M40" s="222"/>
      <c r="N40" s="222"/>
      <c r="O40" s="222"/>
      <c r="P40" s="222"/>
      <c r="Q40" s="222"/>
      <c r="R40" s="222"/>
      <c r="S40" s="222"/>
    </row>
    <row r="41" spans="1:19" ht="43.5" x14ac:dyDescent="0.35">
      <c r="A41" s="183" t="s">
        <v>2379</v>
      </c>
      <c r="B41" s="183" t="s">
        <v>3053</v>
      </c>
      <c r="C41" s="228">
        <v>1</v>
      </c>
      <c r="D41" s="182" t="s">
        <v>66</v>
      </c>
      <c r="E41" s="182" t="s">
        <v>65</v>
      </c>
      <c r="F41" s="4" t="str">
        <f>UnitControlCenter!$B$8</f>
        <v>billion 2020 dollars / year</v>
      </c>
      <c r="G41" s="56" t="s">
        <v>3051</v>
      </c>
      <c r="H41" s="56" t="s">
        <v>2464</v>
      </c>
      <c r="I41" s="182" t="s">
        <v>2446</v>
      </c>
    </row>
    <row r="42" spans="1:19" x14ac:dyDescent="0.35">
      <c r="A42" s="183" t="s">
        <v>2379</v>
      </c>
      <c r="B42" s="219" t="s">
        <v>2844</v>
      </c>
      <c r="C42" s="228">
        <v>1</v>
      </c>
      <c r="D42" s="182" t="s">
        <v>64</v>
      </c>
      <c r="E42" s="182" t="s">
        <v>65</v>
      </c>
      <c r="F42" s="4" t="str">
        <f>UnitControlCenter!$B$8</f>
        <v>billion 2020 dollars / year</v>
      </c>
      <c r="G42" s="56" t="s">
        <v>2836</v>
      </c>
      <c r="I42" s="182"/>
    </row>
    <row r="43" spans="1:19" ht="58" x14ac:dyDescent="0.35">
      <c r="A43" s="183" t="s">
        <v>2379</v>
      </c>
      <c r="B43" s="183" t="s">
        <v>3039</v>
      </c>
      <c r="C43" s="247">
        <v>1</v>
      </c>
      <c r="D43" s="182" t="s">
        <v>66</v>
      </c>
      <c r="E43" s="182" t="s">
        <v>67</v>
      </c>
      <c r="F43" s="4" t="str">
        <f>UnitControlCenter!$B$8</f>
        <v>billion 2020 dollars / year</v>
      </c>
      <c r="G43" s="4" t="s">
        <v>3040</v>
      </c>
      <c r="H43" s="4" t="s">
        <v>3041</v>
      </c>
      <c r="I43" s="4" t="s">
        <v>3042</v>
      </c>
    </row>
    <row r="44" spans="1:19" ht="29" x14ac:dyDescent="0.35">
      <c r="A44" s="183" t="s">
        <v>2379</v>
      </c>
      <c r="B44" s="219" t="s">
        <v>3044</v>
      </c>
      <c r="C44" s="236">
        <v>1</v>
      </c>
      <c r="D44" s="182" t="s">
        <v>64</v>
      </c>
      <c r="E44" s="182" t="s">
        <v>65</v>
      </c>
      <c r="F44" s="7" t="str">
        <f>UnitControlCenter!$B$9</f>
        <v>billion 2020 dollars</v>
      </c>
      <c r="G44" s="227" t="s">
        <v>3045</v>
      </c>
      <c r="H44" s="227"/>
      <c r="I44" s="182"/>
    </row>
    <row r="45" spans="1:19" s="227" customFormat="1" ht="29" x14ac:dyDescent="0.35">
      <c r="A45" s="183" t="s">
        <v>2379</v>
      </c>
      <c r="B45" s="219" t="s">
        <v>3046</v>
      </c>
      <c r="C45" s="236">
        <v>1</v>
      </c>
      <c r="D45" s="182" t="s">
        <v>64</v>
      </c>
      <c r="E45" s="182" t="s">
        <v>65</v>
      </c>
      <c r="F45" s="7" t="str">
        <f>UnitControlCenter!$B$8</f>
        <v>billion 2020 dollars / year</v>
      </c>
      <c r="G45" s="227" t="s">
        <v>3047</v>
      </c>
      <c r="I45" s="182"/>
    </row>
    <row r="46" spans="1:19" ht="116.5" thickBot="1" x14ac:dyDescent="0.4">
      <c r="A46" s="220" t="s">
        <v>2379</v>
      </c>
      <c r="B46" s="225" t="s">
        <v>3133</v>
      </c>
      <c r="C46" s="235">
        <v>1</v>
      </c>
      <c r="D46" s="221" t="s">
        <v>66</v>
      </c>
      <c r="E46" s="221" t="s">
        <v>65</v>
      </c>
      <c r="F46" s="224" t="str">
        <f>UnitControlCenter!$B$8</f>
        <v>billion 2020 dollars / year</v>
      </c>
      <c r="G46" s="222" t="s">
        <v>3137</v>
      </c>
      <c r="H46" s="222" t="s">
        <v>3134</v>
      </c>
      <c r="I46" s="221" t="s">
        <v>3136</v>
      </c>
      <c r="J46" s="222"/>
      <c r="K46" s="222"/>
      <c r="L46" s="222"/>
      <c r="M46" s="222"/>
      <c r="N46" s="222"/>
      <c r="O46" s="222"/>
      <c r="P46" s="222"/>
      <c r="Q46" s="222"/>
      <c r="R46" s="222"/>
      <c r="S46" s="222"/>
    </row>
    <row r="47" spans="1:19" ht="29" x14ac:dyDescent="0.35">
      <c r="A47" s="183" t="s">
        <v>2960</v>
      </c>
      <c r="B47" s="219" t="s">
        <v>2977</v>
      </c>
      <c r="C47" s="240">
        <v>1</v>
      </c>
      <c r="D47" s="182" t="s">
        <v>66</v>
      </c>
      <c r="E47" s="182" t="s">
        <v>65</v>
      </c>
      <c r="F47" s="7" t="str">
        <f>UnitControlCenter!$B$10</f>
        <v>jobs</v>
      </c>
      <c r="G47" s="227" t="s">
        <v>2968</v>
      </c>
      <c r="H47" s="227" t="s">
        <v>2967</v>
      </c>
      <c r="I47" s="182" t="s">
        <v>2447</v>
      </c>
    </row>
    <row r="48" spans="1:19" ht="29" x14ac:dyDescent="0.35">
      <c r="A48" s="183" t="s">
        <v>2960</v>
      </c>
      <c r="B48" s="219" t="s">
        <v>3427</v>
      </c>
      <c r="C48" s="267">
        <v>0</v>
      </c>
      <c r="D48" s="182" t="s">
        <v>66</v>
      </c>
      <c r="E48" s="182" t="s">
        <v>67</v>
      </c>
      <c r="F48" s="7" t="str">
        <f>UnitControlCenter!$B$10</f>
        <v>jobs</v>
      </c>
      <c r="G48" s="227" t="s">
        <v>3300</v>
      </c>
      <c r="H48" s="227" t="s">
        <v>3301</v>
      </c>
      <c r="I48" s="182" t="s">
        <v>3302</v>
      </c>
    </row>
    <row r="49" spans="1:9" ht="29" x14ac:dyDescent="0.35">
      <c r="A49" s="183" t="s">
        <v>2960</v>
      </c>
      <c r="B49" s="219" t="s">
        <v>3428</v>
      </c>
      <c r="C49" s="267">
        <v>0</v>
      </c>
      <c r="D49" s="182" t="s">
        <v>66</v>
      </c>
      <c r="E49" s="182" t="s">
        <v>65</v>
      </c>
      <c r="F49" s="4" t="str">
        <f>UnitControlCenter!$B$12</f>
        <v>% change</v>
      </c>
      <c r="G49" s="227" t="s">
        <v>3319</v>
      </c>
      <c r="H49" s="227" t="s">
        <v>3301</v>
      </c>
      <c r="I49" s="182" t="s">
        <v>3302</v>
      </c>
    </row>
    <row r="50" spans="1:9" ht="43.5" x14ac:dyDescent="0.35">
      <c r="A50" s="183" t="s">
        <v>2960</v>
      </c>
      <c r="B50" s="219" t="s">
        <v>3284</v>
      </c>
      <c r="C50" s="267">
        <v>0</v>
      </c>
      <c r="D50" s="182" t="s">
        <v>66</v>
      </c>
      <c r="E50" s="182" t="s">
        <v>67</v>
      </c>
      <c r="F50" s="7" t="str">
        <f>UnitControlCenter!$B$10</f>
        <v>jobs</v>
      </c>
      <c r="G50" s="227" t="s">
        <v>3323</v>
      </c>
      <c r="H50" s="227" t="s">
        <v>3303</v>
      </c>
      <c r="I50" s="196" t="s">
        <v>3304</v>
      </c>
    </row>
    <row r="51" spans="1:9" ht="43.5" x14ac:dyDescent="0.35">
      <c r="A51" s="183" t="s">
        <v>2960</v>
      </c>
      <c r="B51" s="219" t="s">
        <v>3316</v>
      </c>
      <c r="C51" s="267">
        <v>0</v>
      </c>
      <c r="D51" s="182" t="s">
        <v>66</v>
      </c>
      <c r="E51" s="182" t="s">
        <v>65</v>
      </c>
      <c r="F51" s="4" t="str">
        <f>UnitControlCenter!$B$12</f>
        <v>% change</v>
      </c>
      <c r="G51" s="227" t="s">
        <v>3322</v>
      </c>
      <c r="H51" s="227" t="s">
        <v>3303</v>
      </c>
      <c r="I51" s="196" t="s">
        <v>3304</v>
      </c>
    </row>
    <row r="52" spans="1:9" ht="29" x14ac:dyDescent="0.35">
      <c r="A52" s="183" t="s">
        <v>2960</v>
      </c>
      <c r="B52" s="219" t="s">
        <v>3289</v>
      </c>
      <c r="C52" s="267">
        <v>0</v>
      </c>
      <c r="D52" s="182" t="s">
        <v>66</v>
      </c>
      <c r="E52" s="182" t="s">
        <v>67</v>
      </c>
      <c r="F52" s="7" t="str">
        <f>UnitControlCenter!$B$10</f>
        <v>jobs</v>
      </c>
      <c r="G52" s="227" t="s">
        <v>3305</v>
      </c>
      <c r="H52" s="227" t="s">
        <v>3306</v>
      </c>
      <c r="I52" s="182" t="s">
        <v>3307</v>
      </c>
    </row>
    <row r="53" spans="1:9" ht="29" x14ac:dyDescent="0.35">
      <c r="A53" s="183" t="s">
        <v>2960</v>
      </c>
      <c r="B53" s="219" t="s">
        <v>3317</v>
      </c>
      <c r="C53" s="267">
        <v>0</v>
      </c>
      <c r="D53" s="182" t="s">
        <v>66</v>
      </c>
      <c r="E53" s="182" t="s">
        <v>65</v>
      </c>
      <c r="F53" s="4" t="str">
        <f>UnitControlCenter!$B$12</f>
        <v>% change</v>
      </c>
      <c r="G53" s="227" t="s">
        <v>3320</v>
      </c>
      <c r="H53" s="227" t="s">
        <v>3306</v>
      </c>
      <c r="I53" s="182" t="s">
        <v>3307</v>
      </c>
    </row>
    <row r="54" spans="1:9" ht="72.5" x14ac:dyDescent="0.35">
      <c r="A54" s="183" t="s">
        <v>2960</v>
      </c>
      <c r="B54" s="219" t="s">
        <v>3292</v>
      </c>
      <c r="C54" s="267">
        <v>0</v>
      </c>
      <c r="D54" s="182" t="s">
        <v>66</v>
      </c>
      <c r="E54" s="182" t="s">
        <v>67</v>
      </c>
      <c r="F54" s="7" t="str">
        <f>UnitControlCenter!$B$10</f>
        <v>jobs</v>
      </c>
      <c r="G54" s="227" t="s">
        <v>3308</v>
      </c>
      <c r="H54" s="227" t="s">
        <v>3309</v>
      </c>
      <c r="I54" s="182" t="s">
        <v>3310</v>
      </c>
    </row>
    <row r="55" spans="1:9" ht="72.5" x14ac:dyDescent="0.35">
      <c r="A55" s="183" t="s">
        <v>2960</v>
      </c>
      <c r="B55" s="219" t="s">
        <v>3318</v>
      </c>
      <c r="C55" s="267">
        <v>0</v>
      </c>
      <c r="D55" s="182" t="s">
        <v>66</v>
      </c>
      <c r="E55" s="182" t="s">
        <v>65</v>
      </c>
      <c r="F55" s="4" t="str">
        <f>UnitControlCenter!$B$12</f>
        <v>% change</v>
      </c>
      <c r="G55" s="227" t="s">
        <v>3321</v>
      </c>
      <c r="H55" s="227" t="s">
        <v>3309</v>
      </c>
      <c r="I55" s="182" t="s">
        <v>3310</v>
      </c>
    </row>
    <row r="56" spans="1:9" ht="29" x14ac:dyDescent="0.35">
      <c r="A56" s="183" t="s">
        <v>2960</v>
      </c>
      <c r="B56" s="219" t="s">
        <v>3371</v>
      </c>
      <c r="C56" s="243">
        <v>1</v>
      </c>
      <c r="D56" s="182" t="s">
        <v>66</v>
      </c>
      <c r="E56" s="182" t="s">
        <v>67</v>
      </c>
      <c r="F56" s="7" t="str">
        <f>UnitControlCenter!$B$10</f>
        <v>jobs</v>
      </c>
      <c r="G56" s="227" t="s">
        <v>3372</v>
      </c>
      <c r="H56" s="227" t="s">
        <v>3373</v>
      </c>
      <c r="I56" s="182" t="s">
        <v>3374</v>
      </c>
    </row>
    <row r="57" spans="1:9" ht="29" x14ac:dyDescent="0.35">
      <c r="A57" s="183" t="s">
        <v>2960</v>
      </c>
      <c r="B57" s="219" t="s">
        <v>3375</v>
      </c>
      <c r="C57" s="267">
        <v>1</v>
      </c>
      <c r="D57" s="182" t="s">
        <v>66</v>
      </c>
      <c r="E57" s="182" t="s">
        <v>65</v>
      </c>
      <c r="F57" s="4" t="str">
        <f>UnitControlCenter!$B$12</f>
        <v>% change</v>
      </c>
      <c r="G57" s="227" t="s">
        <v>3376</v>
      </c>
      <c r="H57" s="227" t="s">
        <v>3373</v>
      </c>
      <c r="I57" s="182" t="s">
        <v>3374</v>
      </c>
    </row>
    <row r="58" spans="1:9" ht="29" x14ac:dyDescent="0.35">
      <c r="A58" s="183" t="s">
        <v>2960</v>
      </c>
      <c r="B58" s="219" t="s">
        <v>3023</v>
      </c>
      <c r="C58" s="245">
        <v>1</v>
      </c>
      <c r="D58" s="182" t="s">
        <v>66</v>
      </c>
      <c r="E58" s="182" t="s">
        <v>65</v>
      </c>
      <c r="F58" s="7" t="str">
        <f>UnitControlCenter!$B$10</f>
        <v>jobs</v>
      </c>
      <c r="G58" s="227" t="s">
        <v>3027</v>
      </c>
      <c r="H58" s="227" t="s">
        <v>3026</v>
      </c>
      <c r="I58" s="182" t="s">
        <v>3038</v>
      </c>
    </row>
    <row r="59" spans="1:9" ht="43.5" x14ac:dyDescent="0.35">
      <c r="A59" s="183" t="s">
        <v>2960</v>
      </c>
      <c r="B59" s="219" t="s">
        <v>3091</v>
      </c>
      <c r="C59" s="251">
        <v>1</v>
      </c>
      <c r="D59" s="182" t="s">
        <v>66</v>
      </c>
      <c r="E59" s="182" t="s">
        <v>65</v>
      </c>
      <c r="F59" s="7" t="str">
        <f>UnitControlCenter!$B$10</f>
        <v>jobs</v>
      </c>
      <c r="G59" s="227" t="s">
        <v>3090</v>
      </c>
      <c r="H59" s="227" t="s">
        <v>2967</v>
      </c>
      <c r="I59" s="182" t="s">
        <v>2447</v>
      </c>
    </row>
    <row r="60" spans="1:9" ht="43.5" x14ac:dyDescent="0.35">
      <c r="A60" s="183" t="s">
        <v>2960</v>
      </c>
      <c r="B60" s="219" t="s">
        <v>2962</v>
      </c>
      <c r="C60" s="240">
        <v>1</v>
      </c>
      <c r="D60" s="182" t="s">
        <v>66</v>
      </c>
      <c r="E60" s="182" t="s">
        <v>65</v>
      </c>
      <c r="F60" s="4" t="str">
        <f>UnitControlCenter!$B$8</f>
        <v>billion 2020 dollars / year</v>
      </c>
      <c r="G60" s="227" t="s">
        <v>2969</v>
      </c>
      <c r="H60" s="227" t="s">
        <v>2971</v>
      </c>
      <c r="I60" s="182" t="s">
        <v>2447</v>
      </c>
    </row>
    <row r="61" spans="1:9" ht="43.5" x14ac:dyDescent="0.35">
      <c r="A61" s="183" t="s">
        <v>2960</v>
      </c>
      <c r="B61" s="219" t="s">
        <v>2981</v>
      </c>
      <c r="C61" s="244">
        <v>1</v>
      </c>
      <c r="D61" s="182" t="s">
        <v>66</v>
      </c>
      <c r="E61" s="182" t="s">
        <v>65</v>
      </c>
      <c r="F61" s="4" t="str">
        <f>UnitControlCenter!$B$12</f>
        <v>% change</v>
      </c>
      <c r="G61" s="227" t="s">
        <v>2983</v>
      </c>
      <c r="H61" s="227" t="s">
        <v>2971</v>
      </c>
      <c r="I61" s="182" t="s">
        <v>2447</v>
      </c>
    </row>
    <row r="62" spans="1:9" ht="29" x14ac:dyDescent="0.35">
      <c r="A62" s="183" t="s">
        <v>2960</v>
      </c>
      <c r="B62" s="219" t="s">
        <v>3024</v>
      </c>
      <c r="C62" s="245">
        <v>1</v>
      </c>
      <c r="D62" s="182" t="s">
        <v>66</v>
      </c>
      <c r="E62" s="182" t="s">
        <v>65</v>
      </c>
      <c r="F62" s="4" t="str">
        <f>UnitControlCenter!$B$8</f>
        <v>billion 2020 dollars / year</v>
      </c>
      <c r="G62" s="227" t="s">
        <v>3028</v>
      </c>
      <c r="H62" s="227" t="s">
        <v>3026</v>
      </c>
      <c r="I62" s="182" t="s">
        <v>3038</v>
      </c>
    </row>
    <row r="63" spans="1:9" ht="43.5" x14ac:dyDescent="0.35">
      <c r="A63" s="183" t="s">
        <v>2960</v>
      </c>
      <c r="B63" s="219" t="s">
        <v>2976</v>
      </c>
      <c r="C63" s="240">
        <v>1</v>
      </c>
      <c r="D63" s="182" t="s">
        <v>66</v>
      </c>
      <c r="E63" s="182" t="s">
        <v>65</v>
      </c>
      <c r="F63" s="4" t="str">
        <f>UnitControlCenter!$B$8</f>
        <v>billion 2020 dollars / year</v>
      </c>
      <c r="G63" s="227" t="s">
        <v>2972</v>
      </c>
      <c r="H63" s="227" t="s">
        <v>2970</v>
      </c>
      <c r="I63" s="182" t="s">
        <v>2447</v>
      </c>
    </row>
    <row r="64" spans="1:9" ht="29" x14ac:dyDescent="0.35">
      <c r="A64" s="183" t="s">
        <v>2960</v>
      </c>
      <c r="B64" s="219" t="s">
        <v>2974</v>
      </c>
      <c r="C64" s="236">
        <v>1</v>
      </c>
      <c r="D64" s="182" t="s">
        <v>64</v>
      </c>
      <c r="E64" s="182" t="s">
        <v>65</v>
      </c>
      <c r="F64" s="7" t="str">
        <f>UnitControlCenter!$B$13</f>
        <v>2020 dollars / employee-year</v>
      </c>
      <c r="G64" s="227" t="s">
        <v>2975</v>
      </c>
      <c r="H64" s="227"/>
      <c r="I64" s="182"/>
    </row>
    <row r="65" spans="1:19" ht="29.5" thickBot="1" x14ac:dyDescent="0.4">
      <c r="A65" s="220" t="s">
        <v>2960</v>
      </c>
      <c r="B65" s="225" t="s">
        <v>3025</v>
      </c>
      <c r="C65" s="235">
        <v>1</v>
      </c>
      <c r="D65" s="221" t="s">
        <v>66</v>
      </c>
      <c r="E65" s="221" t="s">
        <v>65</v>
      </c>
      <c r="F65" s="224" t="str">
        <f>UnitControlCenter!$B$8</f>
        <v>billion 2020 dollars / year</v>
      </c>
      <c r="G65" s="222" t="s">
        <v>3029</v>
      </c>
      <c r="H65" s="222" t="s">
        <v>3026</v>
      </c>
      <c r="I65" s="221" t="s">
        <v>3038</v>
      </c>
      <c r="J65" s="222"/>
      <c r="K65" s="222"/>
      <c r="L65" s="222"/>
      <c r="M65" s="222"/>
      <c r="N65" s="222"/>
      <c r="O65" s="222"/>
      <c r="P65" s="222"/>
      <c r="Q65" s="222"/>
      <c r="R65" s="222"/>
      <c r="S65" s="222"/>
    </row>
    <row r="66" spans="1:19" ht="87" x14ac:dyDescent="0.35">
      <c r="A66" s="183" t="s">
        <v>2961</v>
      </c>
      <c r="B66" s="183" t="s">
        <v>2752</v>
      </c>
      <c r="C66" s="228">
        <v>1</v>
      </c>
      <c r="D66" s="182" t="s">
        <v>66</v>
      </c>
      <c r="E66" s="182" t="s">
        <v>65</v>
      </c>
      <c r="F66" s="4" t="str">
        <f>UnitControlCenter!$B$8</f>
        <v>billion 2020 dollars / year</v>
      </c>
      <c r="G66" s="4" t="s">
        <v>2753</v>
      </c>
      <c r="H66" s="4" t="s">
        <v>2754</v>
      </c>
      <c r="I66" s="4" t="s">
        <v>2729</v>
      </c>
    </row>
    <row r="67" spans="1:19" ht="43.5" x14ac:dyDescent="0.35">
      <c r="A67" s="183" t="s">
        <v>2961</v>
      </c>
      <c r="B67" s="183" t="s">
        <v>2756</v>
      </c>
      <c r="C67" s="228">
        <v>1</v>
      </c>
      <c r="D67" s="182" t="s">
        <v>66</v>
      </c>
      <c r="E67" s="182" t="s">
        <v>65</v>
      </c>
      <c r="F67" s="4" t="str">
        <f>UnitControlCenter!$B$8</f>
        <v>billion 2020 dollars / year</v>
      </c>
      <c r="G67" s="4" t="s">
        <v>2766</v>
      </c>
      <c r="H67" s="4" t="s">
        <v>2767</v>
      </c>
      <c r="I67" s="4" t="s">
        <v>2768</v>
      </c>
    </row>
    <row r="68" spans="1:19" ht="58" x14ac:dyDescent="0.35">
      <c r="A68" s="183" t="s">
        <v>2961</v>
      </c>
      <c r="B68" s="183" t="s">
        <v>2757</v>
      </c>
      <c r="C68" s="228">
        <v>1</v>
      </c>
      <c r="D68" s="182" t="s">
        <v>66</v>
      </c>
      <c r="E68" s="182" t="s">
        <v>65</v>
      </c>
      <c r="F68" s="4" t="str">
        <f>UnitControlCenter!$B$8</f>
        <v>billion 2020 dollars / year</v>
      </c>
      <c r="G68" s="4" t="s">
        <v>2777</v>
      </c>
      <c r="H68" s="4" t="s">
        <v>2775</v>
      </c>
      <c r="I68" s="4" t="s">
        <v>2776</v>
      </c>
    </row>
    <row r="69" spans="1:19" ht="43.5" x14ac:dyDescent="0.35">
      <c r="A69" s="183" t="s">
        <v>2961</v>
      </c>
      <c r="B69" s="183" t="s">
        <v>2758</v>
      </c>
      <c r="C69" s="228">
        <v>1</v>
      </c>
      <c r="D69" s="182" t="s">
        <v>66</v>
      </c>
      <c r="E69" s="182" t="s">
        <v>65</v>
      </c>
      <c r="F69" s="4" t="str">
        <f>UnitControlCenter!$B$8</f>
        <v>billion 2020 dollars / year</v>
      </c>
      <c r="G69" s="4" t="s">
        <v>2771</v>
      </c>
      <c r="H69" s="4" t="s">
        <v>2767</v>
      </c>
      <c r="I69" s="4" t="s">
        <v>2769</v>
      </c>
    </row>
    <row r="70" spans="1:19" ht="43.5" x14ac:dyDescent="0.35">
      <c r="A70" s="183" t="s">
        <v>2961</v>
      </c>
      <c r="B70" s="183" t="s">
        <v>2759</v>
      </c>
      <c r="C70" s="228">
        <v>1</v>
      </c>
      <c r="D70" s="182" t="s">
        <v>66</v>
      </c>
      <c r="E70" s="182" t="s">
        <v>65</v>
      </c>
      <c r="F70" s="4" t="str">
        <f>UnitControlCenter!$B$8</f>
        <v>billion 2020 dollars / year</v>
      </c>
      <c r="G70" s="4" t="s">
        <v>2772</v>
      </c>
      <c r="H70" s="4" t="s">
        <v>2767</v>
      </c>
      <c r="I70" s="4" t="s">
        <v>2770</v>
      </c>
    </row>
    <row r="71" spans="1:19" ht="58" x14ac:dyDescent="0.35">
      <c r="A71" s="183" t="s">
        <v>2961</v>
      </c>
      <c r="B71" s="183" t="s">
        <v>2760</v>
      </c>
      <c r="C71" s="228">
        <v>1</v>
      </c>
      <c r="D71" s="182" t="s">
        <v>66</v>
      </c>
      <c r="E71" s="182" t="s">
        <v>65</v>
      </c>
      <c r="F71" s="4" t="str">
        <f>UnitControlCenter!$B$8</f>
        <v>billion 2020 dollars / year</v>
      </c>
      <c r="G71" s="4" t="s">
        <v>2778</v>
      </c>
      <c r="H71" s="4" t="s">
        <v>2775</v>
      </c>
      <c r="I71" s="4" t="s">
        <v>2776</v>
      </c>
    </row>
    <row r="72" spans="1:19" ht="58" x14ac:dyDescent="0.35">
      <c r="A72" s="183" t="s">
        <v>2961</v>
      </c>
      <c r="B72" s="183" t="s">
        <v>2761</v>
      </c>
      <c r="C72" s="228">
        <v>1</v>
      </c>
      <c r="D72" s="182" t="s">
        <v>66</v>
      </c>
      <c r="E72" s="182" t="s">
        <v>65</v>
      </c>
      <c r="F72" s="4" t="str">
        <f>UnitControlCenter!$B$8</f>
        <v>billion 2020 dollars / year</v>
      </c>
      <c r="G72" s="4" t="s">
        <v>2779</v>
      </c>
      <c r="H72" s="4" t="s">
        <v>2775</v>
      </c>
      <c r="I72" s="4" t="s">
        <v>2776</v>
      </c>
    </row>
    <row r="73" spans="1:19" ht="72.5" x14ac:dyDescent="0.35">
      <c r="A73" s="183" t="s">
        <v>2961</v>
      </c>
      <c r="B73" s="183" t="s">
        <v>2762</v>
      </c>
      <c r="C73" s="228">
        <v>1</v>
      </c>
      <c r="D73" s="182" t="s">
        <v>66</v>
      </c>
      <c r="E73" s="182" t="s">
        <v>65</v>
      </c>
      <c r="F73" s="4" t="str">
        <f>UnitControlCenter!$B$8</f>
        <v>billion 2020 dollars / year</v>
      </c>
      <c r="G73" s="4" t="s">
        <v>2780</v>
      </c>
      <c r="H73" s="4" t="s">
        <v>2775</v>
      </c>
      <c r="I73" s="4" t="s">
        <v>2776</v>
      </c>
    </row>
    <row r="74" spans="1:19" ht="58" x14ac:dyDescent="0.35">
      <c r="A74" s="183" t="s">
        <v>2961</v>
      </c>
      <c r="B74" s="183" t="s">
        <v>2786</v>
      </c>
      <c r="C74" s="228">
        <v>1</v>
      </c>
      <c r="D74" s="182" t="s">
        <v>66</v>
      </c>
      <c r="E74" s="182" t="s">
        <v>65</v>
      </c>
      <c r="F74" s="4" t="str">
        <f>UnitControlCenter!$B$8</f>
        <v>billion 2020 dollars / year</v>
      </c>
      <c r="G74" s="4" t="s">
        <v>2784</v>
      </c>
      <c r="H74" s="4" t="s">
        <v>2775</v>
      </c>
      <c r="I74" s="4" t="s">
        <v>2782</v>
      </c>
    </row>
    <row r="75" spans="1:19" ht="58.5" thickBot="1" x14ac:dyDescent="0.4">
      <c r="A75" s="220" t="s">
        <v>2961</v>
      </c>
      <c r="B75" s="220" t="s">
        <v>2787</v>
      </c>
      <c r="C75" s="235">
        <v>1</v>
      </c>
      <c r="D75" s="221" t="s">
        <v>66</v>
      </c>
      <c r="E75" s="221" t="s">
        <v>65</v>
      </c>
      <c r="F75" s="224" t="str">
        <f>UnitControlCenter!$B$8</f>
        <v>billion 2020 dollars / year</v>
      </c>
      <c r="G75" s="224" t="s">
        <v>2785</v>
      </c>
      <c r="H75" s="224" t="s">
        <v>2775</v>
      </c>
      <c r="I75" s="224" t="s">
        <v>2783</v>
      </c>
      <c r="J75" s="222"/>
      <c r="K75" s="222"/>
      <c r="L75" s="222"/>
      <c r="M75" s="222"/>
      <c r="N75" s="222"/>
      <c r="O75" s="222"/>
      <c r="P75" s="222"/>
      <c r="Q75" s="222"/>
      <c r="R75" s="222"/>
      <c r="S75" s="222"/>
    </row>
    <row r="76" spans="1:19" ht="29" x14ac:dyDescent="0.35">
      <c r="A76" s="183" t="s">
        <v>2380</v>
      </c>
      <c r="B76" s="183" t="s">
        <v>3092</v>
      </c>
      <c r="C76" s="251">
        <v>1</v>
      </c>
      <c r="D76" s="182" t="s">
        <v>64</v>
      </c>
      <c r="E76" s="182" t="s">
        <v>3095</v>
      </c>
      <c r="F76" s="4" t="str">
        <f>UnitControlCenter!$B$11</f>
        <v>incidents / year</v>
      </c>
      <c r="G76" s="182" t="s">
        <v>3008</v>
      </c>
      <c r="I76" s="182"/>
    </row>
    <row r="77" spans="1:19" x14ac:dyDescent="0.35">
      <c r="A77" s="183" t="s">
        <v>2380</v>
      </c>
      <c r="B77" s="183" t="s">
        <v>3329</v>
      </c>
      <c r="C77" s="267">
        <v>1</v>
      </c>
      <c r="D77" s="182" t="s">
        <v>64</v>
      </c>
      <c r="E77" s="182" t="s">
        <v>65</v>
      </c>
      <c r="F77" s="4" t="str">
        <f>UnitControlCenter!$B$12</f>
        <v>% change</v>
      </c>
      <c r="G77" s="182" t="s">
        <v>3330</v>
      </c>
      <c r="I77" s="182"/>
    </row>
    <row r="78" spans="1:19" ht="29" x14ac:dyDescent="0.35">
      <c r="A78" s="183" t="s">
        <v>2380</v>
      </c>
      <c r="B78" s="183" t="s">
        <v>3425</v>
      </c>
      <c r="C78" s="267">
        <v>1</v>
      </c>
      <c r="D78" s="182" t="s">
        <v>66</v>
      </c>
      <c r="E78" s="182" t="s">
        <v>67</v>
      </c>
      <c r="F78" s="4" t="str">
        <f>UnitControlCenter!$B$11</f>
        <v>incidents / year</v>
      </c>
      <c r="G78" s="182" t="s">
        <v>3313</v>
      </c>
      <c r="H78" s="227" t="s">
        <v>3301</v>
      </c>
      <c r="I78" s="182" t="s">
        <v>3302</v>
      </c>
    </row>
    <row r="79" spans="1:19" ht="29" x14ac:dyDescent="0.35">
      <c r="A79" s="183" t="s">
        <v>2380</v>
      </c>
      <c r="B79" s="183" t="s">
        <v>3426</v>
      </c>
      <c r="C79" s="267">
        <v>1</v>
      </c>
      <c r="D79" s="182" t="s">
        <v>66</v>
      </c>
      <c r="E79" s="182" t="s">
        <v>65</v>
      </c>
      <c r="F79" s="4" t="str">
        <f>UnitControlCenter!$B$12</f>
        <v>% change</v>
      </c>
      <c r="G79" s="182" t="s">
        <v>3324</v>
      </c>
      <c r="H79" s="227" t="s">
        <v>3301</v>
      </c>
      <c r="I79" s="182" t="s">
        <v>3302</v>
      </c>
    </row>
    <row r="80" spans="1:19" ht="43.5" x14ac:dyDescent="0.35">
      <c r="A80" s="183" t="s">
        <v>2380</v>
      </c>
      <c r="B80" s="183" t="s">
        <v>3311</v>
      </c>
      <c r="C80" s="267">
        <v>1</v>
      </c>
      <c r="D80" s="182" t="s">
        <v>66</v>
      </c>
      <c r="E80" s="182" t="s">
        <v>67</v>
      </c>
      <c r="F80" s="4" t="str">
        <f>UnitControlCenter!$B$11</f>
        <v>incidents / year</v>
      </c>
      <c r="G80" s="182" t="s">
        <v>3314</v>
      </c>
      <c r="H80" s="227" t="s">
        <v>3303</v>
      </c>
      <c r="I80" s="196" t="s">
        <v>3304</v>
      </c>
    </row>
    <row r="81" spans="1:19" ht="43.5" x14ac:dyDescent="0.35">
      <c r="A81" s="183" t="s">
        <v>2380</v>
      </c>
      <c r="B81" s="183" t="s">
        <v>3327</v>
      </c>
      <c r="C81" s="267">
        <v>1</v>
      </c>
      <c r="D81" s="182" t="s">
        <v>66</v>
      </c>
      <c r="E81" s="182" t="s">
        <v>65</v>
      </c>
      <c r="F81" s="4" t="str">
        <f>UnitControlCenter!$B$12</f>
        <v>% change</v>
      </c>
      <c r="G81" s="182" t="s">
        <v>3325</v>
      </c>
      <c r="H81" s="227" t="s">
        <v>3303</v>
      </c>
      <c r="I81" s="196" t="s">
        <v>3304</v>
      </c>
    </row>
    <row r="82" spans="1:19" ht="29" x14ac:dyDescent="0.35">
      <c r="A82" s="183" t="s">
        <v>2380</v>
      </c>
      <c r="B82" s="183" t="s">
        <v>3312</v>
      </c>
      <c r="C82" s="267">
        <v>1</v>
      </c>
      <c r="D82" s="182" t="s">
        <v>66</v>
      </c>
      <c r="E82" s="182" t="s">
        <v>67</v>
      </c>
      <c r="F82" s="4" t="str">
        <f>UnitControlCenter!$B$11</f>
        <v>incidents / year</v>
      </c>
      <c r="G82" s="56" t="s">
        <v>3315</v>
      </c>
      <c r="H82" s="227" t="s">
        <v>3306</v>
      </c>
      <c r="I82" s="182" t="s">
        <v>3307</v>
      </c>
    </row>
    <row r="83" spans="1:19" ht="29" x14ac:dyDescent="0.35">
      <c r="A83" s="183" t="s">
        <v>2380</v>
      </c>
      <c r="B83" s="183" t="s">
        <v>3328</v>
      </c>
      <c r="C83" s="267">
        <v>1</v>
      </c>
      <c r="D83" s="182" t="s">
        <v>66</v>
      </c>
      <c r="E83" s="182" t="s">
        <v>65</v>
      </c>
      <c r="F83" s="4" t="str">
        <f>UnitControlCenter!$B$12</f>
        <v>% change</v>
      </c>
      <c r="G83" s="56" t="s">
        <v>3326</v>
      </c>
      <c r="H83" s="227" t="s">
        <v>3306</v>
      </c>
      <c r="I83" s="182" t="s">
        <v>3307</v>
      </c>
    </row>
    <row r="84" spans="1:19" x14ac:dyDescent="0.35">
      <c r="A84" s="183" t="s">
        <v>2380</v>
      </c>
      <c r="B84" s="183" t="s">
        <v>3000</v>
      </c>
      <c r="C84" s="228">
        <v>0</v>
      </c>
      <c r="D84" s="182" t="s">
        <v>64</v>
      </c>
      <c r="E84" s="182" t="s">
        <v>65</v>
      </c>
      <c r="F84" s="4" t="str">
        <f>UnitControlCenter!$B$11</f>
        <v>incidents / year</v>
      </c>
      <c r="G84" s="182" t="s">
        <v>3008</v>
      </c>
      <c r="I84" s="182"/>
    </row>
    <row r="85" spans="1:19" ht="29" x14ac:dyDescent="0.35">
      <c r="A85" s="183" t="s">
        <v>2380</v>
      </c>
      <c r="B85" s="183" t="s">
        <v>2381</v>
      </c>
      <c r="C85" s="236">
        <v>1</v>
      </c>
      <c r="D85" s="182" t="s">
        <v>64</v>
      </c>
      <c r="E85" s="182" t="s">
        <v>65</v>
      </c>
      <c r="F85" s="7" t="str">
        <f>UnitControlCenter!$B$8</f>
        <v>billion 2020 dollars / year</v>
      </c>
      <c r="G85" s="182" t="s">
        <v>68</v>
      </c>
      <c r="H85" s="227"/>
      <c r="I85" s="182"/>
    </row>
    <row r="86" spans="1:19" x14ac:dyDescent="0.35">
      <c r="A86" s="183" t="s">
        <v>2380</v>
      </c>
      <c r="B86" s="183" t="s">
        <v>3001</v>
      </c>
      <c r="C86" s="236">
        <v>1</v>
      </c>
      <c r="D86" s="182" t="s">
        <v>64</v>
      </c>
      <c r="E86" s="182" t="s">
        <v>65</v>
      </c>
      <c r="F86" s="4" t="str">
        <f>UnitControlCenter!$B$11</f>
        <v>incidents / year</v>
      </c>
      <c r="G86" s="182" t="s">
        <v>3009</v>
      </c>
      <c r="H86" s="227"/>
      <c r="I86" s="182"/>
    </row>
    <row r="87" spans="1:19" ht="29" x14ac:dyDescent="0.35">
      <c r="A87" s="183" t="s">
        <v>2380</v>
      </c>
      <c r="B87" s="183" t="s">
        <v>3002</v>
      </c>
      <c r="C87" s="236">
        <v>1</v>
      </c>
      <c r="D87" s="182" t="s">
        <v>64</v>
      </c>
      <c r="E87" s="182" t="s">
        <v>65</v>
      </c>
      <c r="F87" s="4" t="str">
        <f>UnitControlCenter!$B$11</f>
        <v>incidents / year</v>
      </c>
      <c r="G87" s="182" t="s">
        <v>3010</v>
      </c>
      <c r="H87" s="227"/>
      <c r="I87" s="182"/>
    </row>
    <row r="88" spans="1:19" x14ac:dyDescent="0.35">
      <c r="A88" s="183" t="s">
        <v>2380</v>
      </c>
      <c r="B88" s="183" t="s">
        <v>3015</v>
      </c>
      <c r="C88" s="236">
        <v>1</v>
      </c>
      <c r="D88" s="182" t="s">
        <v>64</v>
      </c>
      <c r="E88" s="182" t="s">
        <v>65</v>
      </c>
      <c r="F88" s="4" t="str">
        <f>UnitControlCenter!$B$11</f>
        <v>incidents / year</v>
      </c>
      <c r="G88" s="182" t="s">
        <v>3016</v>
      </c>
      <c r="H88" s="227"/>
      <c r="I88" s="182"/>
    </row>
    <row r="89" spans="1:19" x14ac:dyDescent="0.35">
      <c r="A89" s="183" t="s">
        <v>2380</v>
      </c>
      <c r="B89" s="183" t="s">
        <v>3003</v>
      </c>
      <c r="C89" s="236">
        <v>1</v>
      </c>
      <c r="D89" s="182" t="s">
        <v>64</v>
      </c>
      <c r="E89" s="182" t="s">
        <v>65</v>
      </c>
      <c r="F89" s="4" t="str">
        <f>UnitControlCenter!$B$11</f>
        <v>incidents / year</v>
      </c>
      <c r="G89" s="182" t="s">
        <v>3011</v>
      </c>
      <c r="H89" s="227"/>
      <c r="I89" s="182"/>
    </row>
    <row r="90" spans="1:19" x14ac:dyDescent="0.35">
      <c r="A90" s="183" t="s">
        <v>2380</v>
      </c>
      <c r="B90" s="183" t="s">
        <v>3004</v>
      </c>
      <c r="C90" s="236">
        <v>1</v>
      </c>
      <c r="D90" s="182" t="s">
        <v>64</v>
      </c>
      <c r="E90" s="182" t="s">
        <v>65</v>
      </c>
      <c r="F90" s="4" t="str">
        <f>UnitControlCenter!$B$11</f>
        <v>incidents / year</v>
      </c>
      <c r="G90" s="182" t="s">
        <v>3012</v>
      </c>
      <c r="H90" s="227"/>
      <c r="I90" s="182"/>
    </row>
    <row r="91" spans="1:19" x14ac:dyDescent="0.35">
      <c r="A91" s="183" t="s">
        <v>2380</v>
      </c>
      <c r="B91" s="183" t="s">
        <v>3005</v>
      </c>
      <c r="C91" s="236">
        <v>1</v>
      </c>
      <c r="D91" s="182" t="s">
        <v>64</v>
      </c>
      <c r="E91" s="182" t="s">
        <v>65</v>
      </c>
      <c r="F91" s="4" t="str">
        <f>UnitControlCenter!$B$11</f>
        <v>incidents / year</v>
      </c>
      <c r="G91" s="182" t="s">
        <v>3013</v>
      </c>
      <c r="H91" s="227"/>
      <c r="I91" s="182"/>
    </row>
    <row r="92" spans="1:19" ht="29.5" thickBot="1" x14ac:dyDescent="0.4">
      <c r="A92" s="220" t="s">
        <v>2380</v>
      </c>
      <c r="B92" s="220" t="s">
        <v>3006</v>
      </c>
      <c r="C92" s="235">
        <v>1</v>
      </c>
      <c r="D92" s="221" t="s">
        <v>64</v>
      </c>
      <c r="E92" s="221" t="s">
        <v>65</v>
      </c>
      <c r="F92" s="224" t="str">
        <f>UnitControlCenter!$B$11</f>
        <v>incidents / year</v>
      </c>
      <c r="G92" s="221" t="s">
        <v>3014</v>
      </c>
      <c r="H92" s="222"/>
      <c r="I92" s="221"/>
      <c r="J92" s="222"/>
      <c r="K92" s="222"/>
      <c r="L92" s="222"/>
      <c r="M92" s="222"/>
      <c r="N92" s="222"/>
      <c r="O92" s="222"/>
      <c r="P92" s="222"/>
      <c r="Q92" s="222"/>
      <c r="R92" s="222"/>
      <c r="S92" s="222"/>
    </row>
    <row r="93" spans="1:19" ht="130.5" x14ac:dyDescent="0.35">
      <c r="A93" s="183" t="s">
        <v>2522</v>
      </c>
      <c r="B93" s="183" t="s">
        <v>2382</v>
      </c>
      <c r="C93" s="228">
        <v>1</v>
      </c>
      <c r="D93" s="182" t="s">
        <v>66</v>
      </c>
      <c r="E93" s="182" t="s">
        <v>67</v>
      </c>
      <c r="F93" s="4" t="str">
        <f>UnitControlCenter!$B$15</f>
        <v>terawatt-hours (TWh) / year</v>
      </c>
      <c r="G93" s="182" t="s">
        <v>2560</v>
      </c>
      <c r="H93" s="56" t="s">
        <v>2561</v>
      </c>
      <c r="I93" s="182" t="s">
        <v>2568</v>
      </c>
    </row>
    <row r="94" spans="1:19" ht="145" x14ac:dyDescent="0.35">
      <c r="A94" s="183" t="s">
        <v>2522</v>
      </c>
      <c r="B94" s="183" t="s">
        <v>2383</v>
      </c>
      <c r="C94" s="228">
        <v>1</v>
      </c>
      <c r="D94" s="182" t="s">
        <v>66</v>
      </c>
      <c r="E94" s="182" t="s">
        <v>65</v>
      </c>
      <c r="F94" s="4" t="str">
        <f>UnitControlCenter!$B$15</f>
        <v>terawatt-hours (TWh) / year</v>
      </c>
      <c r="G94" s="182" t="s">
        <v>2562</v>
      </c>
      <c r="H94" s="56" t="s">
        <v>2563</v>
      </c>
      <c r="I94" s="182" t="s">
        <v>2569</v>
      </c>
    </row>
    <row r="95" spans="1:19" ht="130.5" x14ac:dyDescent="0.35">
      <c r="A95" s="183" t="s">
        <v>2522</v>
      </c>
      <c r="B95" s="183" t="s">
        <v>2384</v>
      </c>
      <c r="C95" s="228">
        <v>1</v>
      </c>
      <c r="D95" s="182" t="s">
        <v>66</v>
      </c>
      <c r="E95" s="182" t="s">
        <v>67</v>
      </c>
      <c r="F95" s="4" t="str">
        <f>UnitControlCenter!$B$16</f>
        <v>gigawatts (GW) / year</v>
      </c>
      <c r="G95" s="182" t="s">
        <v>2564</v>
      </c>
      <c r="H95" s="56" t="s">
        <v>2565</v>
      </c>
      <c r="I95" s="182" t="s">
        <v>2570</v>
      </c>
    </row>
    <row r="96" spans="1:19" ht="145" x14ac:dyDescent="0.35">
      <c r="A96" s="183" t="s">
        <v>2522</v>
      </c>
      <c r="B96" s="183" t="s">
        <v>2385</v>
      </c>
      <c r="C96" s="228">
        <v>1</v>
      </c>
      <c r="D96" s="182" t="s">
        <v>66</v>
      </c>
      <c r="E96" s="182" t="s">
        <v>65</v>
      </c>
      <c r="F96" s="4" t="str">
        <f>UnitControlCenter!$B$16</f>
        <v>gigawatts (GW) / year</v>
      </c>
      <c r="G96" s="182" t="s">
        <v>2566</v>
      </c>
      <c r="H96" s="56" t="s">
        <v>2567</v>
      </c>
      <c r="I96" s="182" t="s">
        <v>2571</v>
      </c>
    </row>
    <row r="97" spans="1:19" ht="44" thickBot="1" x14ac:dyDescent="0.4">
      <c r="A97" s="220" t="s">
        <v>2522</v>
      </c>
      <c r="B97" s="220" t="s">
        <v>2523</v>
      </c>
      <c r="C97" s="235">
        <v>1</v>
      </c>
      <c r="D97" s="221" t="s">
        <v>66</v>
      </c>
      <c r="E97" s="221" t="s">
        <v>67</v>
      </c>
      <c r="F97" s="224" t="str">
        <f>UnitControlCenter!$B$15</f>
        <v>terawatt-hours (TWh) / year</v>
      </c>
      <c r="G97" s="221" t="s">
        <v>2930</v>
      </c>
      <c r="H97" s="221" t="s">
        <v>2931</v>
      </c>
      <c r="I97" s="221" t="s">
        <v>2572</v>
      </c>
      <c r="J97" s="222"/>
      <c r="K97" s="222"/>
      <c r="L97" s="222"/>
      <c r="M97" s="222"/>
      <c r="N97" s="222"/>
      <c r="O97" s="222"/>
      <c r="P97" s="222"/>
      <c r="Q97" s="222"/>
      <c r="R97" s="222"/>
      <c r="S97" s="222"/>
    </row>
    <row r="98" spans="1:19" ht="116" x14ac:dyDescent="0.35">
      <c r="A98" s="183" t="s">
        <v>3255</v>
      </c>
      <c r="B98" s="183" t="s">
        <v>2386</v>
      </c>
      <c r="C98" s="228">
        <v>1</v>
      </c>
      <c r="D98" s="182" t="s">
        <v>66</v>
      </c>
      <c r="E98" s="182" t="s">
        <v>2403</v>
      </c>
      <c r="F98" s="4" t="str">
        <f>UnitControlCenter!$B$17</f>
        <v>2020 dollars / megawatt-hour (MWh)</v>
      </c>
      <c r="G98" s="182" t="s">
        <v>2573</v>
      </c>
      <c r="H98" s="56" t="s">
        <v>2574</v>
      </c>
      <c r="I98" s="182" t="s">
        <v>2575</v>
      </c>
    </row>
    <row r="99" spans="1:19" ht="29" x14ac:dyDescent="0.35">
      <c r="A99" s="183" t="s">
        <v>3255</v>
      </c>
      <c r="B99" s="183" t="s">
        <v>2387</v>
      </c>
      <c r="C99" s="228">
        <v>1</v>
      </c>
      <c r="D99" s="182" t="s">
        <v>66</v>
      </c>
      <c r="E99" s="182" t="s">
        <v>67</v>
      </c>
      <c r="F99" s="4" t="str">
        <f>UnitControlCenter!$B$15</f>
        <v>terawatt-hours (TWh) / year</v>
      </c>
      <c r="G99" s="182" t="s">
        <v>2865</v>
      </c>
      <c r="H99" s="56" t="s">
        <v>2866</v>
      </c>
      <c r="I99" s="182" t="s">
        <v>2867</v>
      </c>
    </row>
    <row r="100" spans="1:19" ht="58" x14ac:dyDescent="0.35">
      <c r="A100" s="183" t="s">
        <v>3255</v>
      </c>
      <c r="B100" s="183" t="s">
        <v>3256</v>
      </c>
      <c r="C100" s="267">
        <v>1</v>
      </c>
      <c r="D100" s="182" t="s">
        <v>66</v>
      </c>
      <c r="E100" s="182" t="s">
        <v>67</v>
      </c>
      <c r="F100" s="4" t="str">
        <f>UnitControlCenter!$B$3</f>
        <v>million metric tons / year</v>
      </c>
      <c r="G100" s="182" t="s">
        <v>3259</v>
      </c>
      <c r="H100" s="56" t="s">
        <v>3257</v>
      </c>
      <c r="I100" s="182" t="s">
        <v>3258</v>
      </c>
    </row>
    <row r="101" spans="1:19" ht="101.5" x14ac:dyDescent="0.35">
      <c r="A101" s="183" t="s">
        <v>3255</v>
      </c>
      <c r="B101" s="183" t="s">
        <v>2516</v>
      </c>
      <c r="C101" s="228">
        <v>1</v>
      </c>
      <c r="D101" s="182" t="s">
        <v>66</v>
      </c>
      <c r="E101" s="182" t="s">
        <v>67</v>
      </c>
      <c r="F101" s="4" t="str">
        <f>UnitControlCenter!$B$18</f>
        <v>cubic km / yr</v>
      </c>
      <c r="G101" s="182" t="s">
        <v>2576</v>
      </c>
      <c r="H101" s="56" t="s">
        <v>2577</v>
      </c>
      <c r="I101" s="182" t="s">
        <v>2578</v>
      </c>
    </row>
    <row r="102" spans="1:19" ht="102" thickBot="1" x14ac:dyDescent="0.4">
      <c r="A102" s="220" t="s">
        <v>3255</v>
      </c>
      <c r="B102" s="220" t="s">
        <v>2517</v>
      </c>
      <c r="C102" s="235">
        <v>1</v>
      </c>
      <c r="D102" s="221" t="s">
        <v>66</v>
      </c>
      <c r="E102" s="221" t="s">
        <v>67</v>
      </c>
      <c r="F102" s="224" t="str">
        <f>UnitControlCenter!$B$18</f>
        <v>cubic km / yr</v>
      </c>
      <c r="G102" s="221" t="s">
        <v>2579</v>
      </c>
      <c r="H102" s="222" t="s">
        <v>2580</v>
      </c>
      <c r="I102" s="221" t="s">
        <v>2581</v>
      </c>
    </row>
    <row r="103" spans="1:19" ht="72.5" x14ac:dyDescent="0.35">
      <c r="A103" s="183" t="s">
        <v>2837</v>
      </c>
      <c r="B103" s="183" t="s">
        <v>2838</v>
      </c>
      <c r="C103" s="228">
        <v>1</v>
      </c>
      <c r="D103" s="182" t="s">
        <v>66</v>
      </c>
      <c r="E103" s="182" t="s">
        <v>67</v>
      </c>
      <c r="F103" s="4" t="str">
        <f>UnitControlCenter!$B$21</f>
        <v>million vehicles / year</v>
      </c>
      <c r="G103" s="182" t="s">
        <v>2689</v>
      </c>
      <c r="H103" s="182" t="s">
        <v>2690</v>
      </c>
      <c r="I103" s="182" t="s">
        <v>2691</v>
      </c>
    </row>
    <row r="104" spans="1:19" ht="72.5" x14ac:dyDescent="0.35">
      <c r="A104" s="183" t="s">
        <v>2837</v>
      </c>
      <c r="B104" s="183" t="s">
        <v>2839</v>
      </c>
      <c r="C104" s="228">
        <v>1</v>
      </c>
      <c r="D104" s="182" t="s">
        <v>66</v>
      </c>
      <c r="E104" s="182" t="s">
        <v>67</v>
      </c>
      <c r="F104" s="4" t="str">
        <f>UnitControlCenter!$B$22</f>
        <v>thousand vehicles / year</v>
      </c>
      <c r="G104" s="182" t="s">
        <v>2692</v>
      </c>
      <c r="H104" s="182" t="s">
        <v>2693</v>
      </c>
      <c r="I104" s="182" t="s">
        <v>2694</v>
      </c>
    </row>
    <row r="105" spans="1:19" ht="72.5" x14ac:dyDescent="0.35">
      <c r="A105" s="183" t="s">
        <v>2837</v>
      </c>
      <c r="B105" s="183" t="s">
        <v>3260</v>
      </c>
      <c r="C105" s="228">
        <v>1</v>
      </c>
      <c r="D105" s="182" t="s">
        <v>66</v>
      </c>
      <c r="E105" s="182" t="s">
        <v>67</v>
      </c>
      <c r="F105" s="4" t="str">
        <f>UnitControlCenter!$B$22</f>
        <v>thousand vehicles / year</v>
      </c>
      <c r="G105" s="182" t="s">
        <v>2695</v>
      </c>
      <c r="H105" s="182" t="s">
        <v>2690</v>
      </c>
      <c r="I105" s="182" t="s">
        <v>2691</v>
      </c>
    </row>
    <row r="106" spans="1:19" ht="72.5" x14ac:dyDescent="0.35">
      <c r="A106" s="183" t="s">
        <v>2837</v>
      </c>
      <c r="B106" s="183" t="s">
        <v>3854</v>
      </c>
      <c r="C106" s="228">
        <v>1</v>
      </c>
      <c r="D106" s="182" t="s">
        <v>66</v>
      </c>
      <c r="E106" s="182" t="s">
        <v>67</v>
      </c>
      <c r="F106" s="4" t="str">
        <f>UnitControlCenter!$B$22</f>
        <v>thousand vehicles / year</v>
      </c>
      <c r="G106" s="182" t="s">
        <v>2696</v>
      </c>
      <c r="H106" s="182" t="s">
        <v>2693</v>
      </c>
      <c r="I106" s="182" t="s">
        <v>2694</v>
      </c>
    </row>
    <row r="107" spans="1:19" ht="87" x14ac:dyDescent="0.35">
      <c r="A107" s="183" t="s">
        <v>2837</v>
      </c>
      <c r="B107" s="183" t="s">
        <v>3855</v>
      </c>
      <c r="C107" s="267">
        <v>1</v>
      </c>
      <c r="D107" s="182" t="s">
        <v>66</v>
      </c>
      <c r="E107" s="182" t="s">
        <v>67</v>
      </c>
      <c r="F107" s="4" t="str">
        <f>UnitControlCenter!$B$22</f>
        <v>thousand vehicles / year</v>
      </c>
      <c r="G107" s="182" t="s">
        <v>3856</v>
      </c>
      <c r="H107" s="182" t="s">
        <v>2693</v>
      </c>
      <c r="I107" s="182" t="s">
        <v>2694</v>
      </c>
    </row>
    <row r="108" spans="1:19" ht="29" x14ac:dyDescent="0.35">
      <c r="A108" s="183" t="s">
        <v>2837</v>
      </c>
      <c r="B108" s="183" t="s">
        <v>2840</v>
      </c>
      <c r="C108" s="228">
        <v>1</v>
      </c>
      <c r="D108" s="182" t="s">
        <v>66</v>
      </c>
      <c r="E108" s="182" t="s">
        <v>67</v>
      </c>
      <c r="F108" s="4" t="str">
        <f>UnitControlCenter!$B$22</f>
        <v>thousand vehicles / year</v>
      </c>
      <c r="G108" s="182" t="s">
        <v>2582</v>
      </c>
      <c r="H108" s="182" t="s">
        <v>2583</v>
      </c>
      <c r="I108" s="182" t="s">
        <v>2681</v>
      </c>
    </row>
    <row r="109" spans="1:19" ht="72.5" x14ac:dyDescent="0.35">
      <c r="A109" s="183" t="s">
        <v>2837</v>
      </c>
      <c r="B109" s="183" t="s">
        <v>2841</v>
      </c>
      <c r="C109" s="228">
        <v>1</v>
      </c>
      <c r="D109" s="182" t="s">
        <v>66</v>
      </c>
      <c r="E109" s="182" t="s">
        <v>67</v>
      </c>
      <c r="F109" s="4" t="str">
        <f>UnitControlCenter!$B$23</f>
        <v>million vehicles</v>
      </c>
      <c r="G109" s="182" t="s">
        <v>2697</v>
      </c>
      <c r="H109" s="182" t="s">
        <v>2690</v>
      </c>
      <c r="I109" s="182" t="s">
        <v>2691</v>
      </c>
    </row>
    <row r="110" spans="1:19" ht="72.5" x14ac:dyDescent="0.35">
      <c r="A110" s="183" t="s">
        <v>2837</v>
      </c>
      <c r="B110" s="183" t="s">
        <v>2842</v>
      </c>
      <c r="C110" s="228">
        <v>1</v>
      </c>
      <c r="D110" s="182" t="s">
        <v>66</v>
      </c>
      <c r="E110" s="182" t="s">
        <v>67</v>
      </c>
      <c r="F110" s="4" t="str">
        <f>UnitControlCenter!$B$24</f>
        <v>thousand vehicles</v>
      </c>
      <c r="G110" s="182" t="s">
        <v>2928</v>
      </c>
      <c r="H110" s="182" t="s">
        <v>2693</v>
      </c>
      <c r="I110" s="182" t="s">
        <v>2694</v>
      </c>
    </row>
    <row r="111" spans="1:19" ht="58" x14ac:dyDescent="0.35">
      <c r="A111" s="183" t="s">
        <v>2837</v>
      </c>
      <c r="B111" s="183" t="s">
        <v>3261</v>
      </c>
      <c r="C111" s="228">
        <v>1</v>
      </c>
      <c r="D111" s="182" t="s">
        <v>66</v>
      </c>
      <c r="E111" s="182" t="s">
        <v>67</v>
      </c>
      <c r="F111" s="4" t="str">
        <f>UnitControlCenter!$B$23</f>
        <v>million vehicles</v>
      </c>
      <c r="G111" s="182" t="s">
        <v>2698</v>
      </c>
      <c r="H111" s="182" t="s">
        <v>2690</v>
      </c>
      <c r="I111" s="182" t="s">
        <v>2691</v>
      </c>
    </row>
    <row r="112" spans="1:19" ht="58" x14ac:dyDescent="0.35">
      <c r="A112" s="183" t="s">
        <v>2837</v>
      </c>
      <c r="B112" s="183" t="s">
        <v>3857</v>
      </c>
      <c r="C112" s="228">
        <v>1</v>
      </c>
      <c r="D112" s="182" t="s">
        <v>66</v>
      </c>
      <c r="E112" s="182" t="s">
        <v>67</v>
      </c>
      <c r="F112" s="4" t="str">
        <f>UnitControlCenter!$B$23</f>
        <v>million vehicles</v>
      </c>
      <c r="G112" s="182" t="s">
        <v>2699</v>
      </c>
      <c r="H112" s="182" t="s">
        <v>2693</v>
      </c>
      <c r="I112" s="182" t="s">
        <v>2694</v>
      </c>
    </row>
    <row r="113" spans="1:19" ht="72.5" x14ac:dyDescent="0.35">
      <c r="A113" s="183" t="s">
        <v>2837</v>
      </c>
      <c r="B113" s="183" t="s">
        <v>3858</v>
      </c>
      <c r="C113" s="267">
        <v>1</v>
      </c>
      <c r="D113" s="182" t="s">
        <v>66</v>
      </c>
      <c r="E113" s="182" t="s">
        <v>67</v>
      </c>
      <c r="F113" s="4" t="str">
        <f>UnitControlCenter!$B$23</f>
        <v>million vehicles</v>
      </c>
      <c r="G113" s="182" t="s">
        <v>3859</v>
      </c>
      <c r="H113" s="182" t="s">
        <v>2693</v>
      </c>
      <c r="I113" s="182" t="s">
        <v>2694</v>
      </c>
    </row>
    <row r="114" spans="1:19" ht="29.5" thickBot="1" x14ac:dyDescent="0.4">
      <c r="A114" s="220" t="s">
        <v>2837</v>
      </c>
      <c r="B114" s="220" t="s">
        <v>2843</v>
      </c>
      <c r="C114" s="235">
        <v>1</v>
      </c>
      <c r="D114" s="221" t="s">
        <v>66</v>
      </c>
      <c r="E114" s="221" t="s">
        <v>67</v>
      </c>
      <c r="F114" s="224" t="str">
        <f>UnitControlCenter!$B$23</f>
        <v>million vehicles</v>
      </c>
      <c r="G114" s="221" t="s">
        <v>2682</v>
      </c>
      <c r="H114" s="221" t="s">
        <v>2583</v>
      </c>
      <c r="I114" s="221" t="s">
        <v>2681</v>
      </c>
      <c r="J114" s="222"/>
      <c r="K114" s="222"/>
      <c r="L114" s="222"/>
      <c r="M114" s="222"/>
      <c r="N114" s="222"/>
      <c r="O114" s="222"/>
      <c r="P114" s="222"/>
      <c r="Q114" s="222"/>
      <c r="R114" s="222"/>
      <c r="S114" s="222"/>
    </row>
    <row r="115" spans="1:19" ht="130.5" x14ac:dyDescent="0.35">
      <c r="A115" s="183" t="s">
        <v>2957</v>
      </c>
      <c r="B115" s="183" t="s">
        <v>2389</v>
      </c>
      <c r="C115" s="228">
        <v>1</v>
      </c>
      <c r="D115" s="182" t="s">
        <v>66</v>
      </c>
      <c r="E115" s="182" t="s">
        <v>67</v>
      </c>
      <c r="F115" s="4" t="str">
        <f>UnitControlCenter!$B$3</f>
        <v>million metric tons / year</v>
      </c>
      <c r="G115" s="182" t="s">
        <v>3429</v>
      </c>
      <c r="H115" s="182" t="s">
        <v>3860</v>
      </c>
      <c r="I115" s="182" t="s">
        <v>3861</v>
      </c>
    </row>
    <row r="116" spans="1:19" ht="87" x14ac:dyDescent="0.35">
      <c r="A116" s="183" t="s">
        <v>2957</v>
      </c>
      <c r="B116" s="183" t="s">
        <v>2390</v>
      </c>
      <c r="C116" s="228">
        <v>1</v>
      </c>
      <c r="D116" s="182" t="s">
        <v>66</v>
      </c>
      <c r="E116" s="182" t="s">
        <v>67</v>
      </c>
      <c r="F116" s="4" t="str">
        <f>UnitControlCenter!$B$25</f>
        <v>quads / year</v>
      </c>
      <c r="G116" s="182" t="s">
        <v>2864</v>
      </c>
      <c r="H116" s="182" t="s">
        <v>2700</v>
      </c>
      <c r="I116" s="182" t="s">
        <v>2701</v>
      </c>
    </row>
    <row r="117" spans="1:19" ht="130.5" x14ac:dyDescent="0.35">
      <c r="A117" s="183" t="s">
        <v>2957</v>
      </c>
      <c r="B117" s="183" t="s">
        <v>2445</v>
      </c>
      <c r="C117" s="236">
        <v>1</v>
      </c>
      <c r="D117" s="182" t="s">
        <v>66</v>
      </c>
      <c r="E117" s="182" t="s">
        <v>67</v>
      </c>
      <c r="F117" s="7" t="str">
        <f>UnitControlCenter!$B$25</f>
        <v>quads / year</v>
      </c>
      <c r="G117" s="182" t="s">
        <v>3862</v>
      </c>
      <c r="H117" s="182" t="s">
        <v>3860</v>
      </c>
      <c r="I117" s="182" t="s">
        <v>3861</v>
      </c>
    </row>
    <row r="118" spans="1:19" ht="29" x14ac:dyDescent="0.35">
      <c r="A118" s="183" t="s">
        <v>2957</v>
      </c>
      <c r="B118" s="183" t="s">
        <v>3436</v>
      </c>
      <c r="C118" s="236">
        <v>1</v>
      </c>
      <c r="D118" s="182" t="s">
        <v>64</v>
      </c>
      <c r="E118" s="182" t="s">
        <v>65</v>
      </c>
      <c r="F118" s="7" t="str">
        <f>UnitControlCenter!$B$25</f>
        <v>quads / year</v>
      </c>
      <c r="G118" s="182" t="s">
        <v>3437</v>
      </c>
      <c r="H118" s="182"/>
      <c r="I118" s="182"/>
    </row>
    <row r="119" spans="1:19" ht="43.5" x14ac:dyDescent="0.35">
      <c r="A119" s="183" t="s">
        <v>2957</v>
      </c>
      <c r="B119" s="183" t="s">
        <v>2958</v>
      </c>
      <c r="C119" s="236">
        <v>1</v>
      </c>
      <c r="D119" s="182" t="s">
        <v>66</v>
      </c>
      <c r="E119" s="182" t="s">
        <v>67</v>
      </c>
      <c r="F119" s="7" t="str">
        <f>UnitControlCenter!$B$19</f>
        <v>trillion passenger-miles / year</v>
      </c>
      <c r="G119" s="182" t="s">
        <v>2404</v>
      </c>
      <c r="H119" s="227" t="s">
        <v>2644</v>
      </c>
      <c r="I119" s="182" t="s">
        <v>2645</v>
      </c>
    </row>
    <row r="120" spans="1:19" ht="58.5" thickBot="1" x14ac:dyDescent="0.4">
      <c r="A120" s="220" t="s">
        <v>2957</v>
      </c>
      <c r="B120" s="220" t="s">
        <v>2959</v>
      </c>
      <c r="C120" s="235">
        <v>1</v>
      </c>
      <c r="D120" s="221" t="s">
        <v>66</v>
      </c>
      <c r="E120" s="221" t="s">
        <v>67</v>
      </c>
      <c r="F120" s="224" t="str">
        <f>UnitControlCenter!$B$20</f>
        <v>trillion freight ton-miles / year</v>
      </c>
      <c r="G120" s="221" t="s">
        <v>3863</v>
      </c>
      <c r="H120" s="222" t="s">
        <v>3864</v>
      </c>
      <c r="I120" s="221" t="s">
        <v>3865</v>
      </c>
      <c r="J120" s="222"/>
      <c r="K120" s="222"/>
      <c r="L120" s="222"/>
      <c r="M120" s="222"/>
      <c r="N120" s="222"/>
      <c r="O120" s="222"/>
      <c r="P120" s="222"/>
      <c r="Q120" s="222"/>
      <c r="R120" s="222"/>
      <c r="S120" s="222"/>
    </row>
    <row r="121" spans="1:19" ht="275.5" x14ac:dyDescent="0.35">
      <c r="A121" s="185" t="s">
        <v>2391</v>
      </c>
      <c r="B121" s="183" t="s">
        <v>2828</v>
      </c>
      <c r="C121" s="228">
        <v>1</v>
      </c>
      <c r="D121" s="182" t="s">
        <v>66</v>
      </c>
      <c r="E121" s="182" t="s">
        <v>67</v>
      </c>
      <c r="F121" s="4" t="str">
        <f>UnitControlCenter!$B$25</f>
        <v>quads / year</v>
      </c>
      <c r="G121" s="182" t="s">
        <v>3190</v>
      </c>
      <c r="H121" s="56" t="s">
        <v>3188</v>
      </c>
      <c r="I121" s="266" t="s">
        <v>3189</v>
      </c>
    </row>
    <row r="122" spans="1:19" ht="101.5" x14ac:dyDescent="0.35">
      <c r="A122" s="54" t="s">
        <v>2391</v>
      </c>
      <c r="B122" s="183" t="s">
        <v>2829</v>
      </c>
      <c r="C122" s="236">
        <v>1</v>
      </c>
      <c r="D122" s="182" t="s">
        <v>66</v>
      </c>
      <c r="E122" s="182" t="s">
        <v>67</v>
      </c>
      <c r="F122" s="7" t="str">
        <f>UnitControlCenter!$B$25</f>
        <v>quads / year</v>
      </c>
      <c r="G122" s="182" t="s">
        <v>2830</v>
      </c>
      <c r="H122" s="227" t="s">
        <v>2824</v>
      </c>
      <c r="I122" s="182" t="s">
        <v>2825</v>
      </c>
      <c r="J122" s="227"/>
      <c r="K122" s="227"/>
      <c r="L122" s="227"/>
      <c r="M122" s="227"/>
      <c r="N122" s="266"/>
      <c r="O122" s="227"/>
      <c r="P122" s="227"/>
      <c r="Q122" s="227"/>
      <c r="R122" s="227"/>
      <c r="S122" s="227"/>
    </row>
    <row r="123" spans="1:19" x14ac:dyDescent="0.35">
      <c r="A123" s="54" t="s">
        <v>2391</v>
      </c>
      <c r="B123" s="183" t="s">
        <v>3438</v>
      </c>
      <c r="C123" s="236">
        <v>1</v>
      </c>
      <c r="D123" s="182" t="s">
        <v>64</v>
      </c>
      <c r="E123" s="182" t="s">
        <v>65</v>
      </c>
      <c r="F123" s="7" t="str">
        <f>UnitControlCenter!$B$25</f>
        <v>quads / year</v>
      </c>
      <c r="G123" s="182" t="s">
        <v>3439</v>
      </c>
      <c r="H123" s="227"/>
      <c r="I123" s="182"/>
      <c r="J123" s="227"/>
      <c r="K123" s="227"/>
      <c r="L123" s="227"/>
      <c r="M123" s="227"/>
      <c r="N123" s="227"/>
      <c r="O123" s="227"/>
      <c r="P123" s="227"/>
      <c r="Q123" s="227"/>
      <c r="R123" s="227"/>
      <c r="S123" s="227"/>
    </row>
    <row r="124" spans="1:19" ht="217.5" x14ac:dyDescent="0.35">
      <c r="A124" s="185" t="s">
        <v>2391</v>
      </c>
      <c r="B124" s="183" t="s">
        <v>2826</v>
      </c>
      <c r="C124" s="228">
        <v>1</v>
      </c>
      <c r="D124" s="182" t="s">
        <v>66</v>
      </c>
      <c r="E124" s="182" t="s">
        <v>67</v>
      </c>
      <c r="F124" s="4" t="str">
        <f>UnitControlCenter!$B$25</f>
        <v>quads / year</v>
      </c>
      <c r="G124" s="182" t="s">
        <v>3187</v>
      </c>
      <c r="H124" s="56" t="s">
        <v>3188</v>
      </c>
      <c r="I124" s="266" t="s">
        <v>3189</v>
      </c>
    </row>
    <row r="125" spans="1:19" s="227" customFormat="1" ht="72.5" x14ac:dyDescent="0.35">
      <c r="A125" s="54" t="s">
        <v>2391</v>
      </c>
      <c r="B125" s="183" t="s">
        <v>2827</v>
      </c>
      <c r="C125" s="236">
        <v>1</v>
      </c>
      <c r="D125" s="182" t="s">
        <v>66</v>
      </c>
      <c r="E125" s="182" t="s">
        <v>67</v>
      </c>
      <c r="F125" s="7" t="str">
        <f>UnitControlCenter!$B$25</f>
        <v>quads / year</v>
      </c>
      <c r="G125" s="182" t="s">
        <v>2823</v>
      </c>
      <c r="H125" s="227" t="s">
        <v>2824</v>
      </c>
      <c r="I125" s="182" t="s">
        <v>2825</v>
      </c>
    </row>
    <row r="126" spans="1:19" s="222" customFormat="1" ht="15" thickBot="1" x14ac:dyDescent="0.4">
      <c r="A126" s="223" t="s">
        <v>2391</v>
      </c>
      <c r="B126" s="220" t="s">
        <v>3440</v>
      </c>
      <c r="C126" s="235">
        <v>1</v>
      </c>
      <c r="D126" s="221" t="s">
        <v>64</v>
      </c>
      <c r="E126" s="221" t="s">
        <v>65</v>
      </c>
      <c r="F126" s="224" t="str">
        <f>UnitControlCenter!$B$25</f>
        <v>quads / year</v>
      </c>
      <c r="G126" s="221" t="s">
        <v>3441</v>
      </c>
      <c r="I126" s="221"/>
    </row>
    <row r="127" spans="1:19" ht="261" x14ac:dyDescent="0.35">
      <c r="A127" s="185" t="s">
        <v>2912</v>
      </c>
      <c r="B127" s="183" t="s">
        <v>2441</v>
      </c>
      <c r="C127" s="228">
        <v>1</v>
      </c>
      <c r="D127" s="182" t="s">
        <v>66</v>
      </c>
      <c r="E127" s="182" t="s">
        <v>67</v>
      </c>
      <c r="F127" s="4" t="str">
        <f>UnitControlCenter!$B$3</f>
        <v>million metric tons / year</v>
      </c>
      <c r="G127" s="182" t="s">
        <v>3191</v>
      </c>
      <c r="H127" s="56" t="s">
        <v>3188</v>
      </c>
      <c r="I127" s="266" t="s">
        <v>3189</v>
      </c>
    </row>
    <row r="128" spans="1:19" ht="43.5" x14ac:dyDescent="0.35">
      <c r="A128" s="185" t="s">
        <v>2912</v>
      </c>
      <c r="B128" s="183" t="s">
        <v>2442</v>
      </c>
      <c r="C128" s="228">
        <v>1</v>
      </c>
      <c r="D128" s="182" t="s">
        <v>66</v>
      </c>
      <c r="E128" s="182" t="s">
        <v>67</v>
      </c>
      <c r="F128" s="4" t="str">
        <f>UnitControlCenter!$B$3</f>
        <v>million metric tons / year</v>
      </c>
      <c r="G128" s="182" t="s">
        <v>2687</v>
      </c>
      <c r="H128" s="56" t="s">
        <v>2685</v>
      </c>
      <c r="I128" s="182" t="s">
        <v>2686</v>
      </c>
    </row>
    <row r="129" spans="1:19" ht="246.5" x14ac:dyDescent="0.35">
      <c r="A129" s="185" t="s">
        <v>2912</v>
      </c>
      <c r="B129" s="183" t="s">
        <v>2443</v>
      </c>
      <c r="C129" s="228">
        <v>1</v>
      </c>
      <c r="D129" s="182" t="s">
        <v>66</v>
      </c>
      <c r="E129" s="182" t="s">
        <v>67</v>
      </c>
      <c r="F129" s="4" t="str">
        <f>UnitControlCenter!$B$3</f>
        <v>million metric tons / year</v>
      </c>
      <c r="G129" s="182" t="s">
        <v>3254</v>
      </c>
      <c r="H129" s="56" t="s">
        <v>3188</v>
      </c>
      <c r="I129" s="266" t="s">
        <v>3189</v>
      </c>
    </row>
    <row r="130" spans="1:19" ht="29" x14ac:dyDescent="0.35">
      <c r="A130" s="185" t="s">
        <v>2912</v>
      </c>
      <c r="B130" s="183" t="s">
        <v>2444</v>
      </c>
      <c r="C130" s="236">
        <v>1</v>
      </c>
      <c r="D130" s="182" t="s">
        <v>66</v>
      </c>
      <c r="E130" s="182" t="s">
        <v>67</v>
      </c>
      <c r="F130" s="7" t="str">
        <f>UnitControlCenter!$B$3</f>
        <v>million metric tons / year</v>
      </c>
      <c r="G130" s="182" t="s">
        <v>2688</v>
      </c>
      <c r="H130" s="227" t="s">
        <v>2685</v>
      </c>
      <c r="I130" s="182" t="s">
        <v>2686</v>
      </c>
    </row>
    <row r="131" spans="1:19" s="227" customFormat="1" ht="304.5" x14ac:dyDescent="0.35">
      <c r="A131" s="185" t="s">
        <v>2912</v>
      </c>
      <c r="B131" s="183" t="s">
        <v>2910</v>
      </c>
      <c r="C131" s="236">
        <v>1</v>
      </c>
      <c r="D131" s="182" t="s">
        <v>66</v>
      </c>
      <c r="E131" s="182" t="s">
        <v>67</v>
      </c>
      <c r="F131" s="7" t="str">
        <f>UnitControlCenter!$B$3</f>
        <v>million metric tons / year</v>
      </c>
      <c r="G131" s="182" t="s">
        <v>3192</v>
      </c>
      <c r="H131" s="56" t="s">
        <v>3188</v>
      </c>
      <c r="I131" s="266" t="s">
        <v>3189</v>
      </c>
    </row>
    <row r="132" spans="1:19" ht="44" thickBot="1" x14ac:dyDescent="0.4">
      <c r="A132" s="223" t="s">
        <v>2912</v>
      </c>
      <c r="B132" s="220" t="s">
        <v>2911</v>
      </c>
      <c r="C132" s="235">
        <v>1</v>
      </c>
      <c r="D132" s="221" t="s">
        <v>66</v>
      </c>
      <c r="E132" s="221" t="s">
        <v>67</v>
      </c>
      <c r="F132" s="224" t="str">
        <f>UnitControlCenter!$B$3</f>
        <v>million metric tons / year</v>
      </c>
      <c r="G132" s="221" t="s">
        <v>2954</v>
      </c>
      <c r="H132" s="222" t="s">
        <v>2913</v>
      </c>
      <c r="I132" s="221" t="s">
        <v>2914</v>
      </c>
      <c r="J132" s="222"/>
      <c r="K132" s="222"/>
      <c r="L132" s="222"/>
      <c r="M132" s="222"/>
      <c r="N132" s="222"/>
      <c r="O132" s="222"/>
      <c r="P132" s="222"/>
      <c r="Q132" s="222"/>
      <c r="R132" s="222"/>
      <c r="S132" s="222"/>
    </row>
    <row r="133" spans="1:19" ht="43.5" x14ac:dyDescent="0.35">
      <c r="A133" s="185" t="s">
        <v>2392</v>
      </c>
      <c r="B133" s="183" t="s">
        <v>2393</v>
      </c>
      <c r="C133" s="236">
        <v>1</v>
      </c>
      <c r="D133" s="182" t="s">
        <v>66</v>
      </c>
      <c r="E133" s="182" t="s">
        <v>67</v>
      </c>
      <c r="F133" s="4" t="str">
        <f>UnitControlCenter!$B$25</f>
        <v>quads / year</v>
      </c>
      <c r="G133" s="182" t="s">
        <v>2407</v>
      </c>
      <c r="H133" s="56" t="s">
        <v>2408</v>
      </c>
      <c r="I133" s="182" t="s">
        <v>2674</v>
      </c>
    </row>
    <row r="134" spans="1:19" ht="29" x14ac:dyDescent="0.35">
      <c r="A134" s="185" t="s">
        <v>2392</v>
      </c>
      <c r="B134" s="183" t="s">
        <v>2394</v>
      </c>
      <c r="C134" s="236">
        <v>1</v>
      </c>
      <c r="D134" s="182" t="s">
        <v>66</v>
      </c>
      <c r="E134" s="182" t="s">
        <v>67</v>
      </c>
      <c r="F134" s="4" t="str">
        <f>UnitControlCenter!$B$25</f>
        <v>quads / year</v>
      </c>
      <c r="G134" s="182" t="s">
        <v>2425</v>
      </c>
      <c r="H134" s="56" t="s">
        <v>2409</v>
      </c>
      <c r="I134" s="182" t="s">
        <v>2410</v>
      </c>
    </row>
    <row r="135" spans="1:19" s="227" customFormat="1" ht="72.5" x14ac:dyDescent="0.35">
      <c r="A135" s="54" t="s">
        <v>2392</v>
      </c>
      <c r="B135" s="183" t="s">
        <v>2395</v>
      </c>
      <c r="C135" s="236">
        <v>1</v>
      </c>
      <c r="D135" s="182" t="s">
        <v>66</v>
      </c>
      <c r="E135" s="182" t="s">
        <v>67</v>
      </c>
      <c r="F135" s="7" t="str">
        <f>UnitControlCenter!$B$25</f>
        <v>quads / year</v>
      </c>
      <c r="G135" s="182" t="s">
        <v>2710</v>
      </c>
      <c r="H135" s="227" t="s">
        <v>2712</v>
      </c>
      <c r="I135" s="182" t="s">
        <v>2711</v>
      </c>
    </row>
    <row r="136" spans="1:19" s="222" customFormat="1" ht="15" thickBot="1" x14ac:dyDescent="0.4">
      <c r="A136" s="223" t="s">
        <v>2392</v>
      </c>
      <c r="B136" s="220" t="s">
        <v>2652</v>
      </c>
      <c r="C136" s="235">
        <v>1</v>
      </c>
      <c r="D136" s="221" t="s">
        <v>64</v>
      </c>
      <c r="E136" s="221" t="s">
        <v>65</v>
      </c>
      <c r="F136" s="224" t="str">
        <f>UnitControlCenter!$B$25</f>
        <v>quads / year</v>
      </c>
      <c r="G136" s="221" t="s">
        <v>3442</v>
      </c>
      <c r="I136" s="221"/>
    </row>
    <row r="137" spans="1:19" ht="101.5" x14ac:dyDescent="0.35">
      <c r="A137" s="183" t="s">
        <v>2465</v>
      </c>
      <c r="B137" s="183" t="s">
        <v>2466</v>
      </c>
      <c r="C137" s="236">
        <v>1</v>
      </c>
      <c r="D137" s="182" t="s">
        <v>66</v>
      </c>
      <c r="E137" s="182" t="s">
        <v>67</v>
      </c>
      <c r="F137" s="4" t="str">
        <f>UnitControlCenter!$B$25</f>
        <v>quads / year</v>
      </c>
      <c r="G137" s="182" t="s">
        <v>2730</v>
      </c>
      <c r="H137" s="182" t="s">
        <v>2731</v>
      </c>
      <c r="I137" s="182" t="s">
        <v>2732</v>
      </c>
    </row>
    <row r="138" spans="1:19" ht="58" x14ac:dyDescent="0.35">
      <c r="A138" s="183" t="s">
        <v>2465</v>
      </c>
      <c r="B138" s="183" t="s">
        <v>2467</v>
      </c>
      <c r="C138" s="236">
        <v>1</v>
      </c>
      <c r="D138" s="182" t="s">
        <v>66</v>
      </c>
      <c r="E138" s="182" t="s">
        <v>67</v>
      </c>
      <c r="F138" s="4" t="str">
        <f>UnitControlCenter!$B$25</f>
        <v>quads / year</v>
      </c>
      <c r="G138" s="182" t="s">
        <v>3433</v>
      </c>
      <c r="H138" s="182" t="s">
        <v>3434</v>
      </c>
      <c r="I138" s="182" t="s">
        <v>3435</v>
      </c>
    </row>
    <row r="139" spans="1:19" x14ac:dyDescent="0.35">
      <c r="A139" s="183" t="s">
        <v>2465</v>
      </c>
      <c r="B139" s="183" t="s">
        <v>2973</v>
      </c>
      <c r="C139" s="236">
        <v>0</v>
      </c>
      <c r="D139" s="182" t="s">
        <v>64</v>
      </c>
      <c r="E139" s="182" t="s">
        <v>65</v>
      </c>
      <c r="F139" s="1" t="str">
        <f>UnitControlCenter!$B$26</f>
        <v>thousand BTU / 2020 dollar</v>
      </c>
      <c r="G139" s="182" t="s">
        <v>2923</v>
      </c>
      <c r="H139" s="182"/>
      <c r="I139" s="182"/>
    </row>
    <row r="140" spans="1:19" x14ac:dyDescent="0.35">
      <c r="A140" s="183" t="s">
        <v>2465</v>
      </c>
      <c r="B140" s="183" t="s">
        <v>2468</v>
      </c>
      <c r="C140" s="236">
        <v>1</v>
      </c>
      <c r="D140" s="182" t="s">
        <v>64</v>
      </c>
      <c r="E140" s="182" t="s">
        <v>65</v>
      </c>
      <c r="F140" s="4" t="str">
        <f>UnitControlCenter!$B$15</f>
        <v>terawatt-hours (TWh) / year</v>
      </c>
      <c r="G140" s="182" t="s">
        <v>2349</v>
      </c>
      <c r="I140" s="182"/>
    </row>
    <row r="141" spans="1:19" x14ac:dyDescent="0.35">
      <c r="A141" s="183" t="s">
        <v>2465</v>
      </c>
      <c r="B141" s="183" t="s">
        <v>2469</v>
      </c>
      <c r="C141" s="236">
        <v>1</v>
      </c>
      <c r="D141" s="182" t="s">
        <v>64</v>
      </c>
      <c r="E141" s="182" t="s">
        <v>65</v>
      </c>
      <c r="F141" s="4" t="str">
        <f>UnitControlCenter!$B$27</f>
        <v>millions of short tons / year</v>
      </c>
      <c r="G141" s="182" t="s">
        <v>2348</v>
      </c>
      <c r="I141" s="182"/>
    </row>
    <row r="142" spans="1:19" x14ac:dyDescent="0.35">
      <c r="A142" s="183" t="s">
        <v>2465</v>
      </c>
      <c r="B142" s="183" t="s">
        <v>2470</v>
      </c>
      <c r="C142" s="236">
        <v>1</v>
      </c>
      <c r="D142" s="182" t="s">
        <v>64</v>
      </c>
      <c r="E142" s="182" t="s">
        <v>65</v>
      </c>
      <c r="F142" s="4" t="str">
        <f>UnitControlCenter!$B$27</f>
        <v>millions of short tons / year</v>
      </c>
      <c r="G142" s="182" t="s">
        <v>2347</v>
      </c>
      <c r="I142" s="182"/>
    </row>
    <row r="143" spans="1:19" x14ac:dyDescent="0.35">
      <c r="A143" s="183" t="s">
        <v>2465</v>
      </c>
      <c r="B143" s="183" t="s">
        <v>2471</v>
      </c>
      <c r="C143" s="236">
        <v>1</v>
      </c>
      <c r="D143" s="182" t="s">
        <v>64</v>
      </c>
      <c r="E143" s="182" t="s">
        <v>65</v>
      </c>
      <c r="F143" s="4" t="str">
        <f>UnitControlCenter!$B$28</f>
        <v>trillion cubic feet / year</v>
      </c>
      <c r="G143" s="182" t="s">
        <v>2346</v>
      </c>
      <c r="I143" s="182"/>
    </row>
    <row r="144" spans="1:19" x14ac:dyDescent="0.35">
      <c r="A144" s="183" t="s">
        <v>2465</v>
      </c>
      <c r="B144" s="183" t="s">
        <v>2472</v>
      </c>
      <c r="C144" s="236">
        <v>1</v>
      </c>
      <c r="D144" s="182" t="s">
        <v>64</v>
      </c>
      <c r="E144" s="182" t="s">
        <v>65</v>
      </c>
      <c r="F144" s="4" t="str">
        <f>UnitControlCenter!$B$29</f>
        <v>million barrels of oil / year</v>
      </c>
      <c r="G144" s="182" t="s">
        <v>2345</v>
      </c>
      <c r="I144" s="182"/>
    </row>
    <row r="145" spans="1:19" x14ac:dyDescent="0.35">
      <c r="A145" s="183" t="s">
        <v>2465</v>
      </c>
      <c r="B145" s="183" t="s">
        <v>2473</v>
      </c>
      <c r="C145" s="236">
        <v>1</v>
      </c>
      <c r="D145" s="182" t="s">
        <v>64</v>
      </c>
      <c r="E145" s="182" t="s">
        <v>65</v>
      </c>
      <c r="F145" s="4" t="str">
        <f>UnitControlCenter!$B$29</f>
        <v>million barrels of oil / year</v>
      </c>
      <c r="G145" s="182" t="s">
        <v>2413</v>
      </c>
      <c r="I145" s="182"/>
    </row>
    <row r="146" spans="1:19" x14ac:dyDescent="0.35">
      <c r="A146" s="183" t="s">
        <v>2465</v>
      </c>
      <c r="B146" s="183" t="s">
        <v>2474</v>
      </c>
      <c r="C146" s="236">
        <v>1</v>
      </c>
      <c r="D146" s="182" t="s">
        <v>64</v>
      </c>
      <c r="E146" s="182" t="s">
        <v>65</v>
      </c>
      <c r="F146" s="4" t="str">
        <f>UnitControlCenter!$B$27</f>
        <v>millions of short tons / year</v>
      </c>
      <c r="G146" s="182" t="s">
        <v>2414</v>
      </c>
      <c r="I146" s="182"/>
    </row>
    <row r="147" spans="1:19" ht="29" x14ac:dyDescent="0.35">
      <c r="A147" s="183" t="s">
        <v>2465</v>
      </c>
      <c r="B147" s="183" t="s">
        <v>2713</v>
      </c>
      <c r="C147" s="236">
        <v>1</v>
      </c>
      <c r="D147" s="182" t="s">
        <v>64</v>
      </c>
      <c r="E147" s="182" t="s">
        <v>65</v>
      </c>
      <c r="F147" s="4" t="str">
        <f>UnitControlCenter!$B$30</f>
        <v>million gallons / year</v>
      </c>
      <c r="G147" s="182" t="s">
        <v>2717</v>
      </c>
      <c r="I147" s="182"/>
    </row>
    <row r="148" spans="1:19" ht="29" x14ac:dyDescent="0.35">
      <c r="A148" s="183" t="s">
        <v>2465</v>
      </c>
      <c r="B148" s="183" t="s">
        <v>2714</v>
      </c>
      <c r="C148" s="236">
        <v>1</v>
      </c>
      <c r="D148" s="182" t="s">
        <v>64</v>
      </c>
      <c r="E148" s="182" t="s">
        <v>65</v>
      </c>
      <c r="F148" s="4" t="str">
        <f>UnitControlCenter!$B$27</f>
        <v>millions of short tons / year</v>
      </c>
      <c r="G148" s="182" t="s">
        <v>2718</v>
      </c>
      <c r="I148" s="182"/>
    </row>
    <row r="149" spans="1:19" ht="15" thickBot="1" x14ac:dyDescent="0.4">
      <c r="A149" s="220" t="s">
        <v>2465</v>
      </c>
      <c r="B149" s="220" t="s">
        <v>2715</v>
      </c>
      <c r="C149" s="235">
        <v>1</v>
      </c>
      <c r="D149" s="221" t="s">
        <v>64</v>
      </c>
      <c r="E149" s="221" t="s">
        <v>65</v>
      </c>
      <c r="F149" s="224" t="str">
        <f>UnitControlCenter!$B$5</f>
        <v>thousand metric tons / year</v>
      </c>
      <c r="G149" s="221" t="s">
        <v>2719</v>
      </c>
      <c r="H149" s="222"/>
      <c r="I149" s="221"/>
      <c r="J149" s="222"/>
      <c r="K149" s="222"/>
      <c r="L149" s="222"/>
      <c r="M149" s="222"/>
      <c r="N149" s="222"/>
      <c r="O149" s="222"/>
      <c r="P149" s="222"/>
      <c r="Q149" s="222"/>
      <c r="R149" s="222"/>
      <c r="S149" s="222"/>
    </row>
    <row r="150" spans="1:19" ht="58" x14ac:dyDescent="0.35">
      <c r="A150" s="183" t="s">
        <v>2849</v>
      </c>
      <c r="B150" s="183" t="s">
        <v>2725</v>
      </c>
      <c r="C150" s="236">
        <v>1</v>
      </c>
      <c r="D150" s="182" t="s">
        <v>66</v>
      </c>
      <c r="E150" s="182" t="s">
        <v>67</v>
      </c>
      <c r="F150" s="4" t="str">
        <f>UnitControlCenter!$B$31</f>
        <v>trillion BTU / year</v>
      </c>
      <c r="G150" s="182" t="s">
        <v>2733</v>
      </c>
      <c r="H150" s="56" t="s">
        <v>2734</v>
      </c>
      <c r="I150" s="182" t="s">
        <v>2735</v>
      </c>
    </row>
    <row r="151" spans="1:19" ht="58" x14ac:dyDescent="0.35">
      <c r="A151" s="183" t="s">
        <v>2849</v>
      </c>
      <c r="B151" s="183" t="s">
        <v>2475</v>
      </c>
      <c r="C151" s="236">
        <v>1</v>
      </c>
      <c r="D151" s="182" t="s">
        <v>66</v>
      </c>
      <c r="E151" s="182" t="s">
        <v>65</v>
      </c>
      <c r="F151" s="4" t="str">
        <f>UnitControlCenter!$B$31</f>
        <v>trillion BTU / year</v>
      </c>
      <c r="G151" s="182" t="s">
        <v>2736</v>
      </c>
      <c r="H151" s="56" t="s">
        <v>2734</v>
      </c>
      <c r="I151" s="182" t="s">
        <v>2735</v>
      </c>
    </row>
    <row r="152" spans="1:19" ht="58" x14ac:dyDescent="0.35">
      <c r="A152" s="183" t="s">
        <v>2849</v>
      </c>
      <c r="B152" s="183" t="s">
        <v>2726</v>
      </c>
      <c r="C152" s="236">
        <v>1</v>
      </c>
      <c r="D152" s="182" t="s">
        <v>66</v>
      </c>
      <c r="E152" s="182" t="s">
        <v>67</v>
      </c>
      <c r="F152" s="4" t="str">
        <f>UnitControlCenter!$B$8</f>
        <v>billion 2020 dollars / year</v>
      </c>
      <c r="G152" s="182" t="s">
        <v>2737</v>
      </c>
      <c r="H152" s="56" t="s">
        <v>2734</v>
      </c>
      <c r="I152" s="182" t="s">
        <v>2735</v>
      </c>
    </row>
    <row r="153" spans="1:19" ht="72.5" x14ac:dyDescent="0.35">
      <c r="A153" s="183" t="s">
        <v>2849</v>
      </c>
      <c r="B153" s="183" t="s">
        <v>2723</v>
      </c>
      <c r="C153" s="236">
        <v>1</v>
      </c>
      <c r="D153" s="182" t="s">
        <v>66</v>
      </c>
      <c r="E153" s="182" t="s">
        <v>65</v>
      </c>
      <c r="F153" s="4" t="str">
        <f>UnitControlCenter!$B$8</f>
        <v>billion 2020 dollars / year</v>
      </c>
      <c r="G153" s="182" t="s">
        <v>2738</v>
      </c>
      <c r="H153" s="56" t="s">
        <v>2734</v>
      </c>
      <c r="I153" s="182" t="s">
        <v>2735</v>
      </c>
    </row>
    <row r="154" spans="1:19" ht="43.5" x14ac:dyDescent="0.35">
      <c r="A154" s="183" t="s">
        <v>2849</v>
      </c>
      <c r="B154" s="183" t="s">
        <v>2994</v>
      </c>
      <c r="C154" s="236">
        <v>1</v>
      </c>
      <c r="D154" s="182" t="s">
        <v>66</v>
      </c>
      <c r="E154" s="182" t="s">
        <v>67</v>
      </c>
      <c r="F154" s="4" t="str">
        <f>UnitControlCenter!B3</f>
        <v>million metric tons / year</v>
      </c>
      <c r="G154" s="182" t="s">
        <v>2998</v>
      </c>
      <c r="H154" s="56" t="s">
        <v>2996</v>
      </c>
      <c r="I154" s="182" t="s">
        <v>2997</v>
      </c>
    </row>
    <row r="155" spans="1:19" ht="58" x14ac:dyDescent="0.35">
      <c r="A155" s="183" t="s">
        <v>2849</v>
      </c>
      <c r="B155" s="183" t="s">
        <v>2995</v>
      </c>
      <c r="C155" s="236">
        <v>1</v>
      </c>
      <c r="D155" s="182" t="s">
        <v>66</v>
      </c>
      <c r="E155" s="182" t="s">
        <v>65</v>
      </c>
      <c r="F155" s="4" t="str">
        <f>UnitControlCenter!B3</f>
        <v>million metric tons / year</v>
      </c>
      <c r="G155" s="182" t="s">
        <v>2999</v>
      </c>
      <c r="H155" s="56" t="s">
        <v>2996</v>
      </c>
      <c r="I155" s="182" t="s">
        <v>2997</v>
      </c>
    </row>
    <row r="156" spans="1:19" ht="58" x14ac:dyDescent="0.35">
      <c r="A156" s="183" t="s">
        <v>2849</v>
      </c>
      <c r="B156" s="183" t="s">
        <v>2727</v>
      </c>
      <c r="C156" s="236">
        <v>1</v>
      </c>
      <c r="D156" s="182" t="s">
        <v>66</v>
      </c>
      <c r="E156" s="182" t="s">
        <v>67</v>
      </c>
      <c r="F156" s="4" t="str">
        <f>UnitControlCenter!$B$31</f>
        <v>trillion BTU / year</v>
      </c>
      <c r="G156" s="182" t="s">
        <v>2818</v>
      </c>
      <c r="H156" s="56" t="s">
        <v>2813</v>
      </c>
      <c r="I156" s="182" t="s">
        <v>2814</v>
      </c>
    </row>
    <row r="157" spans="1:19" ht="72.5" x14ac:dyDescent="0.35">
      <c r="A157" s="183" t="s">
        <v>2849</v>
      </c>
      <c r="B157" s="183" t="s">
        <v>2476</v>
      </c>
      <c r="C157" s="236">
        <v>1</v>
      </c>
      <c r="D157" s="182" t="s">
        <v>66</v>
      </c>
      <c r="E157" s="182" t="s">
        <v>65</v>
      </c>
      <c r="F157" s="4" t="str">
        <f>UnitControlCenter!$B$31</f>
        <v>trillion BTU / year</v>
      </c>
      <c r="G157" s="182" t="s">
        <v>2819</v>
      </c>
      <c r="H157" s="56" t="s">
        <v>2813</v>
      </c>
      <c r="I157" s="182" t="s">
        <v>2815</v>
      </c>
    </row>
    <row r="158" spans="1:19" ht="72.5" x14ac:dyDescent="0.35">
      <c r="A158" s="183" t="s">
        <v>2849</v>
      </c>
      <c r="B158" s="183" t="s">
        <v>2728</v>
      </c>
      <c r="C158" s="236">
        <v>1</v>
      </c>
      <c r="D158" s="182" t="s">
        <v>66</v>
      </c>
      <c r="E158" s="182" t="s">
        <v>67</v>
      </c>
      <c r="F158" s="4" t="str">
        <f>UnitControlCenter!$B$8</f>
        <v>billion 2020 dollars / year</v>
      </c>
      <c r="G158" s="182" t="s">
        <v>2820</v>
      </c>
      <c r="H158" s="56" t="s">
        <v>2813</v>
      </c>
      <c r="I158" s="182" t="s">
        <v>2816</v>
      </c>
    </row>
    <row r="159" spans="1:19" ht="87" x14ac:dyDescent="0.35">
      <c r="A159" s="183" t="s">
        <v>2849</v>
      </c>
      <c r="B159" s="183" t="s">
        <v>2724</v>
      </c>
      <c r="C159" s="236">
        <v>1</v>
      </c>
      <c r="D159" s="182" t="s">
        <v>66</v>
      </c>
      <c r="E159" s="182" t="s">
        <v>65</v>
      </c>
      <c r="F159" s="4" t="str">
        <f>UnitControlCenter!$B$8</f>
        <v>billion 2020 dollars / year</v>
      </c>
      <c r="G159" s="182" t="s">
        <v>2821</v>
      </c>
      <c r="H159" s="56" t="s">
        <v>2813</v>
      </c>
      <c r="I159" s="182" t="s">
        <v>2817</v>
      </c>
    </row>
    <row r="160" spans="1:19" ht="101.5" x14ac:dyDescent="0.35">
      <c r="A160" s="183" t="s">
        <v>2849</v>
      </c>
      <c r="B160" s="183" t="s">
        <v>2850</v>
      </c>
      <c r="C160" s="236">
        <v>1</v>
      </c>
      <c r="D160" s="182" t="s">
        <v>66</v>
      </c>
      <c r="E160" s="182" t="s">
        <v>67</v>
      </c>
      <c r="F160" s="4" t="str">
        <f>UnitControlCenter!$B$25</f>
        <v>quads / year</v>
      </c>
      <c r="G160" s="182" t="s">
        <v>2852</v>
      </c>
      <c r="H160" s="56" t="s">
        <v>2854</v>
      </c>
      <c r="I160" s="182" t="s">
        <v>2855</v>
      </c>
    </row>
    <row r="161" spans="1:19" ht="116.5" thickBot="1" x14ac:dyDescent="0.4">
      <c r="A161" s="220" t="s">
        <v>2849</v>
      </c>
      <c r="B161" s="220" t="s">
        <v>2851</v>
      </c>
      <c r="C161" s="235">
        <v>1</v>
      </c>
      <c r="D161" s="221" t="s">
        <v>66</v>
      </c>
      <c r="E161" s="221" t="s">
        <v>65</v>
      </c>
      <c r="F161" s="224" t="str">
        <f>UnitControlCenter!$B$25</f>
        <v>quads / year</v>
      </c>
      <c r="G161" s="221" t="s">
        <v>2853</v>
      </c>
      <c r="H161" s="222" t="s">
        <v>2854</v>
      </c>
      <c r="I161" s="221" t="s">
        <v>2855</v>
      </c>
      <c r="J161" s="222"/>
      <c r="K161" s="222"/>
      <c r="L161" s="222"/>
      <c r="M161" s="222"/>
      <c r="N161" s="222"/>
      <c r="O161" s="222"/>
      <c r="P161" s="222"/>
      <c r="Q161" s="222"/>
      <c r="R161" s="222"/>
      <c r="S161" s="222"/>
    </row>
    <row r="162" spans="1:19" ht="72.5" x14ac:dyDescent="0.35">
      <c r="A162" s="185" t="s">
        <v>2396</v>
      </c>
      <c r="B162" s="183" t="s">
        <v>94</v>
      </c>
      <c r="C162" s="236">
        <v>1</v>
      </c>
      <c r="D162" s="182" t="s">
        <v>66</v>
      </c>
      <c r="E162" s="182" t="s">
        <v>2403</v>
      </c>
      <c r="F162" s="4" t="str">
        <f>UnitControlCenter!$B$17</f>
        <v>2020 dollars / megawatt-hour (MWh)</v>
      </c>
      <c r="G162" s="182" t="s">
        <v>3479</v>
      </c>
      <c r="H162" s="56" t="s">
        <v>3478</v>
      </c>
      <c r="I162" s="182" t="s">
        <v>2739</v>
      </c>
    </row>
    <row r="163" spans="1:19" ht="43.5" x14ac:dyDescent="0.35">
      <c r="A163" s="185" t="s">
        <v>2396</v>
      </c>
      <c r="B163" s="183" t="s">
        <v>471</v>
      </c>
      <c r="C163" s="236">
        <v>1</v>
      </c>
      <c r="D163" s="182" t="s">
        <v>66</v>
      </c>
      <c r="E163" s="182" t="s">
        <v>2403</v>
      </c>
      <c r="F163" s="4" t="str">
        <f>UnitControlCenter!$B$32</f>
        <v>2020 dollars / short ton</v>
      </c>
      <c r="G163" s="182" t="s">
        <v>2747</v>
      </c>
      <c r="H163" s="56" t="s">
        <v>2748</v>
      </c>
      <c r="I163" s="182" t="s">
        <v>2749</v>
      </c>
    </row>
    <row r="164" spans="1:19" x14ac:dyDescent="0.35">
      <c r="A164" s="185" t="s">
        <v>2396</v>
      </c>
      <c r="B164" s="183" t="s">
        <v>468</v>
      </c>
      <c r="C164" s="236">
        <v>1</v>
      </c>
      <c r="D164" s="182" t="s">
        <v>66</v>
      </c>
      <c r="E164" s="182" t="s">
        <v>2403</v>
      </c>
      <c r="F164" s="4" t="str">
        <f>UnitControlCenter!$B$32</f>
        <v>2020 dollars / short ton</v>
      </c>
      <c r="G164" s="182" t="s">
        <v>2416</v>
      </c>
      <c r="H164" s="56" t="s">
        <v>363</v>
      </c>
      <c r="I164" s="182" t="s">
        <v>2627</v>
      </c>
    </row>
    <row r="165" spans="1:19" ht="87" x14ac:dyDescent="0.35">
      <c r="A165" s="185" t="s">
        <v>2396</v>
      </c>
      <c r="B165" s="183" t="s">
        <v>88</v>
      </c>
      <c r="C165" s="236">
        <v>1</v>
      </c>
      <c r="D165" s="182" t="s">
        <v>66</v>
      </c>
      <c r="E165" s="182" t="s">
        <v>2403</v>
      </c>
      <c r="F165" s="4" t="str">
        <f>UnitControlCenter!$B$33</f>
        <v>2020 dollars / thousand cubic feet</v>
      </c>
      <c r="G165" s="182" t="s">
        <v>3481</v>
      </c>
      <c r="H165" s="56" t="s">
        <v>3480</v>
      </c>
      <c r="I165" s="182" t="s">
        <v>2741</v>
      </c>
    </row>
    <row r="166" spans="1:19" x14ac:dyDescent="0.35">
      <c r="A166" s="185" t="s">
        <v>2396</v>
      </c>
      <c r="B166" s="183" t="s">
        <v>96</v>
      </c>
      <c r="C166" s="236">
        <v>1</v>
      </c>
      <c r="D166" s="182" t="s">
        <v>66</v>
      </c>
      <c r="E166" s="182" t="s">
        <v>2403</v>
      </c>
      <c r="F166" s="4" t="str">
        <f>UnitControlCenter!$B$34</f>
        <v>2020 dollars / gallon</v>
      </c>
      <c r="G166" s="182" t="s">
        <v>2418</v>
      </c>
      <c r="H166" s="56" t="s">
        <v>358</v>
      </c>
      <c r="I166" s="51">
        <v>969696</v>
      </c>
    </row>
    <row r="167" spans="1:19" ht="72.5" x14ac:dyDescent="0.35">
      <c r="A167" s="185" t="s">
        <v>2396</v>
      </c>
      <c r="B167" s="183" t="s">
        <v>97</v>
      </c>
      <c r="C167" s="236">
        <v>1</v>
      </c>
      <c r="D167" s="182" t="s">
        <v>66</v>
      </c>
      <c r="E167" s="182" t="s">
        <v>2403</v>
      </c>
      <c r="F167" s="4" t="str">
        <f>UnitControlCenter!$B$34</f>
        <v>2020 dollars / gallon</v>
      </c>
      <c r="G167" s="182" t="s">
        <v>2742</v>
      </c>
      <c r="H167" s="56" t="s">
        <v>2740</v>
      </c>
      <c r="I167" s="182" t="s">
        <v>2741</v>
      </c>
    </row>
    <row r="168" spans="1:19" ht="58" x14ac:dyDescent="0.35">
      <c r="A168" s="185" t="s">
        <v>2396</v>
      </c>
      <c r="B168" s="183" t="s">
        <v>93</v>
      </c>
      <c r="C168" s="236">
        <v>1</v>
      </c>
      <c r="D168" s="182" t="s">
        <v>66</v>
      </c>
      <c r="E168" s="182" t="s">
        <v>2403</v>
      </c>
      <c r="F168" s="4" t="str">
        <f>UnitControlCenter!$B$32</f>
        <v>2020 dollars / short ton</v>
      </c>
      <c r="G168" s="182" t="s">
        <v>2743</v>
      </c>
      <c r="H168" s="56" t="s">
        <v>2744</v>
      </c>
      <c r="I168" s="182" t="s">
        <v>2745</v>
      </c>
    </row>
    <row r="169" spans="1:19" ht="58" x14ac:dyDescent="0.35">
      <c r="A169" s="185" t="s">
        <v>2396</v>
      </c>
      <c r="B169" s="183" t="s">
        <v>2677</v>
      </c>
      <c r="C169" s="236">
        <v>1</v>
      </c>
      <c r="D169" s="182" t="s">
        <v>66</v>
      </c>
      <c r="E169" s="182" t="s">
        <v>2403</v>
      </c>
      <c r="F169" s="4" t="str">
        <f>UnitControlCenter!$B$35</f>
        <v>2020 dollars / barrel of oil</v>
      </c>
      <c r="G169" s="182" t="s">
        <v>2810</v>
      </c>
      <c r="H169" s="56" t="s">
        <v>2811</v>
      </c>
      <c r="I169" s="182" t="s">
        <v>2812</v>
      </c>
    </row>
    <row r="170" spans="1:19" ht="58" x14ac:dyDescent="0.35">
      <c r="A170" s="185" t="s">
        <v>2396</v>
      </c>
      <c r="B170" s="183" t="s">
        <v>2746</v>
      </c>
      <c r="C170" s="236">
        <v>1</v>
      </c>
      <c r="D170" s="182" t="s">
        <v>66</v>
      </c>
      <c r="E170" s="182" t="s">
        <v>2403</v>
      </c>
      <c r="F170" s="4" t="str">
        <f>UnitControlCenter!$B$34</f>
        <v>2020 dollars / gallon</v>
      </c>
      <c r="G170" s="182" t="s">
        <v>2750</v>
      </c>
      <c r="H170" s="56" t="s">
        <v>2415</v>
      </c>
      <c r="I170" s="182" t="s">
        <v>2673</v>
      </c>
    </row>
    <row r="171" spans="1:19" ht="29.5" thickBot="1" x14ac:dyDescent="0.4">
      <c r="A171" s="223" t="s">
        <v>2396</v>
      </c>
      <c r="B171" s="220" t="s">
        <v>2531</v>
      </c>
      <c r="C171" s="235">
        <v>1</v>
      </c>
      <c r="D171" s="221" t="s">
        <v>66</v>
      </c>
      <c r="E171" s="221" t="s">
        <v>2403</v>
      </c>
      <c r="F171" s="224" t="str">
        <f>UnitControlCenter!$B$36</f>
        <v>2020 dollars / kg</v>
      </c>
      <c r="G171" s="221" t="s">
        <v>2860</v>
      </c>
      <c r="H171" s="222" t="s">
        <v>2861</v>
      </c>
      <c r="I171" s="221" t="s">
        <v>2862</v>
      </c>
      <c r="J171" s="222"/>
      <c r="K171" s="222"/>
      <c r="L171" s="222"/>
      <c r="M171" s="222"/>
      <c r="N171" s="222"/>
      <c r="O171" s="222"/>
      <c r="P171" s="222"/>
      <c r="Q171" s="222"/>
      <c r="R171" s="222"/>
      <c r="S171" s="222"/>
    </row>
    <row r="172" spans="1:19" x14ac:dyDescent="0.35">
      <c r="A172" s="185" t="s">
        <v>2397</v>
      </c>
      <c r="B172" s="183" t="s">
        <v>2398</v>
      </c>
      <c r="C172" s="236">
        <v>1</v>
      </c>
      <c r="D172" s="182" t="s">
        <v>64</v>
      </c>
      <c r="E172" s="182" t="s">
        <v>65</v>
      </c>
      <c r="F172" s="4" t="str">
        <f>UnitControlCenter!$B$37</f>
        <v>2020 dollars / kilowatt-hour (kWh)</v>
      </c>
      <c r="G172" s="182" t="s">
        <v>2419</v>
      </c>
      <c r="I172" s="182"/>
    </row>
    <row r="173" spans="1:19" ht="29" x14ac:dyDescent="0.35">
      <c r="A173" s="185" t="s">
        <v>2397</v>
      </c>
      <c r="B173" s="183" t="s">
        <v>2399</v>
      </c>
      <c r="C173" s="236">
        <v>1</v>
      </c>
      <c r="D173" s="182" t="s">
        <v>66</v>
      </c>
      <c r="E173" s="182" t="s">
        <v>65</v>
      </c>
      <c r="F173" s="4" t="str">
        <f>UnitControlCenter!$B$38</f>
        <v>cost of eqpt. to capture 1 metric ton CO2e/yr (2020 dollars)</v>
      </c>
      <c r="G173" s="182" t="s">
        <v>2423</v>
      </c>
      <c r="H173" s="56" t="s">
        <v>2424</v>
      </c>
      <c r="I173" s="182" t="s">
        <v>2634</v>
      </c>
    </row>
    <row r="174" spans="1:19" x14ac:dyDescent="0.35">
      <c r="A174" s="185" t="s">
        <v>2397</v>
      </c>
      <c r="B174" s="183" t="s">
        <v>2400</v>
      </c>
      <c r="C174" s="236">
        <v>1</v>
      </c>
      <c r="D174" s="182" t="s">
        <v>64</v>
      </c>
      <c r="E174" s="182" t="s">
        <v>65</v>
      </c>
      <c r="F174" s="4" t="str">
        <f>UnitControlCenter!$B$39</f>
        <v>million 2020 dollars / megawatt (MW)</v>
      </c>
      <c r="G174" s="182" t="s">
        <v>2420</v>
      </c>
      <c r="I174" s="182"/>
    </row>
    <row r="175" spans="1:19" x14ac:dyDescent="0.35">
      <c r="A175" s="185" t="s">
        <v>2397</v>
      </c>
      <c r="B175" s="183" t="s">
        <v>2401</v>
      </c>
      <c r="C175" s="236">
        <v>1</v>
      </c>
      <c r="D175" s="182" t="s">
        <v>64</v>
      </c>
      <c r="E175" s="182" t="s">
        <v>65</v>
      </c>
      <c r="F175" s="4" t="str">
        <f>UnitControlCenter!$B$39</f>
        <v>million 2020 dollars / megawatt (MW)</v>
      </c>
      <c r="G175" s="182" t="s">
        <v>2421</v>
      </c>
      <c r="I175" s="182"/>
    </row>
    <row r="176" spans="1:19" x14ac:dyDescent="0.35">
      <c r="A176" s="185" t="s">
        <v>2397</v>
      </c>
      <c r="B176" s="183" t="s">
        <v>2402</v>
      </c>
      <c r="C176" s="236">
        <v>1</v>
      </c>
      <c r="D176" s="182" t="s">
        <v>64</v>
      </c>
      <c r="E176" s="182" t="s">
        <v>65</v>
      </c>
      <c r="F176" s="4" t="str">
        <f>UnitControlCenter!$B$39</f>
        <v>million 2020 dollars / megawatt (MW)</v>
      </c>
      <c r="G176" s="182" t="s">
        <v>2422</v>
      </c>
      <c r="I176" s="182"/>
    </row>
    <row r="177" spans="1:19" ht="29.5" thickBot="1" x14ac:dyDescent="0.4">
      <c r="A177" s="223" t="s">
        <v>2397</v>
      </c>
      <c r="B177" s="220" t="s">
        <v>2548</v>
      </c>
      <c r="C177" s="235">
        <v>1</v>
      </c>
      <c r="D177" s="221" t="s">
        <v>64</v>
      </c>
      <c r="E177" s="221" t="s">
        <v>65</v>
      </c>
      <c r="F177" s="224" t="str">
        <f>UnitControlCenter!$B$40</f>
        <v>cost of eqpt. to produce 1 kg H2/yr (2020 dollars)</v>
      </c>
      <c r="G177" s="221" t="s">
        <v>2549</v>
      </c>
      <c r="H177" s="222"/>
      <c r="I177" s="221"/>
      <c r="J177" s="222"/>
      <c r="K177" s="222"/>
      <c r="L177" s="222"/>
      <c r="M177" s="222"/>
      <c r="N177" s="222"/>
      <c r="O177" s="222"/>
      <c r="P177" s="222"/>
      <c r="Q177" s="222"/>
      <c r="R177" s="222"/>
      <c r="S177" s="222"/>
    </row>
  </sheetData>
  <conditionalFormatting sqref="C47:C60 C63:C177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2621</v>
      </c>
      <c r="B1" s="194"/>
      <c r="C1" s="172"/>
      <c r="D1" s="172"/>
    </row>
    <row r="2" spans="1:4" x14ac:dyDescent="0.35">
      <c r="A2" s="193" t="s">
        <v>2585</v>
      </c>
      <c r="B2" s="195" t="s">
        <v>2586</v>
      </c>
      <c r="C2" s="193" t="s">
        <v>2587</v>
      </c>
      <c r="D2" s="193" t="s">
        <v>2588</v>
      </c>
    </row>
    <row r="3" spans="1:4" x14ac:dyDescent="0.35">
      <c r="A3" s="181" t="s">
        <v>2595</v>
      </c>
      <c r="B3" s="196" t="s">
        <v>2606</v>
      </c>
      <c r="C3" s="202"/>
      <c r="D3" t="s">
        <v>461</v>
      </c>
    </row>
    <row r="4" spans="1:4" x14ac:dyDescent="0.35">
      <c r="A4" s="181" t="s">
        <v>2603</v>
      </c>
      <c r="B4" s="197" t="s">
        <v>2604</v>
      </c>
      <c r="C4" s="201"/>
      <c r="D4" t="s">
        <v>93</v>
      </c>
    </row>
    <row r="5" spans="1:4" x14ac:dyDescent="0.35">
      <c r="A5" t="s">
        <v>2632</v>
      </c>
      <c r="B5" s="196" t="s">
        <v>2626</v>
      </c>
      <c r="C5" s="212"/>
      <c r="D5" t="s">
        <v>92</v>
      </c>
    </row>
    <row r="6" spans="1:4" x14ac:dyDescent="0.35">
      <c r="A6" s="181" t="s">
        <v>2610</v>
      </c>
      <c r="B6" s="196" t="s">
        <v>2627</v>
      </c>
      <c r="C6" s="206"/>
      <c r="D6" t="s">
        <v>2622</v>
      </c>
    </row>
    <row r="7" spans="1:4" x14ac:dyDescent="0.35">
      <c r="A7" s="181" t="s">
        <v>2633</v>
      </c>
      <c r="B7" s="196" t="s">
        <v>2417</v>
      </c>
      <c r="C7" s="211"/>
      <c r="D7" t="s">
        <v>2623</v>
      </c>
    </row>
    <row r="8" spans="1:4" x14ac:dyDescent="0.35">
      <c r="A8" t="s">
        <v>2631</v>
      </c>
      <c r="B8" s="196" t="s">
        <v>2628</v>
      </c>
      <c r="C8" s="214"/>
      <c r="D8" t="s">
        <v>476</v>
      </c>
    </row>
    <row r="9" spans="1:4" x14ac:dyDescent="0.35">
      <c r="A9" s="181" t="s">
        <v>2611</v>
      </c>
      <c r="B9" s="196" t="s">
        <v>2607</v>
      </c>
      <c r="C9" s="205"/>
      <c r="D9" t="s">
        <v>479</v>
      </c>
    </row>
    <row r="10" spans="1:4" x14ac:dyDescent="0.35">
      <c r="A10" s="181" t="s">
        <v>2584</v>
      </c>
      <c r="B10" s="198" t="s">
        <v>2591</v>
      </c>
      <c r="C10" s="192"/>
      <c r="D10" t="s">
        <v>90</v>
      </c>
    </row>
    <row r="11" spans="1:4" x14ac:dyDescent="0.35">
      <c r="A11" s="181" t="s">
        <v>2612</v>
      </c>
      <c r="B11" s="196" t="s">
        <v>2608</v>
      </c>
      <c r="C11" s="207"/>
      <c r="D11" t="s">
        <v>89</v>
      </c>
    </row>
    <row r="12" spans="1:4" x14ac:dyDescent="0.35">
      <c r="A12" s="181" t="s">
        <v>2594</v>
      </c>
      <c r="B12" s="197" t="s">
        <v>2599</v>
      </c>
      <c r="C12" s="203"/>
      <c r="D12" t="s">
        <v>2624</v>
      </c>
    </row>
    <row r="13" spans="1:4" x14ac:dyDescent="0.35">
      <c r="A13" t="s">
        <v>2635</v>
      </c>
      <c r="B13" s="196" t="s">
        <v>2629</v>
      </c>
      <c r="C13" s="213"/>
      <c r="D13" t="s">
        <v>2530</v>
      </c>
    </row>
    <row r="14" spans="1:4" x14ac:dyDescent="0.35">
      <c r="A14" s="181" t="s">
        <v>2597</v>
      </c>
      <c r="B14" s="197" t="s">
        <v>2598</v>
      </c>
      <c r="C14" s="191"/>
      <c r="D14" t="s">
        <v>330</v>
      </c>
    </row>
    <row r="15" spans="1:4" s="181" customFormat="1" x14ac:dyDescent="0.35">
      <c r="A15" s="181" t="s">
        <v>2678</v>
      </c>
      <c r="B15" s="197" t="s">
        <v>2680</v>
      </c>
      <c r="C15" s="217"/>
      <c r="D15" s="181" t="s">
        <v>2677</v>
      </c>
    </row>
    <row r="16" spans="1:4" s="181" customFormat="1" x14ac:dyDescent="0.35">
      <c r="A16" s="181" t="s">
        <v>2679</v>
      </c>
      <c r="B16" s="197">
        <v>740000</v>
      </c>
      <c r="C16" s="218"/>
      <c r="D16" s="181" t="s">
        <v>2528</v>
      </c>
    </row>
    <row r="17" spans="1:4" x14ac:dyDescent="0.35">
      <c r="A17" s="181" t="s">
        <v>2613</v>
      </c>
      <c r="B17" s="196" t="s">
        <v>2609</v>
      </c>
      <c r="C17" s="208"/>
      <c r="D17" t="s">
        <v>331</v>
      </c>
    </row>
    <row r="18" spans="1:4" x14ac:dyDescent="0.35">
      <c r="A18" s="181" t="s">
        <v>2596</v>
      </c>
      <c r="B18" s="197" t="s">
        <v>2601</v>
      </c>
      <c r="C18" s="200"/>
      <c r="D18" t="s">
        <v>327</v>
      </c>
    </row>
    <row r="19" spans="1:4" x14ac:dyDescent="0.35">
      <c r="A19" s="189" t="s">
        <v>2620</v>
      </c>
      <c r="B19" s="209" t="s">
        <v>2619</v>
      </c>
      <c r="C19" s="210"/>
      <c r="D19" t="s">
        <v>468</v>
      </c>
    </row>
    <row r="20" spans="1:4" x14ac:dyDescent="0.35">
      <c r="A20" s="181" t="s">
        <v>2590</v>
      </c>
      <c r="B20" s="197" t="s">
        <v>2600</v>
      </c>
      <c r="C20" s="199"/>
      <c r="D20" t="s">
        <v>471</v>
      </c>
    </row>
    <row r="21" spans="1:4" x14ac:dyDescent="0.35">
      <c r="A21" t="s">
        <v>2636</v>
      </c>
      <c r="B21" s="196" t="s">
        <v>2630</v>
      </c>
      <c r="C21" s="215"/>
      <c r="D21" t="s">
        <v>2625</v>
      </c>
    </row>
    <row r="23" spans="1:4" s="181" customFormat="1" x14ac:dyDescent="0.35">
      <c r="A23" s="174" t="s">
        <v>2605</v>
      </c>
      <c r="B23" s="194"/>
      <c r="C23" s="172"/>
      <c r="D23" s="172"/>
    </row>
    <row r="24" spans="1:4" s="193" customFormat="1" x14ac:dyDescent="0.35">
      <c r="A24" s="193" t="s">
        <v>2585</v>
      </c>
      <c r="B24" s="195" t="s">
        <v>2586</v>
      </c>
      <c r="C24" s="193" t="s">
        <v>2587</v>
      </c>
      <c r="D24" s="193" t="s">
        <v>2670</v>
      </c>
    </row>
    <row r="25" spans="1:4" x14ac:dyDescent="0.35">
      <c r="A25" t="s">
        <v>2611</v>
      </c>
      <c r="B25" s="196" t="s">
        <v>2607</v>
      </c>
      <c r="C25" s="205"/>
      <c r="D25" t="s">
        <v>2672</v>
      </c>
    </row>
    <row r="26" spans="1:4" s="181" customFormat="1" x14ac:dyDescent="0.35">
      <c r="A26" s="181" t="s">
        <v>2584</v>
      </c>
      <c r="B26" s="198" t="s">
        <v>2591</v>
      </c>
      <c r="C26" s="192"/>
      <c r="D26" s="181" t="s">
        <v>2671</v>
      </c>
    </row>
    <row r="27" spans="1:4" x14ac:dyDescent="0.35">
      <c r="A27" t="s">
        <v>2596</v>
      </c>
      <c r="B27" s="196" t="s">
        <v>2601</v>
      </c>
      <c r="C27" s="200"/>
      <c r="D27" t="s">
        <v>4</v>
      </c>
    </row>
    <row r="28" spans="1:4" x14ac:dyDescent="0.35">
      <c r="A28" t="s">
        <v>2610</v>
      </c>
      <c r="B28" s="196" t="s">
        <v>2627</v>
      </c>
      <c r="C28" s="206"/>
      <c r="D28" t="s">
        <v>94</v>
      </c>
    </row>
    <row r="29" spans="1:4" x14ac:dyDescent="0.35">
      <c r="A29" t="s">
        <v>2590</v>
      </c>
      <c r="B29" s="196">
        <v>969696</v>
      </c>
      <c r="C29" s="199"/>
      <c r="D29" t="s">
        <v>9</v>
      </c>
    </row>
    <row r="30" spans="1:4" x14ac:dyDescent="0.35">
      <c r="A30" t="s">
        <v>2603</v>
      </c>
      <c r="B30" s="196" t="s">
        <v>2604</v>
      </c>
      <c r="C30" s="201"/>
      <c r="D30" t="s">
        <v>2481</v>
      </c>
    </row>
    <row r="31" spans="1:4" x14ac:dyDescent="0.35">
      <c r="A31" t="s">
        <v>2612</v>
      </c>
      <c r="B31" s="196" t="s">
        <v>2608</v>
      </c>
      <c r="C31" s="207"/>
      <c r="D31" t="s">
        <v>136</v>
      </c>
    </row>
    <row r="32" spans="1:4" s="181" customFormat="1" x14ac:dyDescent="0.35">
      <c r="A32" s="181" t="s">
        <v>2613</v>
      </c>
      <c r="B32" s="196" t="s">
        <v>2609</v>
      </c>
      <c r="C32" s="208"/>
      <c r="D32" s="181" t="s">
        <v>2490</v>
      </c>
    </row>
    <row r="33" spans="1:4" x14ac:dyDescent="0.35">
      <c r="A33" t="s">
        <v>2595</v>
      </c>
      <c r="B33" s="196" t="s">
        <v>2606</v>
      </c>
      <c r="C33" s="204"/>
      <c r="D33" t="s">
        <v>2547</v>
      </c>
    </row>
    <row r="34" spans="1:4" s="181" customFormat="1" x14ac:dyDescent="0.35">
      <c r="A34" s="181" t="s">
        <v>2678</v>
      </c>
      <c r="B34" s="197" t="s">
        <v>2680</v>
      </c>
      <c r="C34" s="217"/>
      <c r="D34" s="181" t="s">
        <v>2893</v>
      </c>
    </row>
    <row r="36" spans="1:4" s="181" customFormat="1" x14ac:dyDescent="0.35">
      <c r="A36" s="174" t="s">
        <v>2614</v>
      </c>
      <c r="B36" s="194"/>
      <c r="C36" s="172"/>
      <c r="D36" s="172"/>
    </row>
    <row r="37" spans="1:4" s="181" customFormat="1" x14ac:dyDescent="0.35">
      <c r="A37" s="193" t="s">
        <v>2585</v>
      </c>
      <c r="B37" s="195" t="s">
        <v>2586</v>
      </c>
      <c r="C37" s="193" t="s">
        <v>2587</v>
      </c>
      <c r="D37" s="193" t="s">
        <v>2588</v>
      </c>
    </row>
    <row r="38" spans="1:4" s="181" customFormat="1" x14ac:dyDescent="0.35">
      <c r="A38" s="181" t="s">
        <v>2596</v>
      </c>
      <c r="B38" s="197" t="s">
        <v>2601</v>
      </c>
      <c r="C38" s="200"/>
      <c r="D38" s="181" t="s">
        <v>2615</v>
      </c>
    </row>
    <row r="39" spans="1:4" s="181" customFormat="1" x14ac:dyDescent="0.35">
      <c r="A39" s="181" t="s">
        <v>2590</v>
      </c>
      <c r="B39" s="196">
        <v>969696</v>
      </c>
      <c r="C39" s="199"/>
      <c r="D39" s="181" t="s">
        <v>2616</v>
      </c>
    </row>
    <row r="40" spans="1:4" s="181" customFormat="1" x14ac:dyDescent="0.35">
      <c r="A40" s="181" t="s">
        <v>2603</v>
      </c>
      <c r="B40" s="196" t="s">
        <v>2604</v>
      </c>
      <c r="C40" s="201"/>
      <c r="D40" s="181" t="s">
        <v>2617</v>
      </c>
    </row>
    <row r="41" spans="1:4" s="181" customFormat="1" x14ac:dyDescent="0.35">
      <c r="A41" s="181" t="s">
        <v>2678</v>
      </c>
      <c r="B41" s="197" t="s">
        <v>2680</v>
      </c>
      <c r="C41" s="217"/>
      <c r="D41" s="181" t="s">
        <v>2894</v>
      </c>
    </row>
    <row r="42" spans="1:4" s="189" customFormat="1" x14ac:dyDescent="0.35">
      <c r="B42" s="209"/>
    </row>
    <row r="43" spans="1:4" s="189" customFormat="1" x14ac:dyDescent="0.35">
      <c r="A43" s="174" t="s">
        <v>2618</v>
      </c>
      <c r="B43" s="194"/>
      <c r="C43" s="172"/>
      <c r="D43" s="172"/>
    </row>
    <row r="44" spans="1:4" s="189" customFormat="1" x14ac:dyDescent="0.35">
      <c r="A44" s="193" t="s">
        <v>2585</v>
      </c>
      <c r="B44" s="195" t="s">
        <v>2586</v>
      </c>
      <c r="C44" s="193" t="s">
        <v>2587</v>
      </c>
      <c r="D44" s="193" t="s">
        <v>2588</v>
      </c>
    </row>
    <row r="45" spans="1:4" s="189" customFormat="1" x14ac:dyDescent="0.35">
      <c r="A45" s="181" t="s">
        <v>2603</v>
      </c>
      <c r="B45" s="196" t="s">
        <v>2604</v>
      </c>
      <c r="C45" s="201"/>
      <c r="D45" s="189" t="s">
        <v>2266</v>
      </c>
    </row>
    <row r="46" spans="1:4" s="189" customFormat="1" x14ac:dyDescent="0.35">
      <c r="A46" s="181" t="s">
        <v>2597</v>
      </c>
      <c r="B46" s="197" t="s">
        <v>2598</v>
      </c>
      <c r="C46" s="191"/>
      <c r="D46" s="189" t="s">
        <v>875</v>
      </c>
    </row>
    <row r="47" spans="1:4" s="189" customFormat="1" x14ac:dyDescent="0.35">
      <c r="A47" s="181" t="s">
        <v>2596</v>
      </c>
      <c r="B47" s="197" t="s">
        <v>2601</v>
      </c>
      <c r="C47" s="200"/>
      <c r="D47" s="189" t="s">
        <v>2264</v>
      </c>
    </row>
    <row r="48" spans="1:4" s="189" customFormat="1" x14ac:dyDescent="0.35">
      <c r="A48" s="181" t="s">
        <v>2590</v>
      </c>
      <c r="B48" s="197" t="s">
        <v>2600</v>
      </c>
      <c r="C48" s="199"/>
      <c r="D48" s="189" t="s">
        <v>2248</v>
      </c>
    </row>
    <row r="49" spans="1:4" s="189" customFormat="1" x14ac:dyDescent="0.35">
      <c r="B49" s="216"/>
    </row>
    <row r="50" spans="1:4" s="189" customFormat="1" x14ac:dyDescent="0.35">
      <c r="A50" s="174" t="s">
        <v>2763</v>
      </c>
      <c r="B50" s="194"/>
      <c r="C50" s="172"/>
      <c r="D50" s="172"/>
    </row>
    <row r="51" spans="1:4" s="189" customFormat="1" x14ac:dyDescent="0.35">
      <c r="A51" s="193" t="s">
        <v>2585</v>
      </c>
      <c r="B51" s="195" t="s">
        <v>2586</v>
      </c>
      <c r="C51" s="193" t="s">
        <v>2587</v>
      </c>
      <c r="D51" s="193" t="s">
        <v>2588</v>
      </c>
    </row>
    <row r="52" spans="1:4" s="189" customFormat="1" x14ac:dyDescent="0.35">
      <c r="A52" s="181" t="s">
        <v>2596</v>
      </c>
      <c r="B52" s="197" t="s">
        <v>2601</v>
      </c>
      <c r="C52" s="200"/>
      <c r="D52" s="189" t="s">
        <v>2648</v>
      </c>
    </row>
    <row r="53" spans="1:4" s="189" customFormat="1" x14ac:dyDescent="0.35">
      <c r="A53" s="181" t="s">
        <v>2611</v>
      </c>
      <c r="B53" s="196" t="s">
        <v>2607</v>
      </c>
      <c r="C53" s="205"/>
      <c r="D53" s="189" t="s">
        <v>2649</v>
      </c>
    </row>
    <row r="54" spans="1:4" s="189" customFormat="1" x14ac:dyDescent="0.35">
      <c r="A54" s="181" t="s">
        <v>2610</v>
      </c>
      <c r="B54" s="196" t="s">
        <v>2627</v>
      </c>
      <c r="C54" s="206"/>
      <c r="D54" s="189" t="s">
        <v>2650</v>
      </c>
    </row>
    <row r="55" spans="1:4" s="189" customFormat="1" x14ac:dyDescent="0.35">
      <c r="A55" s="181" t="s">
        <v>2603</v>
      </c>
      <c r="B55" s="197" t="s">
        <v>2604</v>
      </c>
      <c r="C55" s="201"/>
      <c r="D55" s="189" t="s">
        <v>2651</v>
      </c>
    </row>
    <row r="56" spans="1:4" s="189" customFormat="1" x14ac:dyDescent="0.35">
      <c r="A56" s="181" t="s">
        <v>2597</v>
      </c>
      <c r="B56" s="197" t="s">
        <v>2598</v>
      </c>
      <c r="C56" s="191"/>
      <c r="D56" s="189" t="s">
        <v>2652</v>
      </c>
    </row>
    <row r="57" spans="1:4" s="181" customFormat="1" x14ac:dyDescent="0.35">
      <c r="B57" s="196"/>
      <c r="C57" s="189"/>
    </row>
    <row r="58" spans="1:4" s="181" customFormat="1" x14ac:dyDescent="0.35">
      <c r="A58" s="174" t="s">
        <v>3048</v>
      </c>
      <c r="B58" s="194"/>
      <c r="C58" s="172"/>
      <c r="D58" s="172"/>
    </row>
    <row r="59" spans="1:4" s="181" customFormat="1" x14ac:dyDescent="0.35">
      <c r="A59" s="193" t="s">
        <v>2585</v>
      </c>
      <c r="B59" s="195" t="s">
        <v>2586</v>
      </c>
      <c r="C59" s="193" t="s">
        <v>2587</v>
      </c>
      <c r="D59" s="193" t="s">
        <v>2588</v>
      </c>
    </row>
    <row r="60" spans="1:4" s="181" customFormat="1" x14ac:dyDescent="0.35">
      <c r="A60" s="181" t="s">
        <v>2611</v>
      </c>
      <c r="B60" s="196" t="s">
        <v>2607</v>
      </c>
      <c r="C60" s="205"/>
      <c r="D60" s="181" t="s">
        <v>3037</v>
      </c>
    </row>
    <row r="61" spans="1:4" s="181" customFormat="1" x14ac:dyDescent="0.35">
      <c r="A61" s="181" t="s">
        <v>2596</v>
      </c>
      <c r="B61" s="197" t="s">
        <v>2601</v>
      </c>
      <c r="C61" s="200"/>
      <c r="D61" s="189" t="s">
        <v>3036</v>
      </c>
    </row>
    <row r="62" spans="1:4" s="181" customFormat="1" x14ac:dyDescent="0.35">
      <c r="A62" s="181" t="s">
        <v>2595</v>
      </c>
      <c r="B62" s="196" t="s">
        <v>2606</v>
      </c>
      <c r="C62" s="204"/>
      <c r="D62" s="181" t="s">
        <v>3033</v>
      </c>
    </row>
    <row r="63" spans="1:4" s="181" customFormat="1" x14ac:dyDescent="0.35">
      <c r="A63" s="181" t="s">
        <v>2636</v>
      </c>
      <c r="B63" s="196" t="s">
        <v>2630</v>
      </c>
      <c r="C63" s="215"/>
      <c r="D63" s="181" t="s">
        <v>3034</v>
      </c>
    </row>
    <row r="64" spans="1:4" s="181" customFormat="1" x14ac:dyDescent="0.35">
      <c r="A64" s="181" t="s">
        <v>2613</v>
      </c>
      <c r="B64" s="196" t="s">
        <v>2609</v>
      </c>
      <c r="C64" s="208"/>
      <c r="D64" s="189" t="s">
        <v>3035</v>
      </c>
    </row>
    <row r="65" spans="1:4" s="189" customFormat="1" x14ac:dyDescent="0.35">
      <c r="B65" s="209"/>
    </row>
    <row r="66" spans="1:4" s="189" customFormat="1" x14ac:dyDescent="0.35">
      <c r="A66" s="174" t="s">
        <v>3135</v>
      </c>
      <c r="B66" s="194"/>
      <c r="C66" s="172"/>
      <c r="D66" s="172"/>
    </row>
    <row r="67" spans="1:4" s="189" customFormat="1" x14ac:dyDescent="0.35">
      <c r="A67" s="193" t="s">
        <v>2585</v>
      </c>
      <c r="B67" s="195" t="s">
        <v>2586</v>
      </c>
      <c r="C67" s="193" t="s">
        <v>2587</v>
      </c>
      <c r="D67" s="193" t="s">
        <v>2588</v>
      </c>
    </row>
    <row r="68" spans="1:4" s="189" customFormat="1" x14ac:dyDescent="0.35">
      <c r="A68" s="181" t="s">
        <v>2678</v>
      </c>
      <c r="B68" s="197" t="s">
        <v>2680</v>
      </c>
      <c r="C68" s="217"/>
      <c r="D68" s="181" t="s">
        <v>3055</v>
      </c>
    </row>
    <row r="69" spans="1:4" s="189" customFormat="1" x14ac:dyDescent="0.35">
      <c r="A69" s="181" t="s">
        <v>2611</v>
      </c>
      <c r="B69" s="196" t="s">
        <v>2607</v>
      </c>
      <c r="C69" s="205"/>
      <c r="D69" s="181" t="s">
        <v>3056</v>
      </c>
    </row>
    <row r="70" spans="1:4" s="189" customFormat="1" x14ac:dyDescent="0.35">
      <c r="A70" s="181" t="s">
        <v>2613</v>
      </c>
      <c r="B70" s="196" t="s">
        <v>2609</v>
      </c>
      <c r="C70" s="208"/>
      <c r="D70" s="181" t="s">
        <v>483</v>
      </c>
    </row>
    <row r="71" spans="1:4" s="189" customFormat="1" x14ac:dyDescent="0.35">
      <c r="A71" s="181" t="s">
        <v>2612</v>
      </c>
      <c r="B71" s="196" t="s">
        <v>2608</v>
      </c>
      <c r="C71" s="207"/>
      <c r="D71" s="181" t="s">
        <v>3057</v>
      </c>
    </row>
    <row r="72" spans="1:4" s="189" customFormat="1" x14ac:dyDescent="0.35">
      <c r="A72" s="181" t="s">
        <v>2610</v>
      </c>
      <c r="B72" s="196" t="s">
        <v>2627</v>
      </c>
      <c r="C72" s="206"/>
      <c r="D72" s="181" t="s">
        <v>3058</v>
      </c>
    </row>
    <row r="73" spans="1:4" s="189" customFormat="1" x14ac:dyDescent="0.35">
      <c r="A73" s="181" t="s">
        <v>2590</v>
      </c>
      <c r="B73" s="197" t="s">
        <v>2600</v>
      </c>
      <c r="C73" s="199"/>
      <c r="D73" s="181" t="s">
        <v>278</v>
      </c>
    </row>
    <row r="74" spans="1:4" s="189" customFormat="1" x14ac:dyDescent="0.35">
      <c r="A74" s="181" t="s">
        <v>2596</v>
      </c>
      <c r="B74" s="197" t="s">
        <v>2601</v>
      </c>
      <c r="C74" s="200"/>
      <c r="D74" s="181" t="s">
        <v>3059</v>
      </c>
    </row>
    <row r="75" spans="1:4" s="189" customFormat="1" x14ac:dyDescent="0.35">
      <c r="A75" s="181" t="s">
        <v>2603</v>
      </c>
      <c r="B75" s="197" t="s">
        <v>2604</v>
      </c>
      <c r="C75" s="201"/>
      <c r="D75" s="181" t="s">
        <v>3060</v>
      </c>
    </row>
    <row r="76" spans="1:4" s="189" customFormat="1" x14ac:dyDescent="0.35">
      <c r="A76" s="181" t="s">
        <v>2595</v>
      </c>
      <c r="B76" s="196" t="s">
        <v>2606</v>
      </c>
      <c r="C76" s="204"/>
      <c r="D76" s="181" t="s">
        <v>3061</v>
      </c>
    </row>
    <row r="77" spans="1:4" s="189" customFormat="1" x14ac:dyDescent="0.35">
      <c r="A77" s="181" t="s">
        <v>2597</v>
      </c>
      <c r="B77" s="197" t="s">
        <v>2598</v>
      </c>
      <c r="C77" s="191"/>
      <c r="D77" s="189" t="s">
        <v>2652</v>
      </c>
    </row>
    <row r="78" spans="1:4" s="189" customFormat="1" x14ac:dyDescent="0.35">
      <c r="A78" s="181"/>
      <c r="B78" s="197"/>
    </row>
    <row r="79" spans="1:4" s="189" customFormat="1" x14ac:dyDescent="0.35">
      <c r="A79" s="174" t="s">
        <v>3018</v>
      </c>
      <c r="B79" s="194"/>
      <c r="C79" s="172"/>
      <c r="D79" s="172"/>
    </row>
    <row r="80" spans="1:4" s="189" customFormat="1" x14ac:dyDescent="0.35">
      <c r="A80" s="193" t="s">
        <v>2585</v>
      </c>
      <c r="B80" s="195" t="s">
        <v>2586</v>
      </c>
      <c r="C80" s="193" t="s">
        <v>2587</v>
      </c>
      <c r="D80" s="193" t="s">
        <v>2588</v>
      </c>
    </row>
    <row r="81" spans="1:4" s="189" customFormat="1" x14ac:dyDescent="0.35">
      <c r="A81" s="181" t="s">
        <v>2596</v>
      </c>
      <c r="B81" s="197" t="s">
        <v>2601</v>
      </c>
      <c r="C81" s="200"/>
      <c r="D81" s="189" t="s">
        <v>2964</v>
      </c>
    </row>
    <row r="82" spans="1:4" s="189" customFormat="1" x14ac:dyDescent="0.35">
      <c r="A82" s="181" t="s">
        <v>2611</v>
      </c>
      <c r="B82" s="196" t="s">
        <v>2607</v>
      </c>
      <c r="C82" s="205"/>
      <c r="D82" s="189" t="s">
        <v>2965</v>
      </c>
    </row>
    <row r="83" spans="1:4" s="189" customFormat="1" x14ac:dyDescent="0.35">
      <c r="A83" s="181" t="s">
        <v>2610</v>
      </c>
      <c r="B83" s="196" t="s">
        <v>2627</v>
      </c>
      <c r="C83" s="206"/>
      <c r="D83" s="189" t="s">
        <v>2966</v>
      </c>
    </row>
    <row r="84" spans="1:4" s="189" customFormat="1" x14ac:dyDescent="0.35">
      <c r="A84" s="181" t="s">
        <v>2597</v>
      </c>
      <c r="B84" s="197" t="s">
        <v>2598</v>
      </c>
      <c r="C84" s="191"/>
      <c r="D84" s="189" t="s">
        <v>2652</v>
      </c>
    </row>
    <row r="85" spans="1:4" s="181" customFormat="1" x14ac:dyDescent="0.35">
      <c r="B85" s="196"/>
    </row>
    <row r="86" spans="1:4" s="181" customFormat="1" x14ac:dyDescent="0.35">
      <c r="A86" s="174" t="s">
        <v>3427</v>
      </c>
      <c r="B86" s="194"/>
      <c r="C86" s="172"/>
      <c r="D86" s="172"/>
    </row>
    <row r="87" spans="1:4" s="181" customFormat="1" x14ac:dyDescent="0.35">
      <c r="A87" s="193" t="s">
        <v>2585</v>
      </c>
      <c r="B87" s="195" t="s">
        <v>2586</v>
      </c>
      <c r="C87" s="193" t="s">
        <v>2587</v>
      </c>
      <c r="D87" s="193" t="s">
        <v>2588</v>
      </c>
    </row>
    <row r="88" spans="1:4" s="181" customFormat="1" x14ac:dyDescent="0.35">
      <c r="A88" s="181" t="s">
        <v>2632</v>
      </c>
      <c r="B88" s="196" t="s">
        <v>2626</v>
      </c>
      <c r="C88" s="212"/>
      <c r="D88" s="181" t="s">
        <v>3282</v>
      </c>
    </row>
    <row r="89" spans="1:4" s="181" customFormat="1" x14ac:dyDescent="0.35">
      <c r="A89" s="181" t="s">
        <v>2603</v>
      </c>
      <c r="B89" s="197" t="s">
        <v>2604</v>
      </c>
      <c r="C89" s="201"/>
      <c r="D89" s="181" t="s">
        <v>3283</v>
      </c>
    </row>
    <row r="90" spans="1:4" s="181" customFormat="1" x14ac:dyDescent="0.35">
      <c r="B90" s="196"/>
    </row>
    <row r="91" spans="1:4" s="181" customFormat="1" x14ac:dyDescent="0.35">
      <c r="A91" s="174" t="s">
        <v>3284</v>
      </c>
      <c r="B91" s="194"/>
      <c r="C91" s="172"/>
      <c r="D91" s="172"/>
    </row>
    <row r="92" spans="1:4" s="181" customFormat="1" x14ac:dyDescent="0.35">
      <c r="A92" s="193" t="s">
        <v>2585</v>
      </c>
      <c r="B92" s="195" t="s">
        <v>2586</v>
      </c>
      <c r="C92" s="193" t="s">
        <v>2587</v>
      </c>
      <c r="D92" s="193" t="s">
        <v>2588</v>
      </c>
    </row>
    <row r="93" spans="1:4" s="181" customFormat="1" x14ac:dyDescent="0.35">
      <c r="A93" s="181" t="s">
        <v>2596</v>
      </c>
      <c r="B93" s="197" t="s">
        <v>2601</v>
      </c>
      <c r="C93" s="200"/>
      <c r="D93" s="181" t="s">
        <v>3285</v>
      </c>
    </row>
    <row r="94" spans="1:4" s="181" customFormat="1" x14ac:dyDescent="0.35">
      <c r="A94" s="181" t="s">
        <v>2610</v>
      </c>
      <c r="B94" s="196" t="s">
        <v>2627</v>
      </c>
      <c r="C94" s="206"/>
      <c r="D94" s="181" t="s">
        <v>3286</v>
      </c>
    </row>
    <row r="95" spans="1:4" s="181" customFormat="1" x14ac:dyDescent="0.35">
      <c r="A95" s="181" t="s">
        <v>2603</v>
      </c>
      <c r="B95" s="197" t="s">
        <v>2604</v>
      </c>
      <c r="C95" s="201"/>
      <c r="D95" s="181" t="s">
        <v>3287</v>
      </c>
    </row>
    <row r="96" spans="1:4" s="181" customFormat="1" x14ac:dyDescent="0.35">
      <c r="A96" s="181" t="s">
        <v>2611</v>
      </c>
      <c r="B96" s="196" t="s">
        <v>2607</v>
      </c>
      <c r="C96" s="205"/>
      <c r="D96" s="181" t="s">
        <v>3288</v>
      </c>
    </row>
    <row r="97" spans="1:4" s="181" customFormat="1" x14ac:dyDescent="0.35">
      <c r="B97" s="196"/>
    </row>
    <row r="98" spans="1:4" s="181" customFormat="1" x14ac:dyDescent="0.35">
      <c r="A98" s="174" t="s">
        <v>3289</v>
      </c>
      <c r="B98" s="194"/>
      <c r="C98" s="172"/>
      <c r="D98" s="172"/>
    </row>
    <row r="99" spans="1:4" s="181" customFormat="1" x14ac:dyDescent="0.35">
      <c r="A99" s="193" t="s">
        <v>2585</v>
      </c>
      <c r="B99" s="195" t="s">
        <v>2586</v>
      </c>
      <c r="C99" s="193" t="s">
        <v>2587</v>
      </c>
      <c r="D99" s="193" t="s">
        <v>2588</v>
      </c>
    </row>
    <row r="100" spans="1:4" s="181" customFormat="1" x14ac:dyDescent="0.35">
      <c r="A100" s="181" t="s">
        <v>2636</v>
      </c>
      <c r="B100" s="196" t="s">
        <v>2630</v>
      </c>
      <c r="C100" s="215"/>
      <c r="D100" s="181" t="s">
        <v>3290</v>
      </c>
    </row>
    <row r="101" spans="1:4" s="181" customFormat="1" x14ac:dyDescent="0.35">
      <c r="A101" s="181" t="s">
        <v>2612</v>
      </c>
      <c r="B101" s="196" t="s">
        <v>2608</v>
      </c>
      <c r="C101" s="207"/>
      <c r="D101" s="181" t="s">
        <v>3291</v>
      </c>
    </row>
    <row r="102" spans="1:4" s="181" customFormat="1" x14ac:dyDescent="0.35">
      <c r="B102" s="196"/>
    </row>
    <row r="103" spans="1:4" s="181" customFormat="1" x14ac:dyDescent="0.35">
      <c r="A103" s="174" t="s">
        <v>3292</v>
      </c>
      <c r="B103" s="194"/>
      <c r="C103" s="172"/>
      <c r="D103" s="172"/>
    </row>
    <row r="104" spans="1:4" s="181" customFormat="1" x14ac:dyDescent="0.35">
      <c r="A104" s="193" t="s">
        <v>2585</v>
      </c>
      <c r="B104" s="195" t="s">
        <v>2586</v>
      </c>
      <c r="C104" s="193" t="s">
        <v>2587</v>
      </c>
      <c r="D104" s="193" t="s">
        <v>2588</v>
      </c>
    </row>
    <row r="105" spans="1:4" s="181" customFormat="1" x14ac:dyDescent="0.35">
      <c r="A105" s="181" t="s">
        <v>2632</v>
      </c>
      <c r="B105" s="196" t="s">
        <v>2626</v>
      </c>
      <c r="C105" s="212"/>
      <c r="D105" s="181" t="s">
        <v>3293</v>
      </c>
    </row>
    <row r="106" spans="1:4" s="181" customFormat="1" x14ac:dyDescent="0.35">
      <c r="A106" s="181" t="s">
        <v>2611</v>
      </c>
      <c r="B106" s="196" t="s">
        <v>2607</v>
      </c>
      <c r="C106" s="205"/>
      <c r="D106" s="181" t="s">
        <v>3294</v>
      </c>
    </row>
    <row r="107" spans="1:4" s="181" customFormat="1" x14ac:dyDescent="0.35">
      <c r="A107" s="181" t="s">
        <v>2613</v>
      </c>
      <c r="B107" s="196" t="s">
        <v>2609</v>
      </c>
      <c r="C107" s="208"/>
      <c r="D107" s="181" t="s">
        <v>3295</v>
      </c>
    </row>
    <row r="108" spans="1:4" s="181" customFormat="1" x14ac:dyDescent="0.35">
      <c r="A108" s="181" t="s">
        <v>2603</v>
      </c>
      <c r="B108" s="197" t="s">
        <v>2604</v>
      </c>
      <c r="C108" s="201"/>
      <c r="D108" s="181" t="s">
        <v>3296</v>
      </c>
    </row>
    <row r="109" spans="1:4" s="181" customFormat="1" x14ac:dyDescent="0.35">
      <c r="A109" s="181" t="s">
        <v>2610</v>
      </c>
      <c r="B109" s="196" t="s">
        <v>2627</v>
      </c>
      <c r="C109" s="206"/>
      <c r="D109" s="181" t="s">
        <v>3297</v>
      </c>
    </row>
    <row r="110" spans="1:4" s="181" customFormat="1" x14ac:dyDescent="0.35">
      <c r="A110" s="181" t="s">
        <v>2590</v>
      </c>
      <c r="B110" s="197" t="s">
        <v>2600</v>
      </c>
      <c r="C110" s="199"/>
      <c r="D110" s="181" t="s">
        <v>3298</v>
      </c>
    </row>
    <row r="111" spans="1:4" s="181" customFormat="1" x14ac:dyDescent="0.35">
      <c r="A111" s="181" t="s">
        <v>2596</v>
      </c>
      <c r="B111" s="197" t="s">
        <v>2601</v>
      </c>
      <c r="C111" s="200"/>
      <c r="D111" s="181" t="s">
        <v>3299</v>
      </c>
    </row>
    <row r="112" spans="1:4" s="181" customFormat="1" x14ac:dyDescent="0.35">
      <c r="B112" s="196"/>
    </row>
    <row r="113" spans="1:4" s="181" customFormat="1" x14ac:dyDescent="0.35">
      <c r="A113" s="174" t="s">
        <v>2978</v>
      </c>
      <c r="B113" s="194"/>
      <c r="C113" s="172"/>
      <c r="D113" s="172"/>
    </row>
    <row r="114" spans="1:4" s="181" customFormat="1" x14ac:dyDescent="0.35">
      <c r="A114" s="193" t="s">
        <v>2585</v>
      </c>
      <c r="B114" s="195" t="s">
        <v>2586</v>
      </c>
      <c r="C114" s="193" t="s">
        <v>2587</v>
      </c>
      <c r="D114" s="193" t="s">
        <v>2588</v>
      </c>
    </row>
    <row r="115" spans="1:4" s="181" customFormat="1" x14ac:dyDescent="0.35">
      <c r="A115" s="181" t="s">
        <v>2611</v>
      </c>
      <c r="B115" s="196" t="s">
        <v>2607</v>
      </c>
      <c r="C115" s="205"/>
      <c r="D115" s="189" t="s">
        <v>2979</v>
      </c>
    </row>
    <row r="116" spans="1:4" s="181" customFormat="1" x14ac:dyDescent="0.35">
      <c r="A116" s="181" t="s">
        <v>2603</v>
      </c>
      <c r="B116" s="197" t="s">
        <v>2604</v>
      </c>
      <c r="C116" s="201"/>
      <c r="D116" s="189" t="s">
        <v>2980</v>
      </c>
    </row>
    <row r="117" spans="1:4" s="181" customFormat="1" x14ac:dyDescent="0.35">
      <c r="A117" s="181" t="s">
        <v>2597</v>
      </c>
      <c r="B117" s="197" t="s">
        <v>2598</v>
      </c>
      <c r="C117" s="191"/>
      <c r="D117" s="189" t="s">
        <v>2652</v>
      </c>
    </row>
    <row r="118" spans="1:4" s="181" customFormat="1" x14ac:dyDescent="0.35">
      <c r="B118" s="197"/>
      <c r="C118" s="189"/>
      <c r="D118" s="189"/>
    </row>
    <row r="119" spans="1:4" s="181" customFormat="1" x14ac:dyDescent="0.35">
      <c r="A119" s="174" t="s">
        <v>3019</v>
      </c>
      <c r="B119" s="194"/>
      <c r="C119" s="172"/>
      <c r="D119" s="172"/>
    </row>
    <row r="120" spans="1:4" s="181" customFormat="1" x14ac:dyDescent="0.35">
      <c r="A120" s="193" t="s">
        <v>2585</v>
      </c>
      <c r="B120" s="195" t="s">
        <v>2586</v>
      </c>
      <c r="C120" s="193" t="s">
        <v>2587</v>
      </c>
      <c r="D120" s="193" t="s">
        <v>2588</v>
      </c>
    </row>
    <row r="121" spans="1:4" s="181" customFormat="1" x14ac:dyDescent="0.35">
      <c r="A121" s="181" t="s">
        <v>2596</v>
      </c>
      <c r="B121" s="197" t="s">
        <v>2601</v>
      </c>
      <c r="C121" s="200"/>
      <c r="D121" s="189" t="s">
        <v>3020</v>
      </c>
    </row>
    <row r="122" spans="1:4" s="181" customFormat="1" x14ac:dyDescent="0.35">
      <c r="A122" s="181" t="s">
        <v>2636</v>
      </c>
      <c r="B122" s="196" t="s">
        <v>2630</v>
      </c>
      <c r="C122" s="215"/>
      <c r="D122" s="189" t="s">
        <v>3021</v>
      </c>
    </row>
    <row r="123" spans="1:4" s="181" customFormat="1" x14ac:dyDescent="0.35">
      <c r="A123" s="181" t="s">
        <v>2613</v>
      </c>
      <c r="B123" s="196" t="s">
        <v>2609</v>
      </c>
      <c r="C123" s="208"/>
      <c r="D123" s="189" t="s">
        <v>3022</v>
      </c>
    </row>
    <row r="124" spans="1:4" s="181" customFormat="1" x14ac:dyDescent="0.35">
      <c r="A124" s="181" t="s">
        <v>2597</v>
      </c>
      <c r="B124" s="197" t="s">
        <v>2598</v>
      </c>
      <c r="C124" s="191"/>
      <c r="D124" s="189" t="s">
        <v>2652</v>
      </c>
    </row>
    <row r="125" spans="1:4" s="181" customFormat="1" x14ac:dyDescent="0.35">
      <c r="B125" s="196"/>
    </row>
    <row r="126" spans="1:4" s="181" customFormat="1" x14ac:dyDescent="0.35">
      <c r="A126" s="174" t="s">
        <v>2654</v>
      </c>
      <c r="B126" s="194"/>
      <c r="C126" s="172"/>
      <c r="D126" s="172"/>
    </row>
    <row r="127" spans="1:4" s="181" customFormat="1" x14ac:dyDescent="0.35">
      <c r="A127" s="193" t="s">
        <v>2585</v>
      </c>
      <c r="B127" s="195" t="s">
        <v>2586</v>
      </c>
      <c r="C127" s="193" t="s">
        <v>2587</v>
      </c>
      <c r="D127" s="193" t="s">
        <v>2588</v>
      </c>
    </row>
    <row r="128" spans="1:4" s="181" customFormat="1" x14ac:dyDescent="0.35">
      <c r="A128" s="181" t="s">
        <v>2597</v>
      </c>
      <c r="B128" s="197" t="s">
        <v>2598</v>
      </c>
      <c r="C128" s="191"/>
      <c r="D128" s="181" t="s">
        <v>2655</v>
      </c>
    </row>
    <row r="129" spans="1:4" s="181" customFormat="1" x14ac:dyDescent="0.35">
      <c r="A129" s="181" t="s">
        <v>2611</v>
      </c>
      <c r="B129" s="196" t="s">
        <v>2607</v>
      </c>
      <c r="C129" s="205"/>
      <c r="D129" s="181" t="s">
        <v>2656</v>
      </c>
    </row>
    <row r="130" spans="1:4" s="181" customFormat="1" x14ac:dyDescent="0.35">
      <c r="A130" s="181" t="s">
        <v>2613</v>
      </c>
      <c r="B130" s="196" t="s">
        <v>2609</v>
      </c>
      <c r="C130" s="208"/>
      <c r="D130" s="181" t="s">
        <v>2755</v>
      </c>
    </row>
    <row r="131" spans="1:4" s="181" customFormat="1" x14ac:dyDescent="0.35">
      <c r="A131" s="181" t="s">
        <v>2612</v>
      </c>
      <c r="B131" s="196" t="s">
        <v>2608</v>
      </c>
      <c r="C131" s="207"/>
      <c r="D131" s="181" t="s">
        <v>2657</v>
      </c>
    </row>
    <row r="132" spans="1:4" s="181" customFormat="1" x14ac:dyDescent="0.35">
      <c r="A132" s="181" t="s">
        <v>2610</v>
      </c>
      <c r="B132" s="196" t="s">
        <v>2627</v>
      </c>
      <c r="C132" s="206"/>
      <c r="D132" s="181" t="s">
        <v>2658</v>
      </c>
    </row>
    <row r="133" spans="1:4" s="181" customFormat="1" x14ac:dyDescent="0.35">
      <c r="A133" s="181" t="s">
        <v>2590</v>
      </c>
      <c r="B133" s="197" t="s">
        <v>2600</v>
      </c>
      <c r="C133" s="199"/>
      <c r="D133" s="181" t="s">
        <v>2659</v>
      </c>
    </row>
    <row r="134" spans="1:4" s="181" customFormat="1" x14ac:dyDescent="0.35">
      <c r="A134" s="181" t="s">
        <v>2596</v>
      </c>
      <c r="B134" s="197" t="s">
        <v>2601</v>
      </c>
      <c r="C134" s="200"/>
      <c r="D134" s="181" t="s">
        <v>2660</v>
      </c>
    </row>
    <row r="135" spans="1:4" s="181" customFormat="1" x14ac:dyDescent="0.35">
      <c r="A135" s="181" t="s">
        <v>2603</v>
      </c>
      <c r="B135" s="197" t="s">
        <v>2604</v>
      </c>
      <c r="C135" s="201"/>
      <c r="D135" s="181" t="s">
        <v>2661</v>
      </c>
    </row>
    <row r="136" spans="1:4" s="181" customFormat="1" x14ac:dyDescent="0.35">
      <c r="A136" s="181" t="s">
        <v>2595</v>
      </c>
      <c r="B136" s="196" t="s">
        <v>2606</v>
      </c>
      <c r="C136" s="204"/>
      <c r="D136" s="181" t="s">
        <v>2662</v>
      </c>
    </row>
    <row r="137" spans="1:4" s="181" customFormat="1" x14ac:dyDescent="0.35">
      <c r="B137" s="196"/>
      <c r="C137" s="189"/>
    </row>
    <row r="138" spans="1:4" s="181" customFormat="1" x14ac:dyDescent="0.35">
      <c r="A138" s="174" t="s">
        <v>2653</v>
      </c>
      <c r="B138" s="194"/>
      <c r="C138" s="172"/>
      <c r="D138" s="172"/>
    </row>
    <row r="139" spans="1:4" s="181" customFormat="1" x14ac:dyDescent="0.35">
      <c r="A139" s="193" t="s">
        <v>2585</v>
      </c>
      <c r="B139" s="195" t="s">
        <v>2586</v>
      </c>
      <c r="C139" s="193" t="s">
        <v>2587</v>
      </c>
      <c r="D139" s="193" t="s">
        <v>2588</v>
      </c>
    </row>
    <row r="140" spans="1:4" s="181" customFormat="1" x14ac:dyDescent="0.35">
      <c r="A140" s="181" t="s">
        <v>2603</v>
      </c>
      <c r="B140" s="197" t="s">
        <v>2604</v>
      </c>
      <c r="C140" s="201"/>
      <c r="D140" s="181" t="s">
        <v>2773</v>
      </c>
    </row>
    <row r="141" spans="1:4" s="181" customFormat="1" x14ac:dyDescent="0.35">
      <c r="A141" s="181" t="s">
        <v>2610</v>
      </c>
      <c r="B141" s="196" t="s">
        <v>2627</v>
      </c>
      <c r="C141" s="206"/>
      <c r="D141" s="189" t="s">
        <v>2774</v>
      </c>
    </row>
    <row r="142" spans="1:4" s="181" customFormat="1" x14ac:dyDescent="0.35">
      <c r="A142" s="181" t="s">
        <v>2596</v>
      </c>
      <c r="B142" s="197" t="s">
        <v>2601</v>
      </c>
      <c r="C142" s="200"/>
      <c r="D142" s="181" t="s">
        <v>2764</v>
      </c>
    </row>
    <row r="143" spans="1:4" s="181" customFormat="1" x14ac:dyDescent="0.35">
      <c r="A143" s="181" t="s">
        <v>2611</v>
      </c>
      <c r="B143" s="196" t="s">
        <v>2607</v>
      </c>
      <c r="C143" s="205"/>
      <c r="D143" s="181" t="s">
        <v>2765</v>
      </c>
    </row>
    <row r="144" spans="1:4" s="181" customFormat="1" x14ac:dyDescent="0.35">
      <c r="A144" s="181" t="s">
        <v>2597</v>
      </c>
      <c r="B144" s="197" t="s">
        <v>2598</v>
      </c>
      <c r="C144" s="191"/>
      <c r="D144" s="189" t="s">
        <v>2652</v>
      </c>
    </row>
    <row r="145" spans="1:4" s="181" customFormat="1" x14ac:dyDescent="0.35">
      <c r="B145" s="196"/>
      <c r="C145" s="189"/>
    </row>
    <row r="146" spans="1:4" x14ac:dyDescent="0.35">
      <c r="A146" s="174" t="s">
        <v>2589</v>
      </c>
      <c r="B146" s="194"/>
      <c r="C146" s="172"/>
      <c r="D146" s="172"/>
    </row>
    <row r="147" spans="1:4" x14ac:dyDescent="0.35">
      <c r="A147" s="193" t="s">
        <v>2585</v>
      </c>
      <c r="B147" s="195" t="s">
        <v>2586</v>
      </c>
      <c r="C147" s="193" t="s">
        <v>2587</v>
      </c>
      <c r="D147" s="193" t="s">
        <v>2588</v>
      </c>
    </row>
    <row r="148" spans="1:4" x14ac:dyDescent="0.35">
      <c r="A148" s="181" t="s">
        <v>2610</v>
      </c>
      <c r="B148" s="196" t="s">
        <v>2627</v>
      </c>
      <c r="C148" s="206"/>
      <c r="D148" t="s">
        <v>2274</v>
      </c>
    </row>
    <row r="149" spans="1:4" x14ac:dyDescent="0.35">
      <c r="A149" t="s">
        <v>2590</v>
      </c>
      <c r="B149" s="197" t="s">
        <v>2600</v>
      </c>
      <c r="C149" s="199"/>
      <c r="D149" t="s">
        <v>2276</v>
      </c>
    </row>
    <row r="150" spans="1:4" x14ac:dyDescent="0.35">
      <c r="A150" t="s">
        <v>2596</v>
      </c>
      <c r="B150" s="197" t="s">
        <v>2601</v>
      </c>
      <c r="C150" s="200"/>
      <c r="D150" t="s">
        <v>2275</v>
      </c>
    </row>
    <row r="151" spans="1:4" x14ac:dyDescent="0.35">
      <c r="A151" t="s">
        <v>2595</v>
      </c>
      <c r="B151" s="196" t="s">
        <v>2606</v>
      </c>
      <c r="C151" s="202"/>
      <c r="D151" t="s">
        <v>2592</v>
      </c>
    </row>
    <row r="152" spans="1:4" x14ac:dyDescent="0.35">
      <c r="A152" s="181" t="s">
        <v>2611</v>
      </c>
      <c r="B152" s="196" t="s">
        <v>2607</v>
      </c>
      <c r="C152" s="205"/>
      <c r="D152" t="s">
        <v>2593</v>
      </c>
    </row>
    <row r="153" spans="1:4" x14ac:dyDescent="0.35">
      <c r="A153" t="s">
        <v>2597</v>
      </c>
      <c r="B153" s="197" t="s">
        <v>2598</v>
      </c>
      <c r="C153" s="191"/>
      <c r="D153" t="s">
        <v>2277</v>
      </c>
    </row>
    <row r="154" spans="1:4" x14ac:dyDescent="0.35">
      <c r="A154" t="s">
        <v>2603</v>
      </c>
      <c r="B154" s="197" t="s">
        <v>2604</v>
      </c>
      <c r="C154" s="201"/>
      <c r="D154" t="s">
        <v>2602</v>
      </c>
    </row>
    <row r="156" spans="1:4" x14ac:dyDescent="0.35">
      <c r="A156" s="174" t="s">
        <v>2637</v>
      </c>
      <c r="B156" s="194"/>
      <c r="C156" s="172"/>
      <c r="D156" s="172"/>
    </row>
    <row r="157" spans="1:4" x14ac:dyDescent="0.35">
      <c r="A157" s="193" t="s">
        <v>2585</v>
      </c>
      <c r="B157" s="195" t="s">
        <v>2586</v>
      </c>
      <c r="C157" s="193" t="s">
        <v>2587</v>
      </c>
      <c r="D157" s="193" t="s">
        <v>2588</v>
      </c>
    </row>
    <row r="158" spans="1:4" x14ac:dyDescent="0.35">
      <c r="A158" s="181" t="s">
        <v>2596</v>
      </c>
      <c r="B158" s="197" t="s">
        <v>2601</v>
      </c>
      <c r="C158" s="200"/>
      <c r="D158" t="s">
        <v>148</v>
      </c>
    </row>
    <row r="159" spans="1:4" x14ac:dyDescent="0.35">
      <c r="A159" s="181" t="s">
        <v>2584</v>
      </c>
      <c r="B159" s="198" t="s">
        <v>2591</v>
      </c>
      <c r="C159" s="192"/>
      <c r="D159" t="s">
        <v>2639</v>
      </c>
    </row>
    <row r="160" spans="1:4" x14ac:dyDescent="0.35">
      <c r="A160" s="181" t="s">
        <v>2636</v>
      </c>
      <c r="B160" s="196" t="s">
        <v>2630</v>
      </c>
      <c r="C160" s="215"/>
      <c r="D160" t="s">
        <v>2646</v>
      </c>
    </row>
    <row r="161" spans="1:4" x14ac:dyDescent="0.35">
      <c r="A161" s="181" t="s">
        <v>2603</v>
      </c>
      <c r="B161" s="197" t="s">
        <v>2604</v>
      </c>
      <c r="C161" s="201"/>
      <c r="D161" t="s">
        <v>2640</v>
      </c>
    </row>
    <row r="162" spans="1:4" x14ac:dyDescent="0.35">
      <c r="A162" s="181" t="s">
        <v>2612</v>
      </c>
      <c r="B162" s="196" t="s">
        <v>2608</v>
      </c>
      <c r="C162" s="207"/>
      <c r="D162" t="s">
        <v>2641</v>
      </c>
    </row>
    <row r="163" spans="1:4" x14ac:dyDescent="0.35">
      <c r="A163" s="181" t="s">
        <v>2611</v>
      </c>
      <c r="B163" s="196" t="s">
        <v>2607</v>
      </c>
      <c r="C163" s="205"/>
      <c r="D163" t="s">
        <v>2642</v>
      </c>
    </row>
    <row r="164" spans="1:4" x14ac:dyDescent="0.35">
      <c r="A164" s="181" t="s">
        <v>2631</v>
      </c>
      <c r="B164" s="196" t="s">
        <v>2628</v>
      </c>
      <c r="C164" s="214"/>
      <c r="D164" t="s">
        <v>2643</v>
      </c>
    </row>
    <row r="165" spans="1:4" x14ac:dyDescent="0.35">
      <c r="A165" s="181" t="s">
        <v>2597</v>
      </c>
      <c r="B165" s="197" t="s">
        <v>2598</v>
      </c>
      <c r="C165" s="191"/>
      <c r="D165" t="s">
        <v>2647</v>
      </c>
    </row>
    <row r="166" spans="1:4" x14ac:dyDescent="0.35">
      <c r="A166" s="181" t="s">
        <v>2610</v>
      </c>
      <c r="B166" s="196" t="s">
        <v>2627</v>
      </c>
      <c r="C166" s="206"/>
      <c r="D166" t="s">
        <v>2388</v>
      </c>
    </row>
    <row r="167" spans="1:4" x14ac:dyDescent="0.35">
      <c r="A167" s="181" t="s">
        <v>2613</v>
      </c>
      <c r="B167" s="196" t="s">
        <v>2609</v>
      </c>
      <c r="C167" s="208"/>
      <c r="D167" t="s">
        <v>3262</v>
      </c>
    </row>
    <row r="168" spans="1:4" x14ac:dyDescent="0.35">
      <c r="A168" s="181" t="s">
        <v>2590</v>
      </c>
      <c r="B168" s="197" t="s">
        <v>2600</v>
      </c>
      <c r="C168" s="199"/>
      <c r="D168" t="s">
        <v>2638</v>
      </c>
    </row>
    <row r="170" spans="1:4" x14ac:dyDescent="0.35">
      <c r="A170" s="174" t="s">
        <v>2663</v>
      </c>
      <c r="B170" s="194"/>
      <c r="C170" s="172"/>
      <c r="D170" s="172"/>
    </row>
    <row r="171" spans="1:4" x14ac:dyDescent="0.35">
      <c r="A171" s="193" t="s">
        <v>2585</v>
      </c>
      <c r="B171" s="195" t="s">
        <v>2586</v>
      </c>
      <c r="C171" s="193" t="s">
        <v>2587</v>
      </c>
      <c r="D171" s="193" t="s">
        <v>2588</v>
      </c>
    </row>
    <row r="172" spans="1:4" x14ac:dyDescent="0.35">
      <c r="A172" s="181" t="s">
        <v>2590</v>
      </c>
      <c r="B172" s="197" t="s">
        <v>2600</v>
      </c>
      <c r="C172" s="199"/>
      <c r="D172" s="181" t="s">
        <v>2859</v>
      </c>
    </row>
    <row r="173" spans="1:4" x14ac:dyDescent="0.35">
      <c r="A173" s="181" t="s">
        <v>2596</v>
      </c>
      <c r="B173" s="197" t="s">
        <v>2601</v>
      </c>
      <c r="C173" s="200"/>
      <c r="D173" s="181" t="s">
        <v>3159</v>
      </c>
    </row>
    <row r="174" spans="1:4" x14ac:dyDescent="0.35">
      <c r="A174" s="181" t="s">
        <v>2595</v>
      </c>
      <c r="B174" s="196" t="s">
        <v>2606</v>
      </c>
      <c r="C174" s="202"/>
      <c r="D174" s="181" t="s">
        <v>3160</v>
      </c>
    </row>
    <row r="175" spans="1:4" x14ac:dyDescent="0.35">
      <c r="A175" s="181" t="s">
        <v>2632</v>
      </c>
      <c r="B175" s="196" t="s">
        <v>2626</v>
      </c>
      <c r="C175" s="212"/>
      <c r="D175" s="181" t="s">
        <v>3161</v>
      </c>
    </row>
    <row r="176" spans="1:4" x14ac:dyDescent="0.35">
      <c r="A176" s="181" t="s">
        <v>2633</v>
      </c>
      <c r="B176" s="196" t="s">
        <v>2417</v>
      </c>
      <c r="C176" s="211"/>
      <c r="D176" s="181" t="s">
        <v>3162</v>
      </c>
    </row>
    <row r="177" spans="1:4" x14ac:dyDescent="0.35">
      <c r="A177" s="181" t="s">
        <v>2603</v>
      </c>
      <c r="B177" s="197" t="s">
        <v>2604</v>
      </c>
      <c r="C177" s="201"/>
      <c r="D177" s="181" t="s">
        <v>3163</v>
      </c>
    </row>
    <row r="178" spans="1:4" x14ac:dyDescent="0.35">
      <c r="A178" s="181" t="s">
        <v>2612</v>
      </c>
      <c r="B178" s="196" t="s">
        <v>2608</v>
      </c>
      <c r="C178" s="207"/>
      <c r="D178" s="181" t="s">
        <v>3164</v>
      </c>
    </row>
    <row r="179" spans="1:4" x14ac:dyDescent="0.35">
      <c r="A179" s="181" t="s">
        <v>2597</v>
      </c>
      <c r="B179" s="197" t="s">
        <v>2598</v>
      </c>
      <c r="C179" s="191"/>
      <c r="D179" s="181" t="s">
        <v>3165</v>
      </c>
    </row>
    <row r="180" spans="1:4" x14ac:dyDescent="0.35">
      <c r="A180" s="181" t="s">
        <v>2610</v>
      </c>
      <c r="B180" s="196" t="s">
        <v>2627</v>
      </c>
      <c r="C180" s="206"/>
      <c r="D180" s="181" t="s">
        <v>2664</v>
      </c>
    </row>
    <row r="181" spans="1:4" x14ac:dyDescent="0.35">
      <c r="A181" s="181" t="s">
        <v>2635</v>
      </c>
      <c r="B181" s="196" t="s">
        <v>2629</v>
      </c>
      <c r="C181" s="213"/>
      <c r="D181" s="181" t="s">
        <v>3166</v>
      </c>
    </row>
    <row r="182" spans="1:4" x14ac:dyDescent="0.35">
      <c r="A182" s="181" t="s">
        <v>2678</v>
      </c>
      <c r="B182" s="197" t="s">
        <v>2680</v>
      </c>
      <c r="C182" s="217"/>
      <c r="D182" s="181" t="s">
        <v>3167</v>
      </c>
    </row>
    <row r="183" spans="1:4" x14ac:dyDescent="0.35">
      <c r="A183" s="181" t="s">
        <v>2631</v>
      </c>
      <c r="B183" s="196" t="s">
        <v>2628</v>
      </c>
      <c r="C183" s="214"/>
      <c r="D183" s="181" t="s">
        <v>3168</v>
      </c>
    </row>
    <row r="184" spans="1:4" x14ac:dyDescent="0.35">
      <c r="A184" s="181" t="s">
        <v>2584</v>
      </c>
      <c r="B184" s="198" t="s">
        <v>2591</v>
      </c>
      <c r="C184" s="192"/>
      <c r="D184" s="181" t="s">
        <v>2665</v>
      </c>
    </row>
    <row r="185" spans="1:4" x14ac:dyDescent="0.35">
      <c r="A185" s="181" t="s">
        <v>2611</v>
      </c>
      <c r="B185" s="196" t="s">
        <v>2607</v>
      </c>
      <c r="C185" s="205"/>
      <c r="D185" s="181" t="s">
        <v>3169</v>
      </c>
    </row>
    <row r="186" spans="1:4" x14ac:dyDescent="0.35">
      <c r="A186" s="181" t="s">
        <v>2679</v>
      </c>
      <c r="B186" s="197">
        <v>740000</v>
      </c>
      <c r="C186" s="218"/>
      <c r="D186" s="181" t="s">
        <v>3170</v>
      </c>
    </row>
    <row r="187" spans="1:4" x14ac:dyDescent="0.35">
      <c r="A187" s="181" t="s">
        <v>2613</v>
      </c>
      <c r="B187" s="196" t="s">
        <v>2609</v>
      </c>
      <c r="C187" s="208"/>
      <c r="D187" s="181" t="s">
        <v>3171</v>
      </c>
    </row>
    <row r="188" spans="1:4" x14ac:dyDescent="0.35">
      <c r="A188" s="189" t="s">
        <v>2620</v>
      </c>
      <c r="B188" s="209" t="s">
        <v>2619</v>
      </c>
      <c r="C188" s="210"/>
      <c r="D188" s="181" t="s">
        <v>3172</v>
      </c>
    </row>
    <row r="189" spans="1:4" x14ac:dyDescent="0.35">
      <c r="A189" s="181" t="s">
        <v>2636</v>
      </c>
      <c r="B189" s="196" t="s">
        <v>2630</v>
      </c>
      <c r="C189" s="215"/>
      <c r="D189" s="181" t="s">
        <v>3173</v>
      </c>
    </row>
    <row r="190" spans="1:4" x14ac:dyDescent="0.35">
      <c r="A190" s="181" t="s">
        <v>2594</v>
      </c>
      <c r="B190" s="197" t="s">
        <v>2599</v>
      </c>
      <c r="C190" s="203"/>
      <c r="D190" s="181" t="s">
        <v>3174</v>
      </c>
    </row>
    <row r="191" spans="1:4" x14ac:dyDescent="0.35">
      <c r="A191" t="s">
        <v>3186</v>
      </c>
      <c r="B191" s="260" t="s">
        <v>3179</v>
      </c>
      <c r="C191" s="259"/>
      <c r="D191" s="181" t="s">
        <v>3175</v>
      </c>
    </row>
    <row r="192" spans="1:4" x14ac:dyDescent="0.35">
      <c r="A192" s="181" t="s">
        <v>3183</v>
      </c>
      <c r="B192" s="197" t="s">
        <v>3180</v>
      </c>
      <c r="C192" s="261"/>
      <c r="D192" s="181" t="s">
        <v>3176</v>
      </c>
    </row>
    <row r="193" spans="1:4" s="181" customFormat="1" x14ac:dyDescent="0.35">
      <c r="A193" s="181" t="s">
        <v>3184</v>
      </c>
      <c r="B193" s="181" t="s">
        <v>3181</v>
      </c>
      <c r="C193" s="262"/>
      <c r="D193" s="181" t="s">
        <v>3177</v>
      </c>
    </row>
    <row r="194" spans="1:4" s="181" customFormat="1" x14ac:dyDescent="0.35">
      <c r="A194" s="265" t="s">
        <v>3185</v>
      </c>
      <c r="B194" s="264" t="s">
        <v>3182</v>
      </c>
      <c r="C194" s="263"/>
      <c r="D194" s="181" t="s">
        <v>3178</v>
      </c>
    </row>
    <row r="195" spans="1:4" s="181" customFormat="1" x14ac:dyDescent="0.35">
      <c r="B195" s="196"/>
    </row>
    <row r="196" spans="1:4" s="181" customFormat="1" x14ac:dyDescent="0.35">
      <c r="A196" s="174" t="s">
        <v>2666</v>
      </c>
      <c r="B196" s="194"/>
      <c r="C196" s="172"/>
      <c r="D196" s="172"/>
    </row>
    <row r="197" spans="1:4" s="181" customFormat="1" x14ac:dyDescent="0.35">
      <c r="A197" s="193" t="s">
        <v>2585</v>
      </c>
      <c r="B197" s="195" t="s">
        <v>2586</v>
      </c>
      <c r="C197" s="193" t="s">
        <v>2587</v>
      </c>
      <c r="D197" s="193" t="s">
        <v>2588</v>
      </c>
    </row>
    <row r="198" spans="1:4" s="181" customFormat="1" x14ac:dyDescent="0.35">
      <c r="A198" s="181" t="s">
        <v>2597</v>
      </c>
      <c r="B198" s="197" t="s">
        <v>2598</v>
      </c>
      <c r="C198" s="191"/>
      <c r="D198" t="s">
        <v>127</v>
      </c>
    </row>
    <row r="199" spans="1:4" s="181" customFormat="1" x14ac:dyDescent="0.35">
      <c r="A199" s="181" t="s">
        <v>2603</v>
      </c>
      <c r="B199" s="197" t="s">
        <v>2604</v>
      </c>
      <c r="C199" s="201"/>
      <c r="D199" t="s">
        <v>126</v>
      </c>
    </row>
    <row r="200" spans="1:4" s="181" customFormat="1" x14ac:dyDescent="0.35">
      <c r="A200" s="181" t="s">
        <v>2610</v>
      </c>
      <c r="B200" s="196" t="s">
        <v>2627</v>
      </c>
      <c r="C200" s="206"/>
      <c r="D200" t="s">
        <v>125</v>
      </c>
    </row>
    <row r="201" spans="1:4" s="181" customFormat="1" x14ac:dyDescent="0.35">
      <c r="A201" s="181" t="s">
        <v>2611</v>
      </c>
      <c r="B201" s="196" t="s">
        <v>2607</v>
      </c>
      <c r="C201" s="205"/>
      <c r="D201" t="s">
        <v>123</v>
      </c>
    </row>
    <row r="202" spans="1:4" s="181" customFormat="1" x14ac:dyDescent="0.35">
      <c r="A202" s="181" t="s">
        <v>2596</v>
      </c>
      <c r="B202" s="197" t="s">
        <v>2601</v>
      </c>
      <c r="C202" s="200"/>
      <c r="D202" t="s">
        <v>122</v>
      </c>
    </row>
    <row r="203" spans="1:4" s="181" customFormat="1" x14ac:dyDescent="0.35">
      <c r="A203"/>
      <c r="B203" s="196"/>
      <c r="C203"/>
      <c r="D203"/>
    </row>
    <row r="204" spans="1:4" s="181" customFormat="1" x14ac:dyDescent="0.35">
      <c r="A204" s="174" t="s">
        <v>2667</v>
      </c>
      <c r="B204" s="194"/>
      <c r="C204" s="172"/>
      <c r="D204" s="172"/>
    </row>
    <row r="205" spans="1:4" s="181" customFormat="1" x14ac:dyDescent="0.35">
      <c r="A205" s="193" t="s">
        <v>2585</v>
      </c>
      <c r="B205" s="195" t="s">
        <v>2586</v>
      </c>
      <c r="C205" s="193" t="s">
        <v>2587</v>
      </c>
      <c r="D205" s="193" t="s">
        <v>2588</v>
      </c>
    </row>
    <row r="206" spans="1:4" s="181" customFormat="1" x14ac:dyDescent="0.35">
      <c r="A206" s="181" t="s">
        <v>2584</v>
      </c>
      <c r="B206" s="198" t="s">
        <v>2591</v>
      </c>
      <c r="C206" s="192"/>
      <c r="D206" t="s">
        <v>171</v>
      </c>
    </row>
    <row r="207" spans="1:4" s="181" customFormat="1" x14ac:dyDescent="0.35">
      <c r="A207" s="181" t="s">
        <v>2603</v>
      </c>
      <c r="B207" s="197" t="s">
        <v>2604</v>
      </c>
      <c r="C207" s="201"/>
      <c r="D207" t="s">
        <v>295</v>
      </c>
    </row>
    <row r="208" spans="1:4" s="181" customFormat="1" x14ac:dyDescent="0.35">
      <c r="A208" s="181" t="s">
        <v>2590</v>
      </c>
      <c r="B208" s="197" t="s">
        <v>2600</v>
      </c>
      <c r="C208" s="199"/>
      <c r="D208" t="s">
        <v>296</v>
      </c>
    </row>
    <row r="209" spans="1:4" s="181" customFormat="1" x14ac:dyDescent="0.35">
      <c r="A209"/>
      <c r="B209" s="196"/>
      <c r="C209"/>
      <c r="D209"/>
    </row>
    <row r="210" spans="1:4" s="181" customFormat="1" x14ac:dyDescent="0.35">
      <c r="A210" s="174" t="s">
        <v>2703</v>
      </c>
      <c r="B210" s="194"/>
      <c r="C210" s="172"/>
      <c r="D210" s="172"/>
    </row>
    <row r="211" spans="1:4" s="181" customFormat="1" x14ac:dyDescent="0.35">
      <c r="A211" s="193" t="s">
        <v>2585</v>
      </c>
      <c r="B211" s="195" t="s">
        <v>2586</v>
      </c>
      <c r="C211" s="193" t="s">
        <v>2587</v>
      </c>
      <c r="D211" s="193" t="s">
        <v>2588</v>
      </c>
    </row>
    <row r="212" spans="1:4" s="181" customFormat="1" x14ac:dyDescent="0.35">
      <c r="A212" s="181" t="s">
        <v>2595</v>
      </c>
      <c r="B212" s="196" t="s">
        <v>2606</v>
      </c>
      <c r="C212" s="202"/>
      <c r="D212" s="181" t="s">
        <v>2531</v>
      </c>
    </row>
    <row r="213" spans="1:4" s="181" customFormat="1" x14ac:dyDescent="0.35">
      <c r="A213" s="181" t="s">
        <v>2610</v>
      </c>
      <c r="B213" s="196" t="s">
        <v>2627</v>
      </c>
      <c r="C213" s="206"/>
      <c r="D213" s="181" t="s">
        <v>94</v>
      </c>
    </row>
    <row r="214" spans="1:4" s="181" customFormat="1" x14ac:dyDescent="0.35">
      <c r="A214" s="181" t="s">
        <v>2596</v>
      </c>
      <c r="B214" s="197" t="s">
        <v>2601</v>
      </c>
      <c r="C214" s="200"/>
      <c r="D214" s="181" t="s">
        <v>88</v>
      </c>
    </row>
    <row r="215" spans="1:4" s="181" customFormat="1" x14ac:dyDescent="0.35">
      <c r="A215" s="181" t="s">
        <v>2631</v>
      </c>
      <c r="B215" s="196" t="s">
        <v>2628</v>
      </c>
      <c r="C215" s="214"/>
      <c r="D215" s="181" t="s">
        <v>2704</v>
      </c>
    </row>
    <row r="216" spans="1:4" s="181" customFormat="1" x14ac:dyDescent="0.35">
      <c r="A216" s="181" t="s">
        <v>2611</v>
      </c>
      <c r="B216" s="196" t="s">
        <v>2607</v>
      </c>
      <c r="C216" s="205"/>
      <c r="D216" s="181" t="s">
        <v>2705</v>
      </c>
    </row>
    <row r="217" spans="1:4" s="181" customFormat="1" x14ac:dyDescent="0.35">
      <c r="A217" s="181" t="s">
        <v>2603</v>
      </c>
      <c r="B217" s="197" t="s">
        <v>2604</v>
      </c>
      <c r="C217" s="201"/>
      <c r="D217" s="181" t="s">
        <v>99</v>
      </c>
    </row>
    <row r="218" spans="1:4" s="181" customFormat="1" x14ac:dyDescent="0.35">
      <c r="A218" s="181" t="s">
        <v>2612</v>
      </c>
      <c r="B218" s="196" t="s">
        <v>2608</v>
      </c>
      <c r="C218" s="207"/>
      <c r="D218" s="181" t="s">
        <v>98</v>
      </c>
    </row>
    <row r="219" spans="1:4" s="181" customFormat="1" x14ac:dyDescent="0.35">
      <c r="A219" s="181" t="s">
        <v>2597</v>
      </c>
      <c r="B219" s="197" t="s">
        <v>2598</v>
      </c>
      <c r="C219" s="191"/>
      <c r="D219" s="181" t="s">
        <v>97</v>
      </c>
    </row>
    <row r="220" spans="1:4" s="181" customFormat="1" x14ac:dyDescent="0.35">
      <c r="A220" s="181" t="s">
        <v>2590</v>
      </c>
      <c r="B220" s="197" t="s">
        <v>2600</v>
      </c>
      <c r="C220" s="199"/>
      <c r="D220" s="181" t="s">
        <v>96</v>
      </c>
    </row>
    <row r="221" spans="1:4" s="181" customFormat="1" x14ac:dyDescent="0.35">
      <c r="B221" s="196"/>
    </row>
    <row r="222" spans="1:4" s="181" customFormat="1" x14ac:dyDescent="0.35">
      <c r="A222" s="174" t="s">
        <v>2708</v>
      </c>
      <c r="B222" s="194"/>
      <c r="C222" s="172"/>
      <c r="D222" s="172"/>
    </row>
    <row r="223" spans="1:4" s="181" customFormat="1" x14ac:dyDescent="0.35">
      <c r="A223" s="193" t="s">
        <v>2585</v>
      </c>
      <c r="B223" s="195" t="s">
        <v>2586</v>
      </c>
      <c r="C223" s="193" t="s">
        <v>2587</v>
      </c>
      <c r="D223" s="193" t="s">
        <v>2588</v>
      </c>
    </row>
    <row r="224" spans="1:4" s="181" customFormat="1" x14ac:dyDescent="0.35">
      <c r="A224" s="181" t="s">
        <v>2595</v>
      </c>
      <c r="B224" s="196" t="s">
        <v>2606</v>
      </c>
      <c r="C224" s="202"/>
      <c r="D224" s="181" t="s">
        <v>2531</v>
      </c>
    </row>
    <row r="225" spans="1:4" s="181" customFormat="1" x14ac:dyDescent="0.35">
      <c r="A225" s="181" t="s">
        <v>2613</v>
      </c>
      <c r="B225" s="196" t="s">
        <v>2609</v>
      </c>
      <c r="C225" s="208"/>
      <c r="D225" s="181" t="s">
        <v>2669</v>
      </c>
    </row>
    <row r="226" spans="1:4" s="181" customFormat="1" x14ac:dyDescent="0.35">
      <c r="A226" s="181" t="s">
        <v>2603</v>
      </c>
      <c r="B226" s="197" t="s">
        <v>2604</v>
      </c>
      <c r="C226" s="201"/>
      <c r="D226" s="181" t="s">
        <v>93</v>
      </c>
    </row>
    <row r="227" spans="1:4" s="181" customFormat="1" x14ac:dyDescent="0.35">
      <c r="A227" s="181" t="s">
        <v>2610</v>
      </c>
      <c r="B227" s="196" t="s">
        <v>2627</v>
      </c>
      <c r="C227" s="206"/>
      <c r="D227" s="181" t="s">
        <v>94</v>
      </c>
    </row>
    <row r="228" spans="1:4" s="181" customFormat="1" x14ac:dyDescent="0.35">
      <c r="A228" s="181" t="s">
        <v>2596</v>
      </c>
      <c r="B228" s="197" t="s">
        <v>2601</v>
      </c>
      <c r="C228" s="200"/>
      <c r="D228" s="181" t="s">
        <v>88</v>
      </c>
    </row>
    <row r="229" spans="1:4" s="181" customFormat="1" x14ac:dyDescent="0.35">
      <c r="A229" s="181" t="s">
        <v>2611</v>
      </c>
      <c r="B229" s="196" t="s">
        <v>2607</v>
      </c>
      <c r="C229" s="205"/>
      <c r="D229" s="181" t="s">
        <v>2706</v>
      </c>
    </row>
    <row r="230" spans="1:4" s="181" customFormat="1" x14ac:dyDescent="0.35">
      <c r="A230" s="181" t="s">
        <v>2590</v>
      </c>
      <c r="B230" s="197" t="s">
        <v>2600</v>
      </c>
      <c r="C230" s="199"/>
      <c r="D230" s="181" t="s">
        <v>471</v>
      </c>
    </row>
    <row r="231" spans="1:4" x14ac:dyDescent="0.35">
      <c r="A231" s="181" t="s">
        <v>2678</v>
      </c>
      <c r="B231" s="197" t="s">
        <v>2680</v>
      </c>
      <c r="C231" s="217"/>
      <c r="D231" s="181" t="s">
        <v>2677</v>
      </c>
    </row>
    <row r="232" spans="1:4" x14ac:dyDescent="0.35">
      <c r="A232" s="181" t="s">
        <v>2679</v>
      </c>
      <c r="B232" s="197">
        <v>740000</v>
      </c>
      <c r="C232" s="218"/>
      <c r="D232" s="181" t="s">
        <v>2528</v>
      </c>
    </row>
    <row r="233" spans="1:4" x14ac:dyDescent="0.35">
      <c r="A233" s="181" t="s">
        <v>2597</v>
      </c>
      <c r="B233" s="197" t="s">
        <v>2598</v>
      </c>
      <c r="C233" s="191"/>
      <c r="D233" s="181" t="s">
        <v>2707</v>
      </c>
    </row>
    <row r="234" spans="1:4" x14ac:dyDescent="0.35">
      <c r="A234" s="181"/>
      <c r="C234" s="181"/>
      <c r="D234" s="181"/>
    </row>
    <row r="235" spans="1:4" s="181" customFormat="1" x14ac:dyDescent="0.35">
      <c r="A235" s="174" t="s">
        <v>2709</v>
      </c>
      <c r="B235" s="194"/>
      <c r="C235" s="172"/>
      <c r="D235" s="172"/>
    </row>
    <row r="236" spans="1:4" x14ac:dyDescent="0.35">
      <c r="A236" s="193" t="s">
        <v>2585</v>
      </c>
      <c r="B236" s="195" t="s">
        <v>2586</v>
      </c>
      <c r="C236" s="193" t="s">
        <v>2587</v>
      </c>
      <c r="D236" s="193" t="s">
        <v>2588</v>
      </c>
    </row>
    <row r="237" spans="1:4" x14ac:dyDescent="0.35">
      <c r="A237" s="181" t="s">
        <v>2595</v>
      </c>
      <c r="B237" s="196" t="s">
        <v>2606</v>
      </c>
      <c r="C237" s="202"/>
      <c r="D237" s="181" t="s">
        <v>2531</v>
      </c>
    </row>
    <row r="238" spans="1:4" x14ac:dyDescent="0.35">
      <c r="A238" s="181" t="s">
        <v>2590</v>
      </c>
      <c r="B238" s="197" t="s">
        <v>2600</v>
      </c>
      <c r="C238" s="199"/>
      <c r="D238" s="181" t="s">
        <v>471</v>
      </c>
    </row>
    <row r="239" spans="1:4" x14ac:dyDescent="0.35">
      <c r="A239" s="181" t="s">
        <v>2613</v>
      </c>
      <c r="B239" s="196" t="s">
        <v>2609</v>
      </c>
      <c r="C239" s="208"/>
      <c r="D239" s="181" t="s">
        <v>2669</v>
      </c>
    </row>
    <row r="240" spans="1:4" x14ac:dyDescent="0.35">
      <c r="A240" s="181" t="s">
        <v>2603</v>
      </c>
      <c r="B240" s="197" t="s">
        <v>2604</v>
      </c>
      <c r="C240" s="201"/>
      <c r="D240" s="181" t="s">
        <v>93</v>
      </c>
    </row>
    <row r="241" spans="1:4" x14ac:dyDescent="0.35">
      <c r="A241" s="181" t="s">
        <v>2631</v>
      </c>
      <c r="B241" s="196" t="s">
        <v>2628</v>
      </c>
      <c r="C241" s="214"/>
      <c r="D241" s="181" t="s">
        <v>2702</v>
      </c>
    </row>
    <row r="242" spans="1:4" x14ac:dyDescent="0.35">
      <c r="A242" s="181" t="s">
        <v>2678</v>
      </c>
      <c r="B242" s="197" t="s">
        <v>2680</v>
      </c>
      <c r="C242" s="217"/>
      <c r="D242" s="181" t="s">
        <v>2677</v>
      </c>
    </row>
    <row r="243" spans="1:4" x14ac:dyDescent="0.35">
      <c r="A243" s="181" t="s">
        <v>2597</v>
      </c>
      <c r="B243" s="197" t="s">
        <v>2598</v>
      </c>
      <c r="C243" s="191"/>
      <c r="D243" s="181" t="s">
        <v>2707</v>
      </c>
    </row>
    <row r="244" spans="1:4" x14ac:dyDescent="0.35">
      <c r="A244" s="181" t="s">
        <v>2611</v>
      </c>
      <c r="B244" s="196" t="s">
        <v>2607</v>
      </c>
      <c r="C244" s="205"/>
      <c r="D244" s="181" t="s">
        <v>2706</v>
      </c>
    </row>
    <row r="245" spans="1:4" s="181" customFormat="1" x14ac:dyDescent="0.35">
      <c r="A245" s="181" t="s">
        <v>2596</v>
      </c>
      <c r="B245" s="197" t="s">
        <v>2601</v>
      </c>
      <c r="C245" s="200"/>
      <c r="D245" s="181" t="s">
        <v>88</v>
      </c>
    </row>
    <row r="246" spans="1:4" s="181" customFormat="1" x14ac:dyDescent="0.35">
      <c r="A246" s="181" t="s">
        <v>2610</v>
      </c>
      <c r="B246" s="196" t="s">
        <v>2627</v>
      </c>
      <c r="C246" s="206"/>
      <c r="D246" s="181" t="s">
        <v>94</v>
      </c>
    </row>
    <row r="247" spans="1:4" x14ac:dyDescent="0.35">
      <c r="A247" s="181"/>
      <c r="C247" s="181"/>
      <c r="D247" s="181"/>
    </row>
    <row r="248" spans="1:4" x14ac:dyDescent="0.35">
      <c r="A248" s="174" t="s">
        <v>2683</v>
      </c>
      <c r="B248" s="194"/>
      <c r="C248" s="172"/>
      <c r="D248" s="172"/>
    </row>
    <row r="249" spans="1:4" x14ac:dyDescent="0.35">
      <c r="A249" s="193" t="s">
        <v>2585</v>
      </c>
      <c r="B249" s="195" t="s">
        <v>2586</v>
      </c>
      <c r="C249" s="193" t="s">
        <v>2587</v>
      </c>
      <c r="D249" s="193" t="s">
        <v>2588</v>
      </c>
    </row>
    <row r="250" spans="1:4" x14ac:dyDescent="0.35">
      <c r="A250" s="181" t="s">
        <v>2595</v>
      </c>
      <c r="B250" s="196" t="s">
        <v>2606</v>
      </c>
      <c r="C250" s="202"/>
      <c r="D250" s="181" t="s">
        <v>461</v>
      </c>
    </row>
    <row r="251" spans="1:4" s="181" customFormat="1" x14ac:dyDescent="0.35">
      <c r="A251" s="181" t="s">
        <v>2636</v>
      </c>
      <c r="B251" s="196" t="s">
        <v>2630</v>
      </c>
      <c r="C251" s="215"/>
      <c r="D251" t="s">
        <v>2668</v>
      </c>
    </row>
    <row r="252" spans="1:4" x14ac:dyDescent="0.35">
      <c r="A252" s="181" t="s">
        <v>2635</v>
      </c>
      <c r="B252" s="196" t="s">
        <v>2629</v>
      </c>
      <c r="C252" s="213"/>
      <c r="D252" s="181" t="s">
        <v>2530</v>
      </c>
    </row>
    <row r="253" spans="1:4" x14ac:dyDescent="0.35">
      <c r="A253" s="181" t="s">
        <v>2603</v>
      </c>
      <c r="B253" s="197" t="s">
        <v>2604</v>
      </c>
      <c r="C253" s="201"/>
      <c r="D253" t="s">
        <v>93</v>
      </c>
    </row>
    <row r="254" spans="1:4" x14ac:dyDescent="0.35">
      <c r="A254" s="181" t="s">
        <v>2610</v>
      </c>
      <c r="B254" s="196" t="s">
        <v>2627</v>
      </c>
      <c r="C254" s="206"/>
      <c r="D254" t="s">
        <v>2675</v>
      </c>
    </row>
    <row r="255" spans="1:4" x14ac:dyDescent="0.35">
      <c r="A255" s="181" t="s">
        <v>2631</v>
      </c>
      <c r="B255" s="196" t="s">
        <v>2628</v>
      </c>
      <c r="C255" s="214"/>
      <c r="D255" t="s">
        <v>2676</v>
      </c>
    </row>
    <row r="256" spans="1:4" x14ac:dyDescent="0.35">
      <c r="A256" s="181" t="s">
        <v>2584</v>
      </c>
      <c r="B256" s="198" t="s">
        <v>2591</v>
      </c>
      <c r="C256" s="192"/>
      <c r="D256" t="s">
        <v>90</v>
      </c>
    </row>
    <row r="257" spans="1:4" x14ac:dyDescent="0.35">
      <c r="A257" s="181" t="s">
        <v>2612</v>
      </c>
      <c r="B257" s="196" t="s">
        <v>2608</v>
      </c>
      <c r="C257" s="207"/>
      <c r="D257" t="s">
        <v>89</v>
      </c>
    </row>
    <row r="258" spans="1:4" x14ac:dyDescent="0.35">
      <c r="A258" s="181" t="s">
        <v>2597</v>
      </c>
      <c r="B258" s="197" t="s">
        <v>2598</v>
      </c>
      <c r="C258" s="191"/>
      <c r="D258" t="s">
        <v>2720</v>
      </c>
    </row>
    <row r="259" spans="1:4" x14ac:dyDescent="0.35">
      <c r="A259" s="181" t="s">
        <v>2596</v>
      </c>
      <c r="B259" s="197" t="s">
        <v>2601</v>
      </c>
      <c r="C259" s="200"/>
      <c r="D259" t="s">
        <v>88</v>
      </c>
    </row>
    <row r="260" spans="1:4" x14ac:dyDescent="0.35">
      <c r="A260" s="189" t="s">
        <v>2620</v>
      </c>
      <c r="B260" s="209" t="s">
        <v>2619</v>
      </c>
      <c r="C260" s="210"/>
      <c r="D260" t="s">
        <v>468</v>
      </c>
    </row>
    <row r="261" spans="1:4" x14ac:dyDescent="0.35">
      <c r="A261" s="181" t="s">
        <v>2590</v>
      </c>
      <c r="B261" s="197" t="s">
        <v>2600</v>
      </c>
      <c r="C261" s="199"/>
      <c r="D261" t="s">
        <v>471</v>
      </c>
    </row>
    <row r="262" spans="1:4" x14ac:dyDescent="0.35">
      <c r="A262" s="181" t="s">
        <v>2679</v>
      </c>
      <c r="B262" s="197">
        <v>740000</v>
      </c>
      <c r="C262" s="218"/>
      <c r="D262" s="181" t="s">
        <v>2528</v>
      </c>
    </row>
    <row r="263" spans="1:4" x14ac:dyDescent="0.35">
      <c r="A263" s="181"/>
      <c r="B263" s="181"/>
      <c r="C263" s="181"/>
      <c r="D263" s="181"/>
    </row>
    <row r="264" spans="1:4" x14ac:dyDescent="0.35">
      <c r="A264" s="174" t="s">
        <v>2848</v>
      </c>
      <c r="B264" s="194"/>
      <c r="C264" s="172"/>
      <c r="D264" s="172"/>
    </row>
    <row r="265" spans="1:4" x14ac:dyDescent="0.35">
      <c r="A265" s="193" t="s">
        <v>2585</v>
      </c>
      <c r="B265" s="195" t="s">
        <v>2586</v>
      </c>
      <c r="C265" s="193" t="s">
        <v>2587</v>
      </c>
      <c r="D265" s="193" t="s">
        <v>2588</v>
      </c>
    </row>
    <row r="266" spans="1:4" x14ac:dyDescent="0.35">
      <c r="A266" s="181" t="s">
        <v>2595</v>
      </c>
      <c r="B266" s="196" t="s">
        <v>2606</v>
      </c>
      <c r="C266" s="202"/>
      <c r="D266" s="181" t="s">
        <v>2531</v>
      </c>
    </row>
    <row r="267" spans="1:4" x14ac:dyDescent="0.35">
      <c r="A267" s="181" t="s">
        <v>2610</v>
      </c>
      <c r="B267" s="196" t="s">
        <v>2627</v>
      </c>
      <c r="C267" s="206"/>
      <c r="D267" s="181" t="s">
        <v>94</v>
      </c>
    </row>
    <row r="268" spans="1:4" x14ac:dyDescent="0.35">
      <c r="A268" s="181" t="s">
        <v>2613</v>
      </c>
      <c r="B268" s="196" t="s">
        <v>2609</v>
      </c>
      <c r="C268" s="208"/>
      <c r="D268" s="181" t="s">
        <v>2669</v>
      </c>
    </row>
    <row r="269" spans="1:4" x14ac:dyDescent="0.35">
      <c r="A269" s="181" t="s">
        <v>2635</v>
      </c>
      <c r="B269" s="196" t="s">
        <v>2629</v>
      </c>
      <c r="C269" s="213"/>
      <c r="D269" s="181" t="s">
        <v>2530</v>
      </c>
    </row>
    <row r="270" spans="1:4" x14ac:dyDescent="0.35">
      <c r="A270" s="181" t="s">
        <v>2636</v>
      </c>
      <c r="B270" s="196" t="s">
        <v>2630</v>
      </c>
      <c r="C270" s="215"/>
      <c r="D270" s="181" t="s">
        <v>2668</v>
      </c>
    </row>
    <row r="271" spans="1:4" x14ac:dyDescent="0.35">
      <c r="A271" s="181" t="s">
        <v>2603</v>
      </c>
      <c r="B271" s="197" t="s">
        <v>2604</v>
      </c>
      <c r="C271" s="201"/>
      <c r="D271" s="181" t="s">
        <v>93</v>
      </c>
    </row>
    <row r="272" spans="1:4" x14ac:dyDescent="0.35">
      <c r="A272" s="181" t="s">
        <v>2612</v>
      </c>
      <c r="B272" s="196" t="s">
        <v>2608</v>
      </c>
      <c r="C272" s="207"/>
      <c r="D272" s="181" t="s">
        <v>2722</v>
      </c>
    </row>
    <row r="273" spans="1:4" x14ac:dyDescent="0.35">
      <c r="A273" s="181" t="s">
        <v>2590</v>
      </c>
      <c r="B273" s="197" t="s">
        <v>2600</v>
      </c>
      <c r="C273" s="199"/>
      <c r="D273" s="181" t="s">
        <v>2721</v>
      </c>
    </row>
    <row r="274" spans="1:4" x14ac:dyDescent="0.35">
      <c r="A274" s="181" t="s">
        <v>2596</v>
      </c>
      <c r="B274" s="197" t="s">
        <v>2601</v>
      </c>
      <c r="C274" s="200"/>
      <c r="D274" s="181" t="s">
        <v>88</v>
      </c>
    </row>
    <row r="275" spans="1:4" x14ac:dyDescent="0.35">
      <c r="A275" s="181" t="s">
        <v>2597</v>
      </c>
      <c r="B275" s="197" t="s">
        <v>2598</v>
      </c>
      <c r="C275" s="191"/>
      <c r="D275" s="181" t="s">
        <v>2720</v>
      </c>
    </row>
    <row r="276" spans="1:4" x14ac:dyDescent="0.35">
      <c r="A276" s="181" t="s">
        <v>2679</v>
      </c>
      <c r="B276" s="197">
        <v>740000</v>
      </c>
      <c r="C276" s="218"/>
      <c r="D276" s="181"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10" sqref="A10"/>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3032</v>
      </c>
      <c r="C2" s="248" t="s">
        <v>3043</v>
      </c>
    </row>
    <row r="3" spans="1:3" x14ac:dyDescent="0.35">
      <c r="A3" s="8" t="s">
        <v>3280</v>
      </c>
      <c r="B3" s="8" t="s">
        <v>3281</v>
      </c>
    </row>
    <row r="4" spans="1:3" x14ac:dyDescent="0.35">
      <c r="A4" s="8" t="s">
        <v>3900</v>
      </c>
      <c r="B4" s="8" t="s">
        <v>3899</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594" t="s">
        <v>505</v>
      </c>
      <c r="B2" s="594"/>
      <c r="C2" s="271"/>
      <c r="D2" s="271"/>
      <c r="E2" s="271"/>
      <c r="F2" s="271"/>
      <c r="G2" s="271"/>
      <c r="H2" s="408" t="s">
        <v>506</v>
      </c>
    </row>
    <row r="3" spans="1:8" ht="15.5" x14ac:dyDescent="0.35">
      <c r="A3" s="271" t="s">
        <v>751</v>
      </c>
      <c r="B3" s="271"/>
      <c r="C3" s="271"/>
      <c r="D3" s="271"/>
      <c r="E3" s="271"/>
      <c r="F3" s="271"/>
      <c r="G3" s="271"/>
      <c r="H3" s="408" t="s">
        <v>3423</v>
      </c>
    </row>
    <row r="4" spans="1:8" x14ac:dyDescent="0.35">
      <c r="A4" s="273"/>
      <c r="B4" s="273"/>
      <c r="C4" s="273"/>
      <c r="D4" s="273"/>
      <c r="E4" s="273"/>
      <c r="F4" s="273"/>
      <c r="G4" s="272"/>
      <c r="H4" s="408" t="s">
        <v>507</v>
      </c>
    </row>
    <row r="5" spans="1:8" x14ac:dyDescent="0.35">
      <c r="A5" s="273"/>
      <c r="B5" s="273"/>
      <c r="C5" s="273"/>
      <c r="D5" s="273"/>
      <c r="E5" s="273"/>
      <c r="F5" s="273"/>
      <c r="G5" s="273"/>
      <c r="H5" s="273"/>
    </row>
    <row r="6" spans="1:8" x14ac:dyDescent="0.35">
      <c r="A6" s="595" t="s">
        <v>508</v>
      </c>
      <c r="B6" s="347" t="s">
        <v>509</v>
      </c>
      <c r="C6" s="347" t="s">
        <v>510</v>
      </c>
      <c r="D6" s="347" t="s">
        <v>511</v>
      </c>
      <c r="E6" s="347" t="s">
        <v>512</v>
      </c>
      <c r="F6" s="347" t="s">
        <v>513</v>
      </c>
      <c r="G6" s="347" t="s">
        <v>514</v>
      </c>
      <c r="H6" s="347" t="s">
        <v>515</v>
      </c>
    </row>
    <row r="7" spans="1:8" ht="15" thickBot="1" x14ac:dyDescent="0.4">
      <c r="A7" s="596"/>
      <c r="B7" s="597" t="s">
        <v>516</v>
      </c>
      <c r="C7" s="598"/>
      <c r="D7" s="598"/>
      <c r="E7" s="598"/>
      <c r="F7" s="598"/>
      <c r="G7" s="598"/>
      <c r="H7" s="599"/>
    </row>
    <row r="8" spans="1:8" ht="15" thickTop="1" x14ac:dyDescent="0.35">
      <c r="A8" s="348" t="s">
        <v>517</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518</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519</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520</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521</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523</v>
      </c>
      <c r="B13" s="349">
        <v>47127.791655633242</v>
      </c>
      <c r="C13" s="349">
        <v>1.5630179469099901</v>
      </c>
      <c r="D13" s="349">
        <v>0.20796062622860001</v>
      </c>
      <c r="E13" s="353" t="s">
        <v>524</v>
      </c>
      <c r="F13" s="353" t="s">
        <v>524</v>
      </c>
      <c r="G13" s="353" t="s">
        <v>524</v>
      </c>
      <c r="H13" s="353" t="s">
        <v>524</v>
      </c>
    </row>
    <row r="14" spans="1:8" x14ac:dyDescent="0.35">
      <c r="A14" s="354" t="s">
        <v>525</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526</v>
      </c>
      <c r="B15" s="349">
        <v>14558.872168514019</v>
      </c>
      <c r="C15" s="349">
        <v>0.26506107425178999</v>
      </c>
      <c r="D15" s="349">
        <v>3.4431093875209998E-2</v>
      </c>
      <c r="E15" s="353" t="s">
        <v>524</v>
      </c>
      <c r="F15" s="353" t="s">
        <v>524</v>
      </c>
      <c r="G15" s="353" t="s">
        <v>524</v>
      </c>
      <c r="H15" s="353" t="s">
        <v>524</v>
      </c>
    </row>
    <row r="16" spans="1:8" x14ac:dyDescent="0.35">
      <c r="A16" s="352" t="s">
        <v>527</v>
      </c>
      <c r="B16" s="349">
        <v>4324.0266958123129</v>
      </c>
      <c r="C16" s="349">
        <v>0.21993490848121999</v>
      </c>
      <c r="D16" s="349">
        <v>3.1755858181610003E-2</v>
      </c>
      <c r="E16" s="353" t="s">
        <v>524</v>
      </c>
      <c r="F16" s="353" t="s">
        <v>524</v>
      </c>
      <c r="G16" s="353" t="s">
        <v>524</v>
      </c>
      <c r="H16" s="353" t="s">
        <v>524</v>
      </c>
    </row>
    <row r="17" spans="1:8" x14ac:dyDescent="0.35">
      <c r="A17" s="352" t="s">
        <v>528</v>
      </c>
      <c r="B17" s="349">
        <v>68062.59585493186</v>
      </c>
      <c r="C17" s="349">
        <v>2.1634295884067098</v>
      </c>
      <c r="D17" s="349">
        <v>0.32207738930322999</v>
      </c>
      <c r="E17" s="353" t="s">
        <v>524</v>
      </c>
      <c r="F17" s="353" t="s">
        <v>524</v>
      </c>
      <c r="G17" s="353" t="s">
        <v>524</v>
      </c>
      <c r="H17" s="353" t="s">
        <v>524</v>
      </c>
    </row>
    <row r="18" spans="1:8" x14ac:dyDescent="0.35">
      <c r="A18" s="352" t="s">
        <v>529</v>
      </c>
      <c r="B18" s="349">
        <v>42643.232056364206</v>
      </c>
      <c r="C18" s="349">
        <v>2.9129032519703002</v>
      </c>
      <c r="D18" s="349">
        <v>0.49111046929190999</v>
      </c>
      <c r="E18" s="353" t="s">
        <v>524</v>
      </c>
      <c r="F18" s="353" t="s">
        <v>524</v>
      </c>
      <c r="G18" s="353" t="s">
        <v>524</v>
      </c>
      <c r="H18" s="353" t="s">
        <v>524</v>
      </c>
    </row>
    <row r="19" spans="1:8" x14ac:dyDescent="0.35">
      <c r="A19" s="352" t="s">
        <v>530</v>
      </c>
      <c r="B19" s="349">
        <v>32687.652624332597</v>
      </c>
      <c r="C19" s="349">
        <v>2.1724960612470801</v>
      </c>
      <c r="D19" s="349">
        <v>0.32965613051379999</v>
      </c>
      <c r="E19" s="353" t="s">
        <v>524</v>
      </c>
      <c r="F19" s="353" t="s">
        <v>524</v>
      </c>
      <c r="G19" s="353" t="s">
        <v>524</v>
      </c>
      <c r="H19" s="353" t="s">
        <v>524</v>
      </c>
    </row>
    <row r="20" spans="1:8" x14ac:dyDescent="0.35">
      <c r="A20" s="352" t="s">
        <v>531</v>
      </c>
      <c r="B20" s="349">
        <v>38327.06069611937</v>
      </c>
      <c r="C20" s="349">
        <v>2.7616536525147199</v>
      </c>
      <c r="D20" s="349">
        <v>0.41262766327205003</v>
      </c>
      <c r="E20" s="353" t="s">
        <v>524</v>
      </c>
      <c r="F20" s="353" t="s">
        <v>524</v>
      </c>
      <c r="G20" s="353" t="s">
        <v>524</v>
      </c>
      <c r="H20" s="353" t="s">
        <v>524</v>
      </c>
    </row>
    <row r="21" spans="1:8" x14ac:dyDescent="0.35">
      <c r="A21" s="355" t="s">
        <v>3381</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532</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533</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534</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535</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536</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537</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538</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539</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540</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541</v>
      </c>
      <c r="B31" s="349">
        <v>291.62758231404649</v>
      </c>
      <c r="C31" s="349">
        <v>1.8597887494070001E-2</v>
      </c>
      <c r="D31" s="349">
        <v>2.7004131976500001E-3</v>
      </c>
      <c r="E31" s="353" t="s">
        <v>524</v>
      </c>
      <c r="F31" s="353" t="s">
        <v>524</v>
      </c>
      <c r="G31" s="353" t="s">
        <v>524</v>
      </c>
      <c r="H31" s="353" t="s">
        <v>524</v>
      </c>
    </row>
    <row r="32" spans="1:8" x14ac:dyDescent="0.35">
      <c r="A32" s="354" t="s">
        <v>3382</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542</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543</v>
      </c>
      <c r="B34" s="349">
        <v>27632.752332089869</v>
      </c>
      <c r="C34" s="349">
        <v>0.48826677857</v>
      </c>
      <c r="D34" s="349">
        <v>0.78160963399831995</v>
      </c>
      <c r="E34" s="353" t="s">
        <v>522</v>
      </c>
      <c r="F34" s="353" t="s">
        <v>522</v>
      </c>
      <c r="G34" s="353" t="s">
        <v>522</v>
      </c>
      <c r="H34" s="353" t="s">
        <v>522</v>
      </c>
    </row>
    <row r="35" spans="1:8" x14ac:dyDescent="0.35">
      <c r="A35" s="357" t="s">
        <v>544</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546</v>
      </c>
      <c r="B36" s="349" t="s">
        <v>3269</v>
      </c>
      <c r="C36" s="349">
        <v>2828.7193306107342</v>
      </c>
      <c r="D36" s="349" t="s">
        <v>522</v>
      </c>
      <c r="E36" s="349" t="s">
        <v>522</v>
      </c>
      <c r="F36" s="349" t="s">
        <v>522</v>
      </c>
      <c r="G36" s="349" t="s">
        <v>522</v>
      </c>
      <c r="H36" s="349" t="s">
        <v>522</v>
      </c>
    </row>
    <row r="37" spans="1:8" x14ac:dyDescent="0.35">
      <c r="A37" s="352" t="s">
        <v>548</v>
      </c>
      <c r="B37" s="349" t="s">
        <v>549</v>
      </c>
      <c r="C37" s="349">
        <v>2828.7193306107342</v>
      </c>
      <c r="D37" s="353" t="s">
        <v>522</v>
      </c>
      <c r="E37" s="353" t="s">
        <v>522</v>
      </c>
      <c r="F37" s="353" t="s">
        <v>522</v>
      </c>
      <c r="G37" s="353" t="s">
        <v>522</v>
      </c>
      <c r="H37" s="358" t="s">
        <v>195</v>
      </c>
    </row>
    <row r="38" spans="1:8" x14ac:dyDescent="0.35">
      <c r="A38" s="352" t="s">
        <v>550</v>
      </c>
      <c r="B38" s="349" t="s">
        <v>524</v>
      </c>
      <c r="C38" s="349" t="s">
        <v>524</v>
      </c>
      <c r="D38" s="353" t="s">
        <v>522</v>
      </c>
      <c r="E38" s="353" t="s">
        <v>522</v>
      </c>
      <c r="F38" s="353" t="s">
        <v>522</v>
      </c>
      <c r="G38" s="353" t="s">
        <v>522</v>
      </c>
      <c r="H38" s="353" t="s">
        <v>522</v>
      </c>
    </row>
    <row r="39" spans="1:8" x14ac:dyDescent="0.35">
      <c r="A39" s="352" t="s">
        <v>3383</v>
      </c>
      <c r="B39" s="349" t="s">
        <v>551</v>
      </c>
      <c r="C39" s="349" t="s">
        <v>551</v>
      </c>
      <c r="D39" s="353" t="s">
        <v>522</v>
      </c>
      <c r="E39" s="349" t="s">
        <v>522</v>
      </c>
      <c r="F39" s="349" t="s">
        <v>522</v>
      </c>
      <c r="G39" s="349" t="s">
        <v>522</v>
      </c>
      <c r="H39" s="349" t="s">
        <v>522</v>
      </c>
    </row>
    <row r="40" spans="1:8" x14ac:dyDescent="0.35">
      <c r="A40" s="354" t="s">
        <v>552</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553</v>
      </c>
      <c r="B41" s="349">
        <v>12063.700405245312</v>
      </c>
      <c r="C41" s="349">
        <v>1817.0207526802458</v>
      </c>
      <c r="D41" s="349">
        <v>3.5386466609699997E-2</v>
      </c>
      <c r="E41" s="353" t="s">
        <v>524</v>
      </c>
      <c r="F41" s="353" t="s">
        <v>524</v>
      </c>
      <c r="G41" s="353" t="s">
        <v>524</v>
      </c>
      <c r="H41" s="353" t="s">
        <v>524</v>
      </c>
    </row>
    <row r="42" spans="1:8" x14ac:dyDescent="0.35">
      <c r="A42" s="352" t="s">
        <v>554</v>
      </c>
      <c r="B42" s="349">
        <v>25180.686999668131</v>
      </c>
      <c r="C42" s="349">
        <v>6616.1787375014428</v>
      </c>
      <c r="D42" s="358" t="s">
        <v>195</v>
      </c>
      <c r="E42" s="358" t="s">
        <v>195</v>
      </c>
      <c r="F42" s="358" t="s">
        <v>195</v>
      </c>
      <c r="G42" s="353" t="s">
        <v>524</v>
      </c>
      <c r="H42" s="353" t="s">
        <v>524</v>
      </c>
    </row>
    <row r="43" spans="1:8" x14ac:dyDescent="0.35">
      <c r="A43" s="352" t="s">
        <v>555</v>
      </c>
      <c r="B43" s="349" t="s">
        <v>524</v>
      </c>
      <c r="C43" s="349" t="s">
        <v>524</v>
      </c>
      <c r="D43" s="349">
        <v>6.3282485277459999E-2</v>
      </c>
      <c r="E43" s="353" t="s">
        <v>524</v>
      </c>
      <c r="F43" s="353" t="s">
        <v>524</v>
      </c>
      <c r="G43" s="353" t="s">
        <v>524</v>
      </c>
      <c r="H43" s="353" t="s">
        <v>524</v>
      </c>
    </row>
    <row r="44" spans="1:8" x14ac:dyDescent="0.35">
      <c r="A44" s="352" t="s">
        <v>3384</v>
      </c>
      <c r="B44" s="349" t="s">
        <v>551</v>
      </c>
      <c r="C44" s="349" t="s">
        <v>551</v>
      </c>
      <c r="D44" s="349" t="s">
        <v>551</v>
      </c>
      <c r="E44" s="349">
        <v>208.89432174184356</v>
      </c>
      <c r="F44" s="349">
        <v>105.47180460606191</v>
      </c>
      <c r="G44" s="349">
        <v>355.97410702367489</v>
      </c>
      <c r="H44" s="349">
        <v>65.111291475618813</v>
      </c>
    </row>
    <row r="45" spans="1:8" x14ac:dyDescent="0.35">
      <c r="A45" s="359" t="s">
        <v>3270</v>
      </c>
      <c r="B45" s="349" t="s">
        <v>556</v>
      </c>
      <c r="C45" s="358" t="s">
        <v>195</v>
      </c>
      <c r="D45" s="358" t="s">
        <v>195</v>
      </c>
      <c r="E45" s="358" t="s">
        <v>195</v>
      </c>
      <c r="F45" s="358" t="s">
        <v>195</v>
      </c>
      <c r="G45" s="358" t="s">
        <v>195</v>
      </c>
      <c r="H45" s="358" t="s">
        <v>195</v>
      </c>
    </row>
    <row r="46" spans="1:8" x14ac:dyDescent="0.35">
      <c r="A46" s="354" t="s">
        <v>3385</v>
      </c>
      <c r="B46" s="349" t="s">
        <v>524</v>
      </c>
      <c r="C46" s="358" t="s">
        <v>195</v>
      </c>
      <c r="D46" s="358" t="s">
        <v>195</v>
      </c>
      <c r="E46" s="358" t="s">
        <v>195</v>
      </c>
      <c r="F46" s="358" t="s">
        <v>195</v>
      </c>
      <c r="G46" s="358" t="s">
        <v>195</v>
      </c>
      <c r="H46" s="358" t="s">
        <v>195</v>
      </c>
    </row>
    <row r="47" spans="1:8" x14ac:dyDescent="0.35">
      <c r="A47" s="354" t="s">
        <v>557</v>
      </c>
      <c r="B47" s="349" t="s">
        <v>524</v>
      </c>
      <c r="C47" s="358" t="s">
        <v>195</v>
      </c>
      <c r="D47" s="358" t="s">
        <v>195</v>
      </c>
      <c r="E47" s="358" t="s">
        <v>195</v>
      </c>
      <c r="F47" s="358" t="s">
        <v>195</v>
      </c>
      <c r="G47" s="358" t="s">
        <v>195</v>
      </c>
      <c r="H47" s="358" t="s">
        <v>195</v>
      </c>
    </row>
    <row r="48" spans="1:8" x14ac:dyDescent="0.35">
      <c r="A48" s="351" t="s">
        <v>558</v>
      </c>
      <c r="B48" s="349" t="s">
        <v>556</v>
      </c>
      <c r="C48" s="358" t="s">
        <v>195</v>
      </c>
      <c r="D48" s="358" t="s">
        <v>195</v>
      </c>
      <c r="E48" s="358" t="s">
        <v>195</v>
      </c>
      <c r="F48" s="358" t="s">
        <v>195</v>
      </c>
      <c r="G48" s="358" t="s">
        <v>195</v>
      </c>
      <c r="H48" s="358" t="s">
        <v>195</v>
      </c>
    </row>
    <row r="49" spans="1:8" x14ac:dyDescent="0.35">
      <c r="A49" s="359" t="s">
        <v>3271</v>
      </c>
      <c r="B49" s="358" t="s">
        <v>195</v>
      </c>
      <c r="C49" s="358" t="s">
        <v>195</v>
      </c>
      <c r="D49" s="358" t="s">
        <v>195</v>
      </c>
      <c r="E49" s="358" t="s">
        <v>195</v>
      </c>
      <c r="F49" s="358" t="s">
        <v>195</v>
      </c>
      <c r="G49" s="358" t="s">
        <v>195</v>
      </c>
      <c r="H49" s="358" t="s">
        <v>195</v>
      </c>
    </row>
    <row r="50" spans="1:8" x14ac:dyDescent="0.35">
      <c r="A50" s="351" t="s">
        <v>559</v>
      </c>
      <c r="B50" s="349">
        <v>113232.30135064154</v>
      </c>
      <c r="C50" s="349">
        <v>5.2928930187330101</v>
      </c>
      <c r="D50" s="349">
        <v>3.2815608782569399</v>
      </c>
      <c r="E50" s="349">
        <v>1704.0134032501867</v>
      </c>
      <c r="F50" s="349">
        <v>132.66675861432418</v>
      </c>
      <c r="G50" s="349">
        <v>53.948263992089871</v>
      </c>
      <c r="H50" s="349" t="s">
        <v>549</v>
      </c>
    </row>
    <row r="51" spans="1:8" x14ac:dyDescent="0.35">
      <c r="A51" s="360" t="s">
        <v>560</v>
      </c>
      <c r="B51" s="349">
        <v>60125.445140869939</v>
      </c>
      <c r="C51" s="349" t="s">
        <v>584</v>
      </c>
      <c r="D51" s="349">
        <v>1.9373340798485601</v>
      </c>
      <c r="E51" s="353">
        <v>242.16675998106996</v>
      </c>
      <c r="F51" s="353">
        <v>100.74137215212509</v>
      </c>
      <c r="G51" s="353">
        <v>15.11120582281877</v>
      </c>
      <c r="H51" s="353" t="s">
        <v>549</v>
      </c>
    </row>
    <row r="52" spans="1:8" x14ac:dyDescent="0.35">
      <c r="A52" s="360" t="s">
        <v>561</v>
      </c>
      <c r="B52" s="349">
        <v>53106.856209771599</v>
      </c>
      <c r="C52" s="349">
        <v>5.2928930187330101</v>
      </c>
      <c r="D52" s="349">
        <v>1.34422679840838</v>
      </c>
      <c r="E52" s="353">
        <v>1461.8466432691168</v>
      </c>
      <c r="F52" s="353">
        <v>31.9253864621991</v>
      </c>
      <c r="G52" s="353">
        <v>38.837058169271103</v>
      </c>
      <c r="H52" s="353" t="s">
        <v>549</v>
      </c>
    </row>
    <row r="53" spans="1:8" x14ac:dyDescent="0.35">
      <c r="A53" s="351" t="s">
        <v>562</v>
      </c>
      <c r="B53" s="349" t="s">
        <v>524</v>
      </c>
      <c r="C53" s="349" t="s">
        <v>524</v>
      </c>
      <c r="D53" s="349" t="s">
        <v>524</v>
      </c>
      <c r="E53" s="353" t="s">
        <v>524</v>
      </c>
      <c r="F53" s="353" t="s">
        <v>524</v>
      </c>
      <c r="G53" s="353" t="s">
        <v>524</v>
      </c>
      <c r="H53" s="353" t="s">
        <v>549</v>
      </c>
    </row>
    <row r="54" spans="1:8" x14ac:dyDescent="0.35">
      <c r="A54" s="361" t="s">
        <v>3272</v>
      </c>
      <c r="B54" s="349">
        <v>230699.51036740557</v>
      </c>
      <c r="C54" s="358" t="s">
        <v>195</v>
      </c>
      <c r="D54" s="358" t="s">
        <v>195</v>
      </c>
      <c r="E54" s="358" t="s">
        <v>195</v>
      </c>
      <c r="F54" s="358" t="s">
        <v>195</v>
      </c>
      <c r="G54" s="358" t="s">
        <v>195</v>
      </c>
      <c r="H54" s="358" t="s">
        <v>195</v>
      </c>
    </row>
    <row r="55" spans="1:8" x14ac:dyDescent="0.35">
      <c r="A55" s="274" t="s">
        <v>3273</v>
      </c>
      <c r="B55" s="349" t="s">
        <v>584</v>
      </c>
      <c r="C55" s="358" t="s">
        <v>195</v>
      </c>
      <c r="D55" s="358" t="s">
        <v>195</v>
      </c>
      <c r="E55" s="358" t="s">
        <v>195</v>
      </c>
      <c r="F55" s="358" t="s">
        <v>195</v>
      </c>
      <c r="G55" s="358" t="s">
        <v>195</v>
      </c>
      <c r="H55" s="358" t="s">
        <v>195</v>
      </c>
    </row>
    <row r="56" spans="1:8" x14ac:dyDescent="0.35">
      <c r="A56" s="362" t="s">
        <v>563</v>
      </c>
      <c r="B56" s="353" t="s">
        <v>522</v>
      </c>
      <c r="C56" s="358" t="s">
        <v>195</v>
      </c>
      <c r="D56" s="358" t="s">
        <v>195</v>
      </c>
      <c r="E56" s="358" t="s">
        <v>195</v>
      </c>
      <c r="F56" s="358" t="s">
        <v>195</v>
      </c>
      <c r="G56" s="358" t="s">
        <v>195</v>
      </c>
      <c r="H56" s="358" t="s">
        <v>195</v>
      </c>
    </row>
    <row r="57" spans="1:8" x14ac:dyDescent="0.35">
      <c r="A57" s="362" t="s">
        <v>564</v>
      </c>
      <c r="B57" s="353" t="s">
        <v>522</v>
      </c>
      <c r="C57" s="358" t="s">
        <v>195</v>
      </c>
      <c r="D57" s="358" t="s">
        <v>195</v>
      </c>
      <c r="E57" s="358" t="s">
        <v>195</v>
      </c>
      <c r="F57" s="358" t="s">
        <v>195</v>
      </c>
      <c r="G57" s="358" t="s">
        <v>195</v>
      </c>
      <c r="H57" s="358" t="s">
        <v>195</v>
      </c>
    </row>
    <row r="58" spans="1:8" x14ac:dyDescent="0.35">
      <c r="C58" s="6"/>
      <c r="D58" s="6"/>
    </row>
    <row r="59" spans="1:8" x14ac:dyDescent="0.35">
      <c r="A59" s="59" t="s">
        <v>565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2480</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3264</v>
      </c>
      <c r="B65" s="60">
        <f>G374</f>
        <v>12713.092056610814</v>
      </c>
      <c r="C65" s="60">
        <f t="shared" ref="C65:D65" si="6">H374</f>
        <v>5.1947039253499999E-3</v>
      </c>
      <c r="D65" s="60">
        <f t="shared" si="6"/>
        <v>1.29867598133739</v>
      </c>
      <c r="E65" s="60"/>
      <c r="F65" s="60"/>
      <c r="G65" s="60"/>
      <c r="H65" s="60"/>
    </row>
    <row r="66" spans="1:10" ht="58" x14ac:dyDescent="0.35">
      <c r="A66" s="4" t="s">
        <v>3265</v>
      </c>
      <c r="B66" s="6"/>
      <c r="C66" s="6"/>
      <c r="D66" s="6"/>
      <c r="E66" s="6"/>
      <c r="F66" s="6"/>
      <c r="G66" s="6"/>
      <c r="H66" s="6"/>
    </row>
    <row r="67" spans="1:10" ht="15" thickBot="1" x14ac:dyDescent="0.4">
      <c r="B67" s="93"/>
      <c r="C67" s="93"/>
      <c r="D67" s="93"/>
      <c r="E67" s="93"/>
      <c r="F67" s="93"/>
      <c r="G67" s="93"/>
      <c r="H67" s="93"/>
    </row>
    <row r="68" spans="1:10" ht="15.5" x14ac:dyDescent="0.35">
      <c r="A68" s="600" t="s">
        <v>566</v>
      </c>
      <c r="B68" s="601"/>
      <c r="C68" s="275"/>
      <c r="D68" s="275"/>
      <c r="E68" s="275"/>
      <c r="F68" s="275"/>
      <c r="G68" s="275"/>
      <c r="H68" s="275"/>
      <c r="I68" s="63"/>
      <c r="J68" s="409" t="s">
        <v>506</v>
      </c>
    </row>
    <row r="69" spans="1:10" ht="15.5" x14ac:dyDescent="0.35">
      <c r="A69" s="276" t="s">
        <v>567</v>
      </c>
      <c r="B69" s="277"/>
      <c r="C69" s="278"/>
      <c r="D69" s="278"/>
      <c r="E69" s="278"/>
      <c r="F69" s="278"/>
      <c r="G69" s="278"/>
      <c r="H69" s="278"/>
      <c r="I69" s="63"/>
      <c r="J69" s="409" t="s">
        <v>3423</v>
      </c>
    </row>
    <row r="70" spans="1:10" ht="15.5" x14ac:dyDescent="0.35">
      <c r="A70" s="57"/>
      <c r="B70" s="61"/>
      <c r="C70" s="62"/>
      <c r="D70" s="62"/>
      <c r="E70" s="62"/>
      <c r="F70" s="62"/>
      <c r="G70" s="62"/>
      <c r="H70" s="58"/>
      <c r="I70" s="63"/>
      <c r="J70" s="409" t="s">
        <v>507</v>
      </c>
    </row>
    <row r="71" spans="1:10" x14ac:dyDescent="0.35">
      <c r="A71" s="602" t="s">
        <v>508</v>
      </c>
      <c r="B71" s="605" t="s">
        <v>568</v>
      </c>
      <c r="C71" s="606"/>
      <c r="D71" s="605" t="s">
        <v>569</v>
      </c>
      <c r="E71" s="607"/>
      <c r="F71" s="608"/>
      <c r="G71" s="605" t="s">
        <v>570</v>
      </c>
      <c r="H71" s="609"/>
      <c r="I71" s="609"/>
      <c r="J71" s="606"/>
    </row>
    <row r="72" spans="1:10" x14ac:dyDescent="0.35">
      <c r="A72" s="603"/>
      <c r="B72" s="610" t="s">
        <v>571</v>
      </c>
      <c r="C72" s="611"/>
      <c r="D72" s="614" t="s">
        <v>572</v>
      </c>
      <c r="E72" s="610" t="s">
        <v>510</v>
      </c>
      <c r="F72" s="611" t="s">
        <v>511</v>
      </c>
      <c r="G72" s="614" t="s">
        <v>573</v>
      </c>
      <c r="H72" s="614" t="s">
        <v>510</v>
      </c>
      <c r="I72" s="614" t="s">
        <v>511</v>
      </c>
      <c r="J72" s="343" t="s">
        <v>509</v>
      </c>
    </row>
    <row r="73" spans="1:10" x14ac:dyDescent="0.35">
      <c r="A73" s="603"/>
      <c r="B73" s="612"/>
      <c r="C73" s="613"/>
      <c r="D73" s="615"/>
      <c r="E73" s="612"/>
      <c r="F73" s="613"/>
      <c r="G73" s="616"/>
      <c r="H73" s="615"/>
      <c r="I73" s="615"/>
      <c r="J73" s="343" t="s">
        <v>574</v>
      </c>
    </row>
    <row r="74" spans="1:10" ht="15" thickBot="1" x14ac:dyDescent="0.4">
      <c r="A74" s="604"/>
      <c r="B74" s="346" t="s">
        <v>575</v>
      </c>
      <c r="C74" s="64" t="s">
        <v>576</v>
      </c>
      <c r="D74" s="64" t="s">
        <v>577</v>
      </c>
      <c r="E74" s="622" t="s">
        <v>578</v>
      </c>
      <c r="F74" s="623"/>
      <c r="G74" s="622" t="s">
        <v>516</v>
      </c>
      <c r="H74" s="620"/>
      <c r="I74" s="620"/>
      <c r="J74" s="621"/>
    </row>
    <row r="75" spans="1:10" ht="15" thickTop="1" x14ac:dyDescent="0.35">
      <c r="A75" s="65" t="s">
        <v>579</v>
      </c>
      <c r="B75" s="363">
        <v>91137862.196821675</v>
      </c>
      <c r="C75" s="363" t="s">
        <v>580</v>
      </c>
      <c r="D75" s="358" t="s">
        <v>195</v>
      </c>
      <c r="E75" s="358" t="s">
        <v>195</v>
      </c>
      <c r="F75" s="358" t="s">
        <v>195</v>
      </c>
      <c r="G75" s="363">
        <v>5895355.24157112</v>
      </c>
      <c r="H75" s="363">
        <v>471.45668024581687</v>
      </c>
      <c r="I75" s="363">
        <v>256.02211621946361</v>
      </c>
      <c r="J75" s="363" t="s">
        <v>584</v>
      </c>
    </row>
    <row r="76" spans="1:10" x14ac:dyDescent="0.35">
      <c r="A76" s="364" t="s">
        <v>581</v>
      </c>
      <c r="B76" s="363">
        <v>41043265.44914683</v>
      </c>
      <c r="C76" s="363" t="s">
        <v>580</v>
      </c>
      <c r="D76" s="363">
        <v>62.84904662471471</v>
      </c>
      <c r="E76" s="363">
        <v>4.4582659657373203</v>
      </c>
      <c r="F76" s="363">
        <v>3.4887046842559699</v>
      </c>
      <c r="G76" s="363">
        <v>2579530.1038439716</v>
      </c>
      <c r="H76" s="363">
        <v>182.9817934746539</v>
      </c>
      <c r="I76" s="363">
        <v>143.18783242959987</v>
      </c>
      <c r="J76" s="363" t="s">
        <v>522</v>
      </c>
    </row>
    <row r="77" spans="1:10" x14ac:dyDescent="0.35">
      <c r="A77" s="364" t="s">
        <v>582</v>
      </c>
      <c r="B77" s="363">
        <v>23547856.46013758</v>
      </c>
      <c r="C77" s="363" t="s">
        <v>580</v>
      </c>
      <c r="D77" s="363">
        <v>90.390222007608685</v>
      </c>
      <c r="E77" s="363">
        <v>1.3293847084140999</v>
      </c>
      <c r="F77" s="363">
        <v>4.0838943275543604</v>
      </c>
      <c r="G77" s="363">
        <v>2128495.9732351382</v>
      </c>
      <c r="H77" s="363">
        <v>31.304160294037182</v>
      </c>
      <c r="I77" s="363">
        <v>96.166957423620119</v>
      </c>
      <c r="J77" s="363" t="s">
        <v>522</v>
      </c>
    </row>
    <row r="78" spans="1:10" x14ac:dyDescent="0.35">
      <c r="A78" s="364" t="s">
        <v>583</v>
      </c>
      <c r="B78" s="363">
        <v>23571618.577340122</v>
      </c>
      <c r="C78" s="363" t="s">
        <v>580</v>
      </c>
      <c r="D78" s="363">
        <v>49.812237156145379</v>
      </c>
      <c r="E78" s="363">
        <v>3.11233754212514</v>
      </c>
      <c r="F78" s="363">
        <v>0.33678108860792</v>
      </c>
      <c r="G78" s="363">
        <v>1174155.0547286684</v>
      </c>
      <c r="H78" s="363">
        <v>73.362833426910115</v>
      </c>
      <c r="I78" s="363">
        <v>7.9384753647272399</v>
      </c>
      <c r="J78" s="363" t="s">
        <v>522</v>
      </c>
    </row>
    <row r="79" spans="1:10" x14ac:dyDescent="0.35">
      <c r="A79" s="364" t="s">
        <v>3386</v>
      </c>
      <c r="B79" s="363">
        <v>354960.13390164654</v>
      </c>
      <c r="C79" s="363" t="s">
        <v>580</v>
      </c>
      <c r="D79" s="363">
        <v>37.1143362454117</v>
      </c>
      <c r="E79" s="363">
        <v>1.46346122542E-2</v>
      </c>
      <c r="F79" s="363">
        <v>3.6586530635500401</v>
      </c>
      <c r="G79" s="363">
        <v>13174.10976334207</v>
      </c>
      <c r="H79" s="363">
        <v>5.1947039253499999E-3</v>
      </c>
      <c r="I79" s="363">
        <v>1.29867598133739</v>
      </c>
      <c r="J79" s="363" t="s">
        <v>584</v>
      </c>
    </row>
    <row r="80" spans="1:10" x14ac:dyDescent="0.35">
      <c r="A80" s="364" t="s">
        <v>3387</v>
      </c>
      <c r="B80" s="363" t="s">
        <v>551</v>
      </c>
      <c r="C80" s="363" t="s">
        <v>580</v>
      </c>
      <c r="D80" s="363" t="s">
        <v>551</v>
      </c>
      <c r="E80" s="363" t="s">
        <v>551</v>
      </c>
      <c r="F80" s="363" t="s">
        <v>551</v>
      </c>
      <c r="G80" s="363" t="s">
        <v>551</v>
      </c>
      <c r="H80" s="363" t="s">
        <v>551</v>
      </c>
      <c r="I80" s="363" t="s">
        <v>551</v>
      </c>
      <c r="J80" s="363" t="s">
        <v>551</v>
      </c>
    </row>
    <row r="81" spans="1:10" x14ac:dyDescent="0.35">
      <c r="A81" s="364" t="s">
        <v>3388</v>
      </c>
      <c r="B81" s="363">
        <v>2620161.5762954974</v>
      </c>
      <c r="C81" s="363" t="s">
        <v>580</v>
      </c>
      <c r="D81" s="363">
        <v>88.047818292785962</v>
      </c>
      <c r="E81" s="363">
        <v>70.149375522924387</v>
      </c>
      <c r="F81" s="363">
        <v>2.8357697812987901</v>
      </c>
      <c r="G81" s="358" t="s">
        <v>195</v>
      </c>
      <c r="H81" s="363">
        <v>183.80269834629033</v>
      </c>
      <c r="I81" s="363">
        <v>7.4301750201789796</v>
      </c>
      <c r="J81" s="363" t="s">
        <v>522</v>
      </c>
    </row>
    <row r="82" spans="1:10" x14ac:dyDescent="0.35">
      <c r="A82" s="365" t="s">
        <v>585</v>
      </c>
      <c r="B82" s="363">
        <v>32389766.968968615</v>
      </c>
      <c r="C82" s="363" t="s">
        <v>580</v>
      </c>
      <c r="D82" s="358" t="s">
        <v>195</v>
      </c>
      <c r="E82" s="358" t="s">
        <v>195</v>
      </c>
      <c r="F82" s="358" t="s">
        <v>195</v>
      </c>
      <c r="G82" s="363">
        <v>2536779.2265180089</v>
      </c>
      <c r="H82" s="363">
        <v>38.041270916860228</v>
      </c>
      <c r="I82" s="363">
        <v>101.32393509195673</v>
      </c>
      <c r="J82" s="363" t="s">
        <v>584</v>
      </c>
    </row>
    <row r="83" spans="1:10" x14ac:dyDescent="0.35">
      <c r="A83" s="366" t="s">
        <v>581</v>
      </c>
      <c r="B83" s="363">
        <v>1341824.3940511984</v>
      </c>
      <c r="C83" s="363" t="s">
        <v>580</v>
      </c>
      <c r="D83" s="363">
        <v>75.791010443823595</v>
      </c>
      <c r="E83" s="363">
        <v>0.72442924400886</v>
      </c>
      <c r="F83" s="363">
        <v>0.32133945451558998</v>
      </c>
      <c r="G83" s="363">
        <v>101698.22666331165</v>
      </c>
      <c r="H83" s="363">
        <v>0.97205683137514998</v>
      </c>
      <c r="I83" s="363">
        <v>0.43118111884012</v>
      </c>
      <c r="J83" s="363" t="s">
        <v>522</v>
      </c>
    </row>
    <row r="84" spans="1:10" x14ac:dyDescent="0.35">
      <c r="A84" s="366" t="s">
        <v>582</v>
      </c>
      <c r="B84" s="363">
        <v>21970021.331539605</v>
      </c>
      <c r="C84" s="363" t="s">
        <v>580</v>
      </c>
      <c r="D84" s="363">
        <v>90.620563081369596</v>
      </c>
      <c r="E84" s="363">
        <v>0.73461217854264005</v>
      </c>
      <c r="F84" s="363">
        <v>4.2883790815637504</v>
      </c>
      <c r="G84" s="363">
        <v>1990935.7039738202</v>
      </c>
      <c r="H84" s="363">
        <v>16.139445232990571</v>
      </c>
      <c r="I84" s="363">
        <v>94.215779899683724</v>
      </c>
      <c r="J84" s="363" t="s">
        <v>522</v>
      </c>
    </row>
    <row r="85" spans="1:10" x14ac:dyDescent="0.35">
      <c r="A85" s="366" t="s">
        <v>583</v>
      </c>
      <c r="B85" s="363">
        <v>8829876.3098276611</v>
      </c>
      <c r="C85" s="363" t="s">
        <v>580</v>
      </c>
      <c r="D85" s="363">
        <v>50.248073994006518</v>
      </c>
      <c r="E85" s="363">
        <v>2.3689668073318502</v>
      </c>
      <c r="F85" s="363">
        <v>0.75481115226358997</v>
      </c>
      <c r="G85" s="363">
        <v>443684.27817414561</v>
      </c>
      <c r="H85" s="363">
        <v>20.9176838908276</v>
      </c>
      <c r="I85" s="363">
        <v>6.6648891117659703</v>
      </c>
      <c r="J85" s="363" t="s">
        <v>522</v>
      </c>
    </row>
    <row r="86" spans="1:10" x14ac:dyDescent="0.35">
      <c r="A86" s="366" t="s">
        <v>3386</v>
      </c>
      <c r="B86" s="363">
        <v>52888.087323471489</v>
      </c>
      <c r="C86" s="363" t="s">
        <v>580</v>
      </c>
      <c r="D86" s="363">
        <v>8.7168534553273496</v>
      </c>
      <c r="E86" s="363" t="s">
        <v>3274</v>
      </c>
      <c r="F86" s="363" t="s">
        <v>3274</v>
      </c>
      <c r="G86" s="363">
        <v>461.01770673125719</v>
      </c>
      <c r="H86" s="363" t="s">
        <v>3274</v>
      </c>
      <c r="I86" s="363" t="s">
        <v>3274</v>
      </c>
      <c r="J86" s="363" t="s">
        <v>584</v>
      </c>
    </row>
    <row r="87" spans="1:10" x14ac:dyDescent="0.35">
      <c r="A87" s="366" t="s">
        <v>3387</v>
      </c>
      <c r="B87" s="363" t="s">
        <v>551</v>
      </c>
      <c r="C87" s="363" t="s">
        <v>580</v>
      </c>
      <c r="D87" s="363" t="s">
        <v>551</v>
      </c>
      <c r="E87" s="363" t="s">
        <v>551</v>
      </c>
      <c r="F87" s="363" t="s">
        <v>551</v>
      </c>
      <c r="G87" s="363" t="s">
        <v>551</v>
      </c>
      <c r="H87" s="363" t="s">
        <v>551</v>
      </c>
      <c r="I87" s="363" t="s">
        <v>551</v>
      </c>
      <c r="J87" s="363" t="s">
        <v>551</v>
      </c>
    </row>
    <row r="88" spans="1:10" x14ac:dyDescent="0.35">
      <c r="A88" s="366" t="s">
        <v>3388</v>
      </c>
      <c r="B88" s="363">
        <v>195156.84622667928</v>
      </c>
      <c r="C88" s="363" t="s">
        <v>580</v>
      </c>
      <c r="D88" s="363">
        <v>97.735736802039924</v>
      </c>
      <c r="E88" s="363">
        <v>6.192435418265E-2</v>
      </c>
      <c r="F88" s="363">
        <v>6.192435418265E-2</v>
      </c>
      <c r="G88" s="363">
        <v>19073.798157926904</v>
      </c>
      <c r="H88" s="363">
        <v>1.2084961666909999E-2</v>
      </c>
      <c r="I88" s="363">
        <v>1.2084961666909999E-2</v>
      </c>
      <c r="J88" s="363" t="s">
        <v>522</v>
      </c>
    </row>
    <row r="89" spans="1:10" x14ac:dyDescent="0.35">
      <c r="A89" s="367" t="s">
        <v>3389</v>
      </c>
      <c r="B89" s="363">
        <v>29762022.261531696</v>
      </c>
      <c r="C89" s="363" t="s">
        <v>580</v>
      </c>
      <c r="D89" s="358" t="s">
        <v>195</v>
      </c>
      <c r="E89" s="358" t="s">
        <v>195</v>
      </c>
      <c r="F89" s="358" t="s">
        <v>195</v>
      </c>
      <c r="G89" s="363">
        <v>2400057.4856406469</v>
      </c>
      <c r="H89" s="363">
        <v>34.823479419570468</v>
      </c>
      <c r="I89" s="363">
        <v>100.86538569159121</v>
      </c>
      <c r="J89" s="363" t="s">
        <v>584</v>
      </c>
    </row>
    <row r="90" spans="1:10" x14ac:dyDescent="0.35">
      <c r="A90" s="366" t="s">
        <v>581</v>
      </c>
      <c r="B90" s="363">
        <v>1289345.7754762077</v>
      </c>
      <c r="C90" s="363" t="s">
        <v>580</v>
      </c>
      <c r="D90" s="363">
        <v>75.981710695644367</v>
      </c>
      <c r="E90" s="363">
        <v>0.66331306705496995</v>
      </c>
      <c r="F90" s="363">
        <v>0.25283307148143003</v>
      </c>
      <c r="G90" s="363">
        <v>97966.697698884454</v>
      </c>
      <c r="H90" s="363">
        <v>0.85523990082548995</v>
      </c>
      <c r="I90" s="363">
        <v>0.32598925261525002</v>
      </c>
      <c r="J90" s="363" t="s">
        <v>522</v>
      </c>
    </row>
    <row r="91" spans="1:10" x14ac:dyDescent="0.35">
      <c r="A91" s="366" t="s">
        <v>582</v>
      </c>
      <c r="B91" s="363">
        <v>21878947.484241422</v>
      </c>
      <c r="C91" s="363" t="s">
        <v>580</v>
      </c>
      <c r="D91" s="363">
        <v>90.624623010701626</v>
      </c>
      <c r="E91" s="363">
        <v>0.69812515865578995</v>
      </c>
      <c r="F91" s="363">
        <v>4.3002982540659396</v>
      </c>
      <c r="G91" s="363">
        <v>1982771.3676303178</v>
      </c>
      <c r="H91" s="363">
        <v>15.27424368365784</v>
      </c>
      <c r="I91" s="363">
        <v>94.085999667283815</v>
      </c>
      <c r="J91" s="363" t="s">
        <v>522</v>
      </c>
    </row>
    <row r="92" spans="1:10" x14ac:dyDescent="0.35">
      <c r="A92" s="366" t="s">
        <v>583</v>
      </c>
      <c r="B92" s="363">
        <v>6345684.0682639154</v>
      </c>
      <c r="C92" s="363" t="s">
        <v>580</v>
      </c>
      <c r="D92" s="363">
        <v>50.248073994006518</v>
      </c>
      <c r="E92" s="363">
        <v>2.9440341927598199</v>
      </c>
      <c r="F92" s="363">
        <v>1.01506972939916</v>
      </c>
      <c r="G92" s="363">
        <v>318858.40260471357</v>
      </c>
      <c r="H92" s="363">
        <v>18.681910873420229</v>
      </c>
      <c r="I92" s="363">
        <v>6.4413118100252298</v>
      </c>
      <c r="J92" s="363" t="s">
        <v>522</v>
      </c>
    </row>
    <row r="93" spans="1:10" x14ac:dyDescent="0.35">
      <c r="A93" s="366" t="s">
        <v>3386</v>
      </c>
      <c r="B93" s="363">
        <v>52888.087323471489</v>
      </c>
      <c r="C93" s="363" t="s">
        <v>580</v>
      </c>
      <c r="D93" s="363">
        <v>8.7168534553273496</v>
      </c>
      <c r="E93" s="363" t="s">
        <v>556</v>
      </c>
      <c r="F93" s="363" t="s">
        <v>556</v>
      </c>
      <c r="G93" s="363">
        <v>461.01770673125719</v>
      </c>
      <c r="H93" s="363" t="s">
        <v>556</v>
      </c>
      <c r="I93" s="363" t="s">
        <v>556</v>
      </c>
      <c r="J93" s="363" t="s">
        <v>522</v>
      </c>
    </row>
    <row r="94" spans="1:10" x14ac:dyDescent="0.35">
      <c r="A94" s="366" t="s">
        <v>3387</v>
      </c>
      <c r="B94" s="363" t="s">
        <v>551</v>
      </c>
      <c r="C94" s="363" t="s">
        <v>580</v>
      </c>
      <c r="D94" s="363" t="s">
        <v>551</v>
      </c>
      <c r="E94" s="363" t="s">
        <v>551</v>
      </c>
      <c r="F94" s="363" t="s">
        <v>551</v>
      </c>
      <c r="G94" s="363" t="s">
        <v>551</v>
      </c>
      <c r="H94" s="363" t="s">
        <v>551</v>
      </c>
      <c r="I94" s="363" t="s">
        <v>551</v>
      </c>
      <c r="J94" s="363" t="s">
        <v>551</v>
      </c>
    </row>
    <row r="95" spans="1:10" x14ac:dyDescent="0.35">
      <c r="A95" s="366" t="s">
        <v>3388</v>
      </c>
      <c r="B95" s="363">
        <v>195156.84622667928</v>
      </c>
      <c r="C95" s="363" t="s">
        <v>580</v>
      </c>
      <c r="D95" s="363">
        <v>97.735736802039924</v>
      </c>
      <c r="E95" s="363">
        <v>6.192435418265E-2</v>
      </c>
      <c r="F95" s="363">
        <v>6.192435418265E-2</v>
      </c>
      <c r="G95" s="363">
        <v>19073.798157926904</v>
      </c>
      <c r="H95" s="363">
        <v>1.2084961666909999E-2</v>
      </c>
      <c r="I95" s="363">
        <v>1.2084961666909999E-2</v>
      </c>
      <c r="J95" s="363" t="s">
        <v>522</v>
      </c>
    </row>
    <row r="96" spans="1:10" x14ac:dyDescent="0.35">
      <c r="A96" s="368" t="s">
        <v>586</v>
      </c>
      <c r="B96" s="363">
        <v>29762022.261531696</v>
      </c>
      <c r="C96" s="363" t="s">
        <v>580</v>
      </c>
      <c r="D96" s="358" t="s">
        <v>195</v>
      </c>
      <c r="E96" s="358" t="s">
        <v>195</v>
      </c>
      <c r="F96" s="358" t="s">
        <v>195</v>
      </c>
      <c r="G96" s="363">
        <v>2400057.4856406469</v>
      </c>
      <c r="H96" s="363">
        <v>34.823479419570468</v>
      </c>
      <c r="I96" s="363">
        <v>100.86538569159121</v>
      </c>
      <c r="J96" s="363" t="s">
        <v>584</v>
      </c>
    </row>
    <row r="97" spans="1:10" x14ac:dyDescent="0.35">
      <c r="A97" s="369" t="s">
        <v>587</v>
      </c>
      <c r="B97" s="353">
        <v>1289345.7754762077</v>
      </c>
      <c r="C97" s="363" t="s">
        <v>580</v>
      </c>
      <c r="D97" s="363">
        <v>75.981710695644367</v>
      </c>
      <c r="E97" s="363">
        <v>0.66331306705496995</v>
      </c>
      <c r="F97" s="363">
        <v>0.25283307148143003</v>
      </c>
      <c r="G97" s="353">
        <v>97966.697698884454</v>
      </c>
      <c r="H97" s="353">
        <v>0.85523990082548995</v>
      </c>
      <c r="I97" s="353">
        <v>0.32598925261525002</v>
      </c>
      <c r="J97" s="353" t="s">
        <v>522</v>
      </c>
    </row>
    <row r="98" spans="1:10" x14ac:dyDescent="0.35">
      <c r="A98" s="369" t="s">
        <v>588</v>
      </c>
      <c r="B98" s="353">
        <v>21878947.484241422</v>
      </c>
      <c r="C98" s="363" t="s">
        <v>580</v>
      </c>
      <c r="D98" s="363">
        <v>90.624623010701626</v>
      </c>
      <c r="E98" s="363">
        <v>0.69812515865578995</v>
      </c>
      <c r="F98" s="363">
        <v>4.3002982540659396</v>
      </c>
      <c r="G98" s="353">
        <v>1982771.3676303178</v>
      </c>
      <c r="H98" s="353">
        <v>15.27424368365784</v>
      </c>
      <c r="I98" s="353">
        <v>94.085999667283815</v>
      </c>
      <c r="J98" s="353" t="s">
        <v>522</v>
      </c>
    </row>
    <row r="99" spans="1:10" x14ac:dyDescent="0.35">
      <c r="A99" s="369" t="s">
        <v>589</v>
      </c>
      <c r="B99" s="353">
        <v>6345684.0682639154</v>
      </c>
      <c r="C99" s="363" t="s">
        <v>580</v>
      </c>
      <c r="D99" s="363">
        <v>50.248073994006518</v>
      </c>
      <c r="E99" s="363">
        <v>2.9440341927598199</v>
      </c>
      <c r="F99" s="363">
        <v>1.01506972939916</v>
      </c>
      <c r="G99" s="353">
        <v>318858.40260471357</v>
      </c>
      <c r="H99" s="353">
        <v>18.681910873420229</v>
      </c>
      <c r="I99" s="353">
        <v>6.4413118100252298</v>
      </c>
      <c r="J99" s="353" t="s">
        <v>522</v>
      </c>
    </row>
    <row r="100" spans="1:10" x14ac:dyDescent="0.35">
      <c r="A100" s="369" t="s">
        <v>590</v>
      </c>
      <c r="B100" s="353">
        <v>52888.087323471489</v>
      </c>
      <c r="C100" s="363" t="s">
        <v>580</v>
      </c>
      <c r="D100" s="363">
        <v>8.7168534553273496</v>
      </c>
      <c r="E100" s="363" t="s">
        <v>522</v>
      </c>
      <c r="F100" s="363" t="s">
        <v>522</v>
      </c>
      <c r="G100" s="353">
        <v>461.01770673125719</v>
      </c>
      <c r="H100" s="353" t="s">
        <v>522</v>
      </c>
      <c r="I100" s="353" t="s">
        <v>522</v>
      </c>
      <c r="J100" s="353" t="s">
        <v>522</v>
      </c>
    </row>
    <row r="101" spans="1:10" x14ac:dyDescent="0.35">
      <c r="A101" s="369" t="s">
        <v>591</v>
      </c>
      <c r="B101" s="353" t="s">
        <v>551</v>
      </c>
      <c r="C101" s="363" t="s">
        <v>580</v>
      </c>
      <c r="D101" s="363" t="s">
        <v>551</v>
      </c>
      <c r="E101" s="363" t="s">
        <v>551</v>
      </c>
      <c r="F101" s="363" t="s">
        <v>551</v>
      </c>
      <c r="G101" s="353" t="s">
        <v>551</v>
      </c>
      <c r="H101" s="353" t="s">
        <v>551</v>
      </c>
      <c r="I101" s="353" t="s">
        <v>551</v>
      </c>
      <c r="J101" s="353" t="s">
        <v>551</v>
      </c>
    </row>
    <row r="102" spans="1:10" x14ac:dyDescent="0.35">
      <c r="A102" s="369" t="s">
        <v>93</v>
      </c>
      <c r="B102" s="353">
        <v>195156.84622667928</v>
      </c>
      <c r="C102" s="363" t="s">
        <v>580</v>
      </c>
      <c r="D102" s="363">
        <v>97.735736802039924</v>
      </c>
      <c r="E102" s="363">
        <v>6.192435418265E-2</v>
      </c>
      <c r="F102" s="363">
        <v>6.192435418265E-2</v>
      </c>
      <c r="G102" s="353">
        <v>19073.798157926904</v>
      </c>
      <c r="H102" s="353">
        <v>1.2084961666909999E-2</v>
      </c>
      <c r="I102" s="353">
        <v>1.2084961666909999E-2</v>
      </c>
      <c r="J102" s="353" t="s">
        <v>522</v>
      </c>
    </row>
    <row r="103" spans="1:10" x14ac:dyDescent="0.35">
      <c r="A103" s="368" t="s">
        <v>592</v>
      </c>
      <c r="B103" s="363" t="s">
        <v>3275</v>
      </c>
      <c r="C103" s="363" t="s">
        <v>580</v>
      </c>
      <c r="D103" s="358" t="s">
        <v>195</v>
      </c>
      <c r="E103" s="358" t="s">
        <v>195</v>
      </c>
      <c r="F103" s="358" t="s">
        <v>195</v>
      </c>
      <c r="G103" s="363" t="s">
        <v>3275</v>
      </c>
      <c r="H103" s="363" t="s">
        <v>596</v>
      </c>
      <c r="I103" s="363" t="s">
        <v>596</v>
      </c>
      <c r="J103" s="363" t="s">
        <v>584</v>
      </c>
    </row>
    <row r="104" spans="1:10" x14ac:dyDescent="0.35">
      <c r="A104" s="369" t="s">
        <v>587</v>
      </c>
      <c r="B104" s="353" t="s">
        <v>524</v>
      </c>
      <c r="C104" s="363" t="s">
        <v>580</v>
      </c>
      <c r="D104" s="363" t="s">
        <v>556</v>
      </c>
      <c r="E104" s="363" t="s">
        <v>524</v>
      </c>
      <c r="F104" s="363" t="s">
        <v>524</v>
      </c>
      <c r="G104" s="353" t="s">
        <v>524</v>
      </c>
      <c r="H104" s="353" t="s">
        <v>524</v>
      </c>
      <c r="I104" s="353" t="s">
        <v>524</v>
      </c>
      <c r="J104" s="353" t="s">
        <v>522</v>
      </c>
    </row>
    <row r="105" spans="1:10" x14ac:dyDescent="0.35">
      <c r="A105" s="369" t="s">
        <v>588</v>
      </c>
      <c r="B105" s="353" t="s">
        <v>524</v>
      </c>
      <c r="C105" s="363" t="s">
        <v>580</v>
      </c>
      <c r="D105" s="363" t="s">
        <v>556</v>
      </c>
      <c r="E105" s="363" t="s">
        <v>524</v>
      </c>
      <c r="F105" s="363" t="s">
        <v>524</v>
      </c>
      <c r="G105" s="353" t="s">
        <v>524</v>
      </c>
      <c r="H105" s="353" t="s">
        <v>524</v>
      </c>
      <c r="I105" s="353" t="s">
        <v>524</v>
      </c>
      <c r="J105" s="353" t="s">
        <v>522</v>
      </c>
    </row>
    <row r="106" spans="1:10" x14ac:dyDescent="0.35">
      <c r="A106" s="369" t="s">
        <v>589</v>
      </c>
      <c r="B106" s="353" t="s">
        <v>524</v>
      </c>
      <c r="C106" s="363" t="s">
        <v>580</v>
      </c>
      <c r="D106" s="363" t="s">
        <v>556</v>
      </c>
      <c r="E106" s="363" t="s">
        <v>524</v>
      </c>
      <c r="F106" s="363" t="s">
        <v>524</v>
      </c>
      <c r="G106" s="353" t="s">
        <v>524</v>
      </c>
      <c r="H106" s="353" t="s">
        <v>524</v>
      </c>
      <c r="I106" s="353" t="s">
        <v>524</v>
      </c>
      <c r="J106" s="353" t="s">
        <v>522</v>
      </c>
    </row>
    <row r="107" spans="1:10" x14ac:dyDescent="0.35">
      <c r="A107" s="369" t="s">
        <v>590</v>
      </c>
      <c r="B107" s="353" t="s">
        <v>524</v>
      </c>
      <c r="C107" s="363" t="s">
        <v>580</v>
      </c>
      <c r="D107" s="363" t="s">
        <v>556</v>
      </c>
      <c r="E107" s="363" t="s">
        <v>524</v>
      </c>
      <c r="F107" s="363" t="s">
        <v>524</v>
      </c>
      <c r="G107" s="353" t="s">
        <v>524</v>
      </c>
      <c r="H107" s="353" t="s">
        <v>524</v>
      </c>
      <c r="I107" s="353" t="s">
        <v>524</v>
      </c>
      <c r="J107" s="353" t="s">
        <v>522</v>
      </c>
    </row>
    <row r="108" spans="1:10" x14ac:dyDescent="0.35">
      <c r="A108" s="369" t="s">
        <v>591</v>
      </c>
      <c r="B108" s="353" t="s">
        <v>551</v>
      </c>
      <c r="C108" s="363" t="s">
        <v>580</v>
      </c>
      <c r="D108" s="363" t="s">
        <v>551</v>
      </c>
      <c r="E108" s="363" t="s">
        <v>551</v>
      </c>
      <c r="F108" s="363" t="s">
        <v>551</v>
      </c>
      <c r="G108" s="353" t="s">
        <v>551</v>
      </c>
      <c r="H108" s="353" t="s">
        <v>551</v>
      </c>
      <c r="I108" s="353" t="s">
        <v>551</v>
      </c>
      <c r="J108" s="353" t="s">
        <v>551</v>
      </c>
    </row>
    <row r="109" spans="1:10" x14ac:dyDescent="0.35">
      <c r="A109" s="369" t="s">
        <v>93</v>
      </c>
      <c r="B109" s="353" t="s">
        <v>524</v>
      </c>
      <c r="C109" s="363" t="s">
        <v>580</v>
      </c>
      <c r="D109" s="363" t="s">
        <v>556</v>
      </c>
      <c r="E109" s="363" t="s">
        <v>524</v>
      </c>
      <c r="F109" s="363" t="s">
        <v>524</v>
      </c>
      <c r="G109" s="353" t="s">
        <v>524</v>
      </c>
      <c r="H109" s="353" t="s">
        <v>524</v>
      </c>
      <c r="I109" s="353" t="s">
        <v>524</v>
      </c>
      <c r="J109" s="353" t="s">
        <v>522</v>
      </c>
    </row>
    <row r="110" spans="1:10" x14ac:dyDescent="0.35">
      <c r="A110" s="368" t="s">
        <v>593</v>
      </c>
      <c r="B110" s="363" t="s">
        <v>3275</v>
      </c>
      <c r="C110" s="363" t="s">
        <v>580</v>
      </c>
      <c r="D110" s="358" t="s">
        <v>195</v>
      </c>
      <c r="E110" s="358" t="s">
        <v>195</v>
      </c>
      <c r="F110" s="358" t="s">
        <v>195</v>
      </c>
      <c r="G110" s="363" t="s">
        <v>596</v>
      </c>
      <c r="H110" s="363" t="s">
        <v>3275</v>
      </c>
      <c r="I110" s="363" t="s">
        <v>596</v>
      </c>
      <c r="J110" s="363" t="s">
        <v>584</v>
      </c>
    </row>
    <row r="111" spans="1:10" x14ac:dyDescent="0.35">
      <c r="A111" s="369" t="s">
        <v>587</v>
      </c>
      <c r="B111" s="353" t="s">
        <v>524</v>
      </c>
      <c r="C111" s="363" t="s">
        <v>580</v>
      </c>
      <c r="D111" s="363" t="s">
        <v>556</v>
      </c>
      <c r="E111" s="363" t="s">
        <v>524</v>
      </c>
      <c r="F111" s="363" t="s">
        <v>524</v>
      </c>
      <c r="G111" s="353" t="s">
        <v>524</v>
      </c>
      <c r="H111" s="353" t="s">
        <v>524</v>
      </c>
      <c r="I111" s="353" t="s">
        <v>524</v>
      </c>
      <c r="J111" s="353" t="s">
        <v>522</v>
      </c>
    </row>
    <row r="112" spans="1:10" x14ac:dyDescent="0.35">
      <c r="A112" s="369" t="s">
        <v>588</v>
      </c>
      <c r="B112" s="353" t="s">
        <v>524</v>
      </c>
      <c r="C112" s="363" t="s">
        <v>580</v>
      </c>
      <c r="D112" s="363" t="s">
        <v>556</v>
      </c>
      <c r="E112" s="363" t="s">
        <v>524</v>
      </c>
      <c r="F112" s="363" t="s">
        <v>524</v>
      </c>
      <c r="G112" s="353" t="s">
        <v>524</v>
      </c>
      <c r="H112" s="353" t="s">
        <v>524</v>
      </c>
      <c r="I112" s="353" t="s">
        <v>524</v>
      </c>
      <c r="J112" s="353" t="s">
        <v>522</v>
      </c>
    </row>
    <row r="113" spans="1:10" x14ac:dyDescent="0.35">
      <c r="A113" s="369" t="s">
        <v>589</v>
      </c>
      <c r="B113" s="353" t="s">
        <v>524</v>
      </c>
      <c r="C113" s="363" t="s">
        <v>580</v>
      </c>
      <c r="D113" s="363" t="s">
        <v>556</v>
      </c>
      <c r="E113" s="363" t="s">
        <v>524</v>
      </c>
      <c r="F113" s="363" t="s">
        <v>524</v>
      </c>
      <c r="G113" s="353" t="s">
        <v>524</v>
      </c>
      <c r="H113" s="353" t="s">
        <v>524</v>
      </c>
      <c r="I113" s="353" t="s">
        <v>524</v>
      </c>
      <c r="J113" s="353" t="s">
        <v>522</v>
      </c>
    </row>
    <row r="114" spans="1:10" x14ac:dyDescent="0.35">
      <c r="A114" s="369" t="s">
        <v>590</v>
      </c>
      <c r="B114" s="353" t="s">
        <v>524</v>
      </c>
      <c r="C114" s="363" t="s">
        <v>580</v>
      </c>
      <c r="D114" s="363" t="s">
        <v>556</v>
      </c>
      <c r="E114" s="363" t="s">
        <v>524</v>
      </c>
      <c r="F114" s="363" t="s">
        <v>524</v>
      </c>
      <c r="G114" s="353" t="s">
        <v>524</v>
      </c>
      <c r="H114" s="353" t="s">
        <v>524</v>
      </c>
      <c r="I114" s="353" t="s">
        <v>524</v>
      </c>
      <c r="J114" s="353" t="s">
        <v>522</v>
      </c>
    </row>
    <row r="115" spans="1:10" x14ac:dyDescent="0.35">
      <c r="A115" s="369" t="s">
        <v>591</v>
      </c>
      <c r="B115" s="353" t="s">
        <v>551</v>
      </c>
      <c r="C115" s="363" t="s">
        <v>580</v>
      </c>
      <c r="D115" s="363" t="s">
        <v>551</v>
      </c>
      <c r="E115" s="363" t="s">
        <v>551</v>
      </c>
      <c r="F115" s="363" t="s">
        <v>551</v>
      </c>
      <c r="G115" s="353" t="s">
        <v>551</v>
      </c>
      <c r="H115" s="353" t="s">
        <v>551</v>
      </c>
      <c r="I115" s="353" t="s">
        <v>551</v>
      </c>
      <c r="J115" s="353" t="s">
        <v>551</v>
      </c>
    </row>
    <row r="116" spans="1:10" x14ac:dyDescent="0.35">
      <c r="A116" s="369" t="s">
        <v>93</v>
      </c>
      <c r="B116" s="353" t="s">
        <v>524</v>
      </c>
      <c r="C116" s="363" t="s">
        <v>580</v>
      </c>
      <c r="D116" s="363" t="s">
        <v>556</v>
      </c>
      <c r="E116" s="363" t="s">
        <v>524</v>
      </c>
      <c r="F116" s="363" t="s">
        <v>524</v>
      </c>
      <c r="G116" s="353" t="s">
        <v>524</v>
      </c>
      <c r="H116" s="353" t="s">
        <v>524</v>
      </c>
      <c r="I116" s="353" t="s">
        <v>524</v>
      </c>
      <c r="J116" s="353" t="s">
        <v>522</v>
      </c>
    </row>
    <row r="117" spans="1:10" x14ac:dyDescent="0.35">
      <c r="A117" s="370" t="s">
        <v>521</v>
      </c>
      <c r="B117" s="363">
        <v>1762804.2815129245</v>
      </c>
      <c r="C117" s="363" t="s">
        <v>580</v>
      </c>
      <c r="D117" s="358" t="s">
        <v>195</v>
      </c>
      <c r="E117" s="358" t="s">
        <v>195</v>
      </c>
      <c r="F117" s="358" t="s">
        <v>195</v>
      </c>
      <c r="G117" s="363">
        <v>89593.949221728457</v>
      </c>
      <c r="H117" s="363">
        <v>1.65477355037977</v>
      </c>
      <c r="I117" s="363">
        <v>0.25058877413691999</v>
      </c>
      <c r="J117" s="363" t="s">
        <v>584</v>
      </c>
    </row>
    <row r="118" spans="1:10" x14ac:dyDescent="0.35">
      <c r="A118" s="366" t="s">
        <v>581</v>
      </c>
      <c r="B118" s="353">
        <v>47606.342155162827</v>
      </c>
      <c r="C118" s="363" t="s">
        <v>580</v>
      </c>
      <c r="D118" s="363">
        <v>71.105701059850205</v>
      </c>
      <c r="E118" s="363">
        <v>2.22599096016092</v>
      </c>
      <c r="F118" s="363">
        <v>2.0044709460968599</v>
      </c>
      <c r="G118" s="353">
        <v>3385.0823338379528</v>
      </c>
      <c r="H118" s="353">
        <v>0.10597128728372</v>
      </c>
      <c r="I118" s="353">
        <v>9.5425529699969994E-2</v>
      </c>
      <c r="J118" s="353" t="s">
        <v>522</v>
      </c>
    </row>
    <row r="119" spans="1:10" x14ac:dyDescent="0.35">
      <c r="A119" s="366" t="s">
        <v>582</v>
      </c>
      <c r="B119" s="353">
        <v>595.8276365188334</v>
      </c>
      <c r="C119" s="363" t="s">
        <v>580</v>
      </c>
      <c r="D119" s="363">
        <v>89.645233903118736</v>
      </c>
      <c r="E119" s="363">
        <v>9.5000000000018208</v>
      </c>
      <c r="F119" s="363">
        <v>1.42500000000111</v>
      </c>
      <c r="G119" s="353">
        <v>53.413107841673231</v>
      </c>
      <c r="H119" s="353">
        <v>5.6603625469299999E-3</v>
      </c>
      <c r="I119" s="353">
        <v>8.4905438204000002E-4</v>
      </c>
      <c r="J119" s="353" t="s">
        <v>522</v>
      </c>
    </row>
    <row r="120" spans="1:10" x14ac:dyDescent="0.35">
      <c r="A120" s="366" t="s">
        <v>583</v>
      </c>
      <c r="B120" s="353">
        <v>1714602.1117212428</v>
      </c>
      <c r="C120" s="363" t="s">
        <v>580</v>
      </c>
      <c r="D120" s="363">
        <v>50.248073994006511</v>
      </c>
      <c r="E120" s="363">
        <v>0.9</v>
      </c>
      <c r="F120" s="363">
        <v>0.09</v>
      </c>
      <c r="G120" s="353">
        <v>86155.453780048832</v>
      </c>
      <c r="H120" s="353">
        <v>1.54314190054912</v>
      </c>
      <c r="I120" s="353">
        <v>0.15431419005491001</v>
      </c>
      <c r="J120" s="353" t="s">
        <v>522</v>
      </c>
    </row>
    <row r="121" spans="1:10" x14ac:dyDescent="0.35">
      <c r="A121" s="366" t="s">
        <v>3386</v>
      </c>
      <c r="B121" s="353" t="s">
        <v>551</v>
      </c>
      <c r="C121" s="363" t="s">
        <v>580</v>
      </c>
      <c r="D121" s="363" t="s">
        <v>551</v>
      </c>
      <c r="E121" s="363" t="s">
        <v>551</v>
      </c>
      <c r="F121" s="363" t="s">
        <v>551</v>
      </c>
      <c r="G121" s="353" t="s">
        <v>551</v>
      </c>
      <c r="H121" s="353" t="s">
        <v>551</v>
      </c>
      <c r="I121" s="353" t="s">
        <v>551</v>
      </c>
      <c r="J121" s="353" t="s">
        <v>551</v>
      </c>
    </row>
    <row r="122" spans="1:10" x14ac:dyDescent="0.35">
      <c r="A122" s="366" t="s">
        <v>3387</v>
      </c>
      <c r="B122" s="353" t="s">
        <v>551</v>
      </c>
      <c r="C122" s="363" t="s">
        <v>580</v>
      </c>
      <c r="D122" s="363" t="s">
        <v>551</v>
      </c>
      <c r="E122" s="363" t="s">
        <v>551</v>
      </c>
      <c r="F122" s="363" t="s">
        <v>551</v>
      </c>
      <c r="G122" s="353" t="s">
        <v>551</v>
      </c>
      <c r="H122" s="353" t="s">
        <v>551</v>
      </c>
      <c r="I122" s="353" t="s">
        <v>551</v>
      </c>
      <c r="J122" s="353" t="s">
        <v>551</v>
      </c>
    </row>
    <row r="123" spans="1:10" x14ac:dyDescent="0.35">
      <c r="A123" s="366" t="s">
        <v>3388</v>
      </c>
      <c r="B123" s="353" t="s">
        <v>524</v>
      </c>
      <c r="C123" s="363" t="s">
        <v>580</v>
      </c>
      <c r="D123" s="363" t="s">
        <v>556</v>
      </c>
      <c r="E123" s="363" t="s">
        <v>524</v>
      </c>
      <c r="F123" s="363" t="s">
        <v>524</v>
      </c>
      <c r="G123" s="353" t="s">
        <v>524</v>
      </c>
      <c r="H123" s="353" t="s">
        <v>524</v>
      </c>
      <c r="I123" s="353" t="s">
        <v>524</v>
      </c>
      <c r="J123" s="353" t="s">
        <v>522</v>
      </c>
    </row>
    <row r="124" spans="1:10" x14ac:dyDescent="0.35">
      <c r="A124" s="371" t="s">
        <v>3390</v>
      </c>
      <c r="B124" s="363">
        <v>864940.42592399509</v>
      </c>
      <c r="C124" s="363" t="s">
        <v>580</v>
      </c>
      <c r="D124" s="358" t="s">
        <v>195</v>
      </c>
      <c r="E124" s="358" t="s">
        <v>195</v>
      </c>
      <c r="F124" s="358" t="s">
        <v>195</v>
      </c>
      <c r="G124" s="363">
        <v>47127.791655633242</v>
      </c>
      <c r="H124" s="363">
        <v>1.5630179469099901</v>
      </c>
      <c r="I124" s="363">
        <v>0.20796062622860001</v>
      </c>
      <c r="J124" s="363" t="s">
        <v>584</v>
      </c>
    </row>
    <row r="125" spans="1:10" x14ac:dyDescent="0.35">
      <c r="A125" s="364" t="s">
        <v>581</v>
      </c>
      <c r="B125" s="363">
        <v>4872.2764198279274</v>
      </c>
      <c r="C125" s="363" t="s">
        <v>580</v>
      </c>
      <c r="D125" s="363">
        <v>71.105701059850205</v>
      </c>
      <c r="E125" s="363">
        <v>2.2259909601604702</v>
      </c>
      <c r="F125" s="363">
        <v>2.0044709460972898</v>
      </c>
      <c r="G125" s="363">
        <v>346.44663058924181</v>
      </c>
      <c r="H125" s="363">
        <v>1.0845643265939999E-2</v>
      </c>
      <c r="I125" s="363">
        <v>9.7663365249000007E-3</v>
      </c>
      <c r="J125" s="363" t="s">
        <v>522</v>
      </c>
    </row>
    <row r="126" spans="1:10" x14ac:dyDescent="0.35">
      <c r="A126" s="364" t="s">
        <v>582</v>
      </c>
      <c r="B126" s="363">
        <v>90478.019661663464</v>
      </c>
      <c r="C126" s="363" t="s">
        <v>580</v>
      </c>
      <c r="D126" s="363">
        <v>89.645233903118736</v>
      </c>
      <c r="E126" s="363">
        <v>9.4999999999999698</v>
      </c>
      <c r="F126" s="363">
        <v>1.425</v>
      </c>
      <c r="G126" s="363">
        <v>8110.9232356607972</v>
      </c>
      <c r="H126" s="363">
        <v>0.85954118678580005</v>
      </c>
      <c r="I126" s="363">
        <v>0.12893117801786999</v>
      </c>
      <c r="J126" s="363" t="s">
        <v>522</v>
      </c>
    </row>
    <row r="127" spans="1:10" x14ac:dyDescent="0.35">
      <c r="A127" s="364" t="s">
        <v>583</v>
      </c>
      <c r="B127" s="363">
        <v>769590.12984250369</v>
      </c>
      <c r="C127" s="363" t="s">
        <v>580</v>
      </c>
      <c r="D127" s="363">
        <v>50.248073994006511</v>
      </c>
      <c r="E127" s="363">
        <v>0.9</v>
      </c>
      <c r="F127" s="363">
        <v>9.0000000000010003E-2</v>
      </c>
      <c r="G127" s="363">
        <v>38670.421789383203</v>
      </c>
      <c r="H127" s="363">
        <v>0.69263111685824996</v>
      </c>
      <c r="I127" s="363">
        <v>6.9263111685830006E-2</v>
      </c>
      <c r="J127" s="363" t="s">
        <v>522</v>
      </c>
    </row>
    <row r="128" spans="1:10" x14ac:dyDescent="0.35">
      <c r="A128" s="364" t="s">
        <v>3386</v>
      </c>
      <c r="B128" s="363" t="s">
        <v>551</v>
      </c>
      <c r="C128" s="363" t="s">
        <v>580</v>
      </c>
      <c r="D128" s="363" t="s">
        <v>551</v>
      </c>
      <c r="E128" s="363" t="s">
        <v>551</v>
      </c>
      <c r="F128" s="363" t="s">
        <v>551</v>
      </c>
      <c r="G128" s="363" t="s">
        <v>551</v>
      </c>
      <c r="H128" s="363" t="s">
        <v>551</v>
      </c>
      <c r="I128" s="363" t="s">
        <v>551</v>
      </c>
      <c r="J128" s="363" t="s">
        <v>551</v>
      </c>
    </row>
    <row r="129" spans="1:10" x14ac:dyDescent="0.35">
      <c r="A129" s="364" t="s">
        <v>3387</v>
      </c>
      <c r="B129" s="363" t="s">
        <v>551</v>
      </c>
      <c r="C129" s="363" t="s">
        <v>580</v>
      </c>
      <c r="D129" s="363" t="s">
        <v>551</v>
      </c>
      <c r="E129" s="363" t="s">
        <v>551</v>
      </c>
      <c r="F129" s="363" t="s">
        <v>551</v>
      </c>
      <c r="G129" s="363" t="s">
        <v>551</v>
      </c>
      <c r="H129" s="363" t="s">
        <v>551</v>
      </c>
      <c r="I129" s="363" t="s">
        <v>551</v>
      </c>
      <c r="J129" s="363" t="s">
        <v>551</v>
      </c>
    </row>
    <row r="130" spans="1:10" x14ac:dyDescent="0.35">
      <c r="A130" s="364" t="s">
        <v>3388</v>
      </c>
      <c r="B130" s="363" t="s">
        <v>524</v>
      </c>
      <c r="C130" s="363" t="s">
        <v>580</v>
      </c>
      <c r="D130" s="363" t="s">
        <v>556</v>
      </c>
      <c r="E130" s="363" t="s">
        <v>524</v>
      </c>
      <c r="F130" s="363" t="s">
        <v>524</v>
      </c>
      <c r="G130" s="363" t="s">
        <v>524</v>
      </c>
      <c r="H130" s="363" t="s">
        <v>524</v>
      </c>
      <c r="I130" s="363" t="s">
        <v>524</v>
      </c>
      <c r="J130" s="363" t="s">
        <v>522</v>
      </c>
    </row>
    <row r="131" spans="1:10" x14ac:dyDescent="0.35">
      <c r="A131" s="368" t="s">
        <v>594</v>
      </c>
      <c r="B131" s="363">
        <v>864940.42592399509</v>
      </c>
      <c r="C131" s="363" t="s">
        <v>580</v>
      </c>
      <c r="D131" s="358" t="s">
        <v>195</v>
      </c>
      <c r="E131" s="358" t="s">
        <v>195</v>
      </c>
      <c r="F131" s="358" t="s">
        <v>195</v>
      </c>
      <c r="G131" s="363">
        <v>47127.791655633242</v>
      </c>
      <c r="H131" s="363">
        <v>1.5630179469099901</v>
      </c>
      <c r="I131" s="363">
        <v>0.20796062622860001</v>
      </c>
      <c r="J131" s="363" t="s">
        <v>584</v>
      </c>
    </row>
    <row r="132" spans="1:10" x14ac:dyDescent="0.35">
      <c r="A132" s="369" t="s">
        <v>587</v>
      </c>
      <c r="B132" s="353">
        <v>4872.2764198279274</v>
      </c>
      <c r="C132" s="363" t="s">
        <v>580</v>
      </c>
      <c r="D132" s="363">
        <v>71.105701059850205</v>
      </c>
      <c r="E132" s="363">
        <v>2.2259909601604702</v>
      </c>
      <c r="F132" s="363">
        <v>2.0044709460972898</v>
      </c>
      <c r="G132" s="353">
        <v>346.44663058924181</v>
      </c>
      <c r="H132" s="353">
        <v>1.0845643265939999E-2</v>
      </c>
      <c r="I132" s="353">
        <v>9.7663365249000007E-3</v>
      </c>
      <c r="J132" s="353" t="s">
        <v>522</v>
      </c>
    </row>
    <row r="133" spans="1:10" x14ac:dyDescent="0.35">
      <c r="A133" s="369" t="s">
        <v>588</v>
      </c>
      <c r="B133" s="353">
        <v>90478.019661663464</v>
      </c>
      <c r="C133" s="363" t="s">
        <v>580</v>
      </c>
      <c r="D133" s="363">
        <v>89.645233903118736</v>
      </c>
      <c r="E133" s="363">
        <v>9.4999999999999698</v>
      </c>
      <c r="F133" s="363">
        <v>1.425</v>
      </c>
      <c r="G133" s="353">
        <v>8110.9232356607972</v>
      </c>
      <c r="H133" s="353">
        <v>0.85954118678580005</v>
      </c>
      <c r="I133" s="353">
        <v>0.12893117801786999</v>
      </c>
      <c r="J133" s="353" t="s">
        <v>522</v>
      </c>
    </row>
    <row r="134" spans="1:10" x14ac:dyDescent="0.35">
      <c r="A134" s="369" t="s">
        <v>589</v>
      </c>
      <c r="B134" s="353">
        <v>769590.12984250369</v>
      </c>
      <c r="C134" s="363" t="s">
        <v>580</v>
      </c>
      <c r="D134" s="363">
        <v>50.248073994006511</v>
      </c>
      <c r="E134" s="363">
        <v>0.9</v>
      </c>
      <c r="F134" s="363">
        <v>9.0000000000010003E-2</v>
      </c>
      <c r="G134" s="353">
        <v>38670.421789383203</v>
      </c>
      <c r="H134" s="353">
        <v>0.69263111685824996</v>
      </c>
      <c r="I134" s="353">
        <v>6.9263111685830006E-2</v>
      </c>
      <c r="J134" s="353" t="s">
        <v>522</v>
      </c>
    </row>
    <row r="135" spans="1:10" x14ac:dyDescent="0.35">
      <c r="A135" s="369" t="s">
        <v>590</v>
      </c>
      <c r="B135" s="353" t="s">
        <v>551</v>
      </c>
      <c r="C135" s="363" t="s">
        <v>580</v>
      </c>
      <c r="D135" s="363" t="s">
        <v>551</v>
      </c>
      <c r="E135" s="363" t="s">
        <v>551</v>
      </c>
      <c r="F135" s="363" t="s">
        <v>551</v>
      </c>
      <c r="G135" s="353" t="s">
        <v>551</v>
      </c>
      <c r="H135" s="353" t="s">
        <v>551</v>
      </c>
      <c r="I135" s="353" t="s">
        <v>551</v>
      </c>
      <c r="J135" s="353" t="s">
        <v>551</v>
      </c>
    </row>
    <row r="136" spans="1:10" x14ac:dyDescent="0.35">
      <c r="A136" s="369" t="s">
        <v>591</v>
      </c>
      <c r="B136" s="353" t="s">
        <v>551</v>
      </c>
      <c r="C136" s="363" t="s">
        <v>580</v>
      </c>
      <c r="D136" s="363" t="s">
        <v>551</v>
      </c>
      <c r="E136" s="363" t="s">
        <v>551</v>
      </c>
      <c r="F136" s="363" t="s">
        <v>551</v>
      </c>
      <c r="G136" s="353" t="s">
        <v>551</v>
      </c>
      <c r="H136" s="353" t="s">
        <v>551</v>
      </c>
      <c r="I136" s="353" t="s">
        <v>551</v>
      </c>
      <c r="J136" s="353" t="s">
        <v>551</v>
      </c>
    </row>
    <row r="137" spans="1:10" x14ac:dyDescent="0.35">
      <c r="A137" s="369" t="s">
        <v>93</v>
      </c>
      <c r="B137" s="353" t="s">
        <v>524</v>
      </c>
      <c r="C137" s="363" t="s">
        <v>580</v>
      </c>
      <c r="D137" s="363" t="s">
        <v>556</v>
      </c>
      <c r="E137" s="363" t="s">
        <v>524</v>
      </c>
      <c r="F137" s="363" t="s">
        <v>524</v>
      </c>
      <c r="G137" s="353" t="s">
        <v>524</v>
      </c>
      <c r="H137" s="353" t="s">
        <v>524</v>
      </c>
      <c r="I137" s="353" t="s">
        <v>524</v>
      </c>
      <c r="J137" s="353" t="s">
        <v>522</v>
      </c>
    </row>
    <row r="138" spans="1:10" x14ac:dyDescent="0.35">
      <c r="A138" s="368" t="s">
        <v>595</v>
      </c>
      <c r="B138" s="363" t="s">
        <v>596</v>
      </c>
      <c r="C138" s="363" t="s">
        <v>580</v>
      </c>
      <c r="D138" s="358" t="s">
        <v>195</v>
      </c>
      <c r="E138" s="358" t="s">
        <v>195</v>
      </c>
      <c r="F138" s="358" t="s">
        <v>195</v>
      </c>
      <c r="G138" s="363" t="s">
        <v>596</v>
      </c>
      <c r="H138" s="363" t="s">
        <v>596</v>
      </c>
      <c r="I138" s="363" t="s">
        <v>596</v>
      </c>
      <c r="J138" s="363" t="s">
        <v>584</v>
      </c>
    </row>
    <row r="139" spans="1:10" x14ac:dyDescent="0.35">
      <c r="A139" s="369" t="s">
        <v>587</v>
      </c>
      <c r="B139" s="353" t="s">
        <v>524</v>
      </c>
      <c r="C139" s="363" t="s">
        <v>580</v>
      </c>
      <c r="D139" s="363" t="s">
        <v>556</v>
      </c>
      <c r="E139" s="363" t="s">
        <v>524</v>
      </c>
      <c r="F139" s="363" t="s">
        <v>524</v>
      </c>
      <c r="G139" s="353" t="s">
        <v>524</v>
      </c>
      <c r="H139" s="353" t="s">
        <v>524</v>
      </c>
      <c r="I139" s="353" t="s">
        <v>524</v>
      </c>
      <c r="J139" s="353" t="s">
        <v>522</v>
      </c>
    </row>
    <row r="140" spans="1:10" x14ac:dyDescent="0.35">
      <c r="A140" s="369" t="s">
        <v>588</v>
      </c>
      <c r="B140" s="353" t="s">
        <v>524</v>
      </c>
      <c r="C140" s="363" t="s">
        <v>580</v>
      </c>
      <c r="D140" s="363" t="s">
        <v>556</v>
      </c>
      <c r="E140" s="363" t="s">
        <v>524</v>
      </c>
      <c r="F140" s="363" t="s">
        <v>524</v>
      </c>
      <c r="G140" s="353" t="s">
        <v>524</v>
      </c>
      <c r="H140" s="353" t="s">
        <v>524</v>
      </c>
      <c r="I140" s="353" t="s">
        <v>524</v>
      </c>
      <c r="J140" s="353" t="s">
        <v>522</v>
      </c>
    </row>
    <row r="141" spans="1:10" x14ac:dyDescent="0.35">
      <c r="A141" s="369" t="s">
        <v>589</v>
      </c>
      <c r="B141" s="353" t="s">
        <v>524</v>
      </c>
      <c r="C141" s="363" t="s">
        <v>580</v>
      </c>
      <c r="D141" s="363" t="s">
        <v>556</v>
      </c>
      <c r="E141" s="363" t="s">
        <v>524</v>
      </c>
      <c r="F141" s="363" t="s">
        <v>524</v>
      </c>
      <c r="G141" s="353" t="s">
        <v>524</v>
      </c>
      <c r="H141" s="353" t="s">
        <v>524</v>
      </c>
      <c r="I141" s="353" t="s">
        <v>524</v>
      </c>
      <c r="J141" s="353" t="s">
        <v>522</v>
      </c>
    </row>
    <row r="142" spans="1:10" x14ac:dyDescent="0.35">
      <c r="A142" s="369" t="s">
        <v>590</v>
      </c>
      <c r="B142" s="353" t="s">
        <v>551</v>
      </c>
      <c r="C142" s="363" t="s">
        <v>580</v>
      </c>
      <c r="D142" s="363" t="s">
        <v>551</v>
      </c>
      <c r="E142" s="363" t="s">
        <v>551</v>
      </c>
      <c r="F142" s="363" t="s">
        <v>551</v>
      </c>
      <c r="G142" s="353" t="s">
        <v>551</v>
      </c>
      <c r="H142" s="353" t="s">
        <v>551</v>
      </c>
      <c r="I142" s="353" t="s">
        <v>551</v>
      </c>
      <c r="J142" s="353" t="s">
        <v>551</v>
      </c>
    </row>
    <row r="143" spans="1:10" x14ac:dyDescent="0.35">
      <c r="A143" s="369" t="s">
        <v>591</v>
      </c>
      <c r="B143" s="353" t="s">
        <v>551</v>
      </c>
      <c r="C143" s="363" t="s">
        <v>580</v>
      </c>
      <c r="D143" s="363" t="s">
        <v>551</v>
      </c>
      <c r="E143" s="363" t="s">
        <v>551</v>
      </c>
      <c r="F143" s="363" t="s">
        <v>551</v>
      </c>
      <c r="G143" s="353" t="s">
        <v>551</v>
      </c>
      <c r="H143" s="353" t="s">
        <v>551</v>
      </c>
      <c r="I143" s="353" t="s">
        <v>551</v>
      </c>
      <c r="J143" s="353" t="s">
        <v>551</v>
      </c>
    </row>
    <row r="144" spans="1:10" x14ac:dyDescent="0.35">
      <c r="A144" s="369" t="s">
        <v>93</v>
      </c>
      <c r="B144" s="353" t="s">
        <v>524</v>
      </c>
      <c r="C144" s="363" t="s">
        <v>580</v>
      </c>
      <c r="D144" s="363" t="s">
        <v>556</v>
      </c>
      <c r="E144" s="363" t="s">
        <v>524</v>
      </c>
      <c r="F144" s="363" t="s">
        <v>524</v>
      </c>
      <c r="G144" s="353" t="s">
        <v>524</v>
      </c>
      <c r="H144" s="353" t="s">
        <v>524</v>
      </c>
      <c r="I144" s="353" t="s">
        <v>524</v>
      </c>
      <c r="J144" s="353" t="s">
        <v>522</v>
      </c>
    </row>
    <row r="145" spans="1:10" x14ac:dyDescent="0.35">
      <c r="A145" s="368" t="s">
        <v>597</v>
      </c>
      <c r="B145" s="363" t="s">
        <v>596</v>
      </c>
      <c r="C145" s="363" t="s">
        <v>580</v>
      </c>
      <c r="D145" s="358" t="s">
        <v>195</v>
      </c>
      <c r="E145" s="358" t="s">
        <v>195</v>
      </c>
      <c r="F145" s="358" t="s">
        <v>195</v>
      </c>
      <c r="G145" s="363" t="s">
        <v>596</v>
      </c>
      <c r="H145" s="363" t="s">
        <v>596</v>
      </c>
      <c r="I145" s="363" t="s">
        <v>596</v>
      </c>
      <c r="J145" s="363" t="s">
        <v>584</v>
      </c>
    </row>
    <row r="146" spans="1:10" x14ac:dyDescent="0.35">
      <c r="A146" s="369" t="s">
        <v>587</v>
      </c>
      <c r="B146" s="353" t="s">
        <v>524</v>
      </c>
      <c r="C146" s="363" t="s">
        <v>580</v>
      </c>
      <c r="D146" s="363" t="s">
        <v>556</v>
      </c>
      <c r="E146" s="363" t="s">
        <v>524</v>
      </c>
      <c r="F146" s="363" t="s">
        <v>524</v>
      </c>
      <c r="G146" s="353" t="s">
        <v>524</v>
      </c>
      <c r="H146" s="353" t="s">
        <v>524</v>
      </c>
      <c r="I146" s="353" t="s">
        <v>524</v>
      </c>
      <c r="J146" s="353" t="s">
        <v>522</v>
      </c>
    </row>
    <row r="147" spans="1:10" x14ac:dyDescent="0.35">
      <c r="A147" s="369" t="s">
        <v>588</v>
      </c>
      <c r="B147" s="353" t="s">
        <v>524</v>
      </c>
      <c r="C147" s="363" t="s">
        <v>580</v>
      </c>
      <c r="D147" s="363" t="s">
        <v>556</v>
      </c>
      <c r="E147" s="363" t="s">
        <v>524</v>
      </c>
      <c r="F147" s="363" t="s">
        <v>524</v>
      </c>
      <c r="G147" s="353" t="s">
        <v>524</v>
      </c>
      <c r="H147" s="353" t="s">
        <v>524</v>
      </c>
      <c r="I147" s="353" t="s">
        <v>524</v>
      </c>
      <c r="J147" s="353" t="s">
        <v>522</v>
      </c>
    </row>
    <row r="148" spans="1:10" x14ac:dyDescent="0.35">
      <c r="A148" s="369" t="s">
        <v>589</v>
      </c>
      <c r="B148" s="353" t="s">
        <v>524</v>
      </c>
      <c r="C148" s="363" t="s">
        <v>580</v>
      </c>
      <c r="D148" s="363" t="s">
        <v>556</v>
      </c>
      <c r="E148" s="363" t="s">
        <v>524</v>
      </c>
      <c r="F148" s="363" t="s">
        <v>524</v>
      </c>
      <c r="G148" s="353" t="s">
        <v>524</v>
      </c>
      <c r="H148" s="353" t="s">
        <v>524</v>
      </c>
      <c r="I148" s="353" t="s">
        <v>524</v>
      </c>
      <c r="J148" s="353" t="s">
        <v>522</v>
      </c>
    </row>
    <row r="149" spans="1:10" x14ac:dyDescent="0.35">
      <c r="A149" s="369" t="s">
        <v>590</v>
      </c>
      <c r="B149" s="353" t="s">
        <v>551</v>
      </c>
      <c r="C149" s="363" t="s">
        <v>580</v>
      </c>
      <c r="D149" s="363" t="s">
        <v>551</v>
      </c>
      <c r="E149" s="363" t="s">
        <v>551</v>
      </c>
      <c r="F149" s="363" t="s">
        <v>551</v>
      </c>
      <c r="G149" s="353" t="s">
        <v>551</v>
      </c>
      <c r="H149" s="353" t="s">
        <v>551</v>
      </c>
      <c r="I149" s="353" t="s">
        <v>551</v>
      </c>
      <c r="J149" s="353" t="s">
        <v>551</v>
      </c>
    </row>
    <row r="150" spans="1:10" x14ac:dyDescent="0.35">
      <c r="A150" s="369" t="s">
        <v>591</v>
      </c>
      <c r="B150" s="353" t="s">
        <v>551</v>
      </c>
      <c r="C150" s="363" t="s">
        <v>580</v>
      </c>
      <c r="D150" s="363" t="s">
        <v>551</v>
      </c>
      <c r="E150" s="363" t="s">
        <v>551</v>
      </c>
      <c r="F150" s="363" t="s">
        <v>551</v>
      </c>
      <c r="G150" s="353" t="s">
        <v>551</v>
      </c>
      <c r="H150" s="353" t="s">
        <v>551</v>
      </c>
      <c r="I150" s="353" t="s">
        <v>551</v>
      </c>
      <c r="J150" s="353" t="s">
        <v>551</v>
      </c>
    </row>
    <row r="151" spans="1:10" x14ac:dyDescent="0.35">
      <c r="A151" s="369" t="s">
        <v>93</v>
      </c>
      <c r="B151" s="353" t="s">
        <v>524</v>
      </c>
      <c r="C151" s="363" t="s">
        <v>580</v>
      </c>
      <c r="D151" s="363" t="s">
        <v>556</v>
      </c>
      <c r="E151" s="363" t="s">
        <v>524</v>
      </c>
      <c r="F151" s="363" t="s">
        <v>524</v>
      </c>
      <c r="G151" s="353" t="s">
        <v>524</v>
      </c>
      <c r="H151" s="353" t="s">
        <v>524</v>
      </c>
      <c r="I151" s="353" t="s">
        <v>524</v>
      </c>
      <c r="J151" s="353" t="s">
        <v>522</v>
      </c>
    </row>
    <row r="152" spans="1:10" x14ac:dyDescent="0.35">
      <c r="A152" s="279" t="s">
        <v>598</v>
      </c>
      <c r="B152" s="363">
        <v>12838276.758914616</v>
      </c>
      <c r="C152" s="363" t="s">
        <v>580</v>
      </c>
      <c r="D152" s="358" t="s">
        <v>195</v>
      </c>
      <c r="E152" s="358" t="s">
        <v>195</v>
      </c>
      <c r="F152" s="358" t="s">
        <v>195</v>
      </c>
      <c r="G152" s="363">
        <v>715881.23822130868</v>
      </c>
      <c r="H152" s="363">
        <v>66.332427151355944</v>
      </c>
      <c r="I152" s="363">
        <v>9.3750160318137894</v>
      </c>
      <c r="J152" s="363" t="s">
        <v>584</v>
      </c>
    </row>
    <row r="153" spans="1:10" x14ac:dyDescent="0.35">
      <c r="A153" s="372" t="s">
        <v>581</v>
      </c>
      <c r="B153" s="363">
        <v>4819311.5680946754</v>
      </c>
      <c r="C153" s="363" t="s">
        <v>580</v>
      </c>
      <c r="D153" s="363">
        <v>71.105701059850205</v>
      </c>
      <c r="E153" s="363">
        <v>1.79440236063714</v>
      </c>
      <c r="F153" s="363">
        <v>0.34189445136586999</v>
      </c>
      <c r="G153" s="363">
        <v>342680.52767521783</v>
      </c>
      <c r="H153" s="363">
        <v>8.6477840544349505</v>
      </c>
      <c r="I153" s="363">
        <v>1.6476958845349201</v>
      </c>
      <c r="J153" s="363" t="s">
        <v>522</v>
      </c>
    </row>
    <row r="154" spans="1:10" x14ac:dyDescent="0.35">
      <c r="A154" s="372" t="s">
        <v>582</v>
      </c>
      <c r="B154" s="363">
        <v>1221823.531590312</v>
      </c>
      <c r="C154" s="363" t="s">
        <v>580</v>
      </c>
      <c r="D154" s="363">
        <v>89.645233903118736</v>
      </c>
      <c r="E154" s="363">
        <v>9.5000000000000107</v>
      </c>
      <c r="F154" s="363">
        <v>1.425</v>
      </c>
      <c r="G154" s="363">
        <v>109530.6562777481</v>
      </c>
      <c r="H154" s="363">
        <v>11.607323550107971</v>
      </c>
      <c r="I154" s="363">
        <v>1.7410985325162001</v>
      </c>
      <c r="J154" s="363" t="s">
        <v>522</v>
      </c>
    </row>
    <row r="155" spans="1:10" x14ac:dyDescent="0.35">
      <c r="A155" s="372" t="s">
        <v>583</v>
      </c>
      <c r="B155" s="363">
        <v>5247366.382635735</v>
      </c>
      <c r="C155" s="363" t="s">
        <v>580</v>
      </c>
      <c r="D155" s="363">
        <v>50.248073994006518</v>
      </c>
      <c r="E155" s="363">
        <v>0.9</v>
      </c>
      <c r="F155" s="363">
        <v>0.09</v>
      </c>
      <c r="G155" s="363">
        <v>263670.05426834273</v>
      </c>
      <c r="H155" s="363">
        <v>4.7226297443721696</v>
      </c>
      <c r="I155" s="363">
        <v>0.47226297443721998</v>
      </c>
      <c r="J155" s="363" t="s">
        <v>522</v>
      </c>
    </row>
    <row r="156" spans="1:10" x14ac:dyDescent="0.35">
      <c r="A156" s="372" t="s">
        <v>3391</v>
      </c>
      <c r="B156" s="363" t="s">
        <v>551</v>
      </c>
      <c r="C156" s="363" t="s">
        <v>580</v>
      </c>
      <c r="D156" s="363" t="s">
        <v>551</v>
      </c>
      <c r="E156" s="363" t="s">
        <v>551</v>
      </c>
      <c r="F156" s="363" t="s">
        <v>551</v>
      </c>
      <c r="G156" s="363" t="s">
        <v>551</v>
      </c>
      <c r="H156" s="363" t="s">
        <v>551</v>
      </c>
      <c r="I156" s="363" t="s">
        <v>551</v>
      </c>
      <c r="J156" s="363" t="s">
        <v>551</v>
      </c>
    </row>
    <row r="157" spans="1:10" x14ac:dyDescent="0.35">
      <c r="A157" s="372" t="s">
        <v>3392</v>
      </c>
      <c r="B157" s="363" t="s">
        <v>551</v>
      </c>
      <c r="C157" s="363" t="s">
        <v>580</v>
      </c>
      <c r="D157" s="363" t="s">
        <v>551</v>
      </c>
      <c r="E157" s="363" t="s">
        <v>551</v>
      </c>
      <c r="F157" s="363" t="s">
        <v>551</v>
      </c>
      <c r="G157" s="363" t="s">
        <v>551</v>
      </c>
      <c r="H157" s="363" t="s">
        <v>551</v>
      </c>
      <c r="I157" s="363" t="s">
        <v>551</v>
      </c>
      <c r="J157" s="363" t="s">
        <v>551</v>
      </c>
    </row>
    <row r="158" spans="1:10" x14ac:dyDescent="0.35">
      <c r="A158" s="372" t="s">
        <v>3393</v>
      </c>
      <c r="B158" s="363">
        <v>1549775.2765938945</v>
      </c>
      <c r="C158" s="363" t="s">
        <v>580</v>
      </c>
      <c r="D158" s="363">
        <v>88.686898270265601</v>
      </c>
      <c r="E158" s="363">
        <v>26.684313801501879</v>
      </c>
      <c r="F158" s="363">
        <v>3.5579085068669198</v>
      </c>
      <c r="G158" s="363">
        <v>137444.76229705545</v>
      </c>
      <c r="H158" s="363">
        <v>41.354689802440859</v>
      </c>
      <c r="I158" s="363">
        <v>5.5139586403254501</v>
      </c>
      <c r="J158" s="363" t="s">
        <v>522</v>
      </c>
    </row>
    <row r="159" spans="1:10" x14ac:dyDescent="0.35">
      <c r="A159" s="373" t="s">
        <v>526</v>
      </c>
      <c r="B159" s="363">
        <v>287888.52852704696</v>
      </c>
      <c r="C159" s="363" t="s">
        <v>580</v>
      </c>
      <c r="D159" s="358" t="s">
        <v>195</v>
      </c>
      <c r="E159" s="358" t="s">
        <v>195</v>
      </c>
      <c r="F159" s="358" t="s">
        <v>195</v>
      </c>
      <c r="G159" s="363">
        <v>14558.872168514019</v>
      </c>
      <c r="H159" s="363">
        <v>0.26506107425178999</v>
      </c>
      <c r="I159" s="363">
        <v>3.4431093875209998E-2</v>
      </c>
      <c r="J159" s="363" t="s">
        <v>584</v>
      </c>
    </row>
    <row r="160" spans="1:10" x14ac:dyDescent="0.35">
      <c r="A160" s="372" t="s">
        <v>581</v>
      </c>
      <c r="B160" s="353">
        <v>4445.4946217248898</v>
      </c>
      <c r="C160" s="363" t="s">
        <v>580</v>
      </c>
      <c r="D160" s="363">
        <v>71.105701059850205</v>
      </c>
      <c r="E160" s="363">
        <v>2.22599096016011</v>
      </c>
      <c r="F160" s="363">
        <v>2.0044709460974501</v>
      </c>
      <c r="G160" s="353">
        <v>316.10001163554188</v>
      </c>
      <c r="H160" s="353">
        <v>9.8956308414000008E-3</v>
      </c>
      <c r="I160" s="353">
        <v>8.9108648102800003E-3</v>
      </c>
      <c r="J160" s="353" t="s">
        <v>522</v>
      </c>
    </row>
    <row r="161" spans="1:10" x14ac:dyDescent="0.35">
      <c r="A161" s="372" t="s">
        <v>582</v>
      </c>
      <c r="B161" s="353">
        <v>7.7573134424458603</v>
      </c>
      <c r="C161" s="363" t="s">
        <v>580</v>
      </c>
      <c r="D161" s="363">
        <v>89.645233903119205</v>
      </c>
      <c r="E161" s="363">
        <v>9.4999999995828901</v>
      </c>
      <c r="F161" s="363">
        <v>1.4250000005819901</v>
      </c>
      <c r="G161" s="353">
        <v>0.69540617800786997</v>
      </c>
      <c r="H161" s="353">
        <v>7.3694477700000002E-5</v>
      </c>
      <c r="I161" s="353">
        <v>1.1054171659999999E-5</v>
      </c>
      <c r="J161" s="353" t="s">
        <v>522</v>
      </c>
    </row>
    <row r="162" spans="1:10" x14ac:dyDescent="0.35">
      <c r="A162" s="372" t="s">
        <v>583</v>
      </c>
      <c r="B162" s="353">
        <v>283435.27659187961</v>
      </c>
      <c r="C162" s="363" t="s">
        <v>580</v>
      </c>
      <c r="D162" s="363">
        <v>50.248073994006511</v>
      </c>
      <c r="E162" s="363">
        <v>0.89999999999999003</v>
      </c>
      <c r="F162" s="363">
        <v>0.09</v>
      </c>
      <c r="G162" s="353">
        <v>14242.076750700469</v>
      </c>
      <c r="H162" s="353">
        <v>0.25509174893268999</v>
      </c>
      <c r="I162" s="353">
        <v>2.5509174893269999E-2</v>
      </c>
      <c r="J162" s="353" t="s">
        <v>522</v>
      </c>
    </row>
    <row r="163" spans="1:10" x14ac:dyDescent="0.35">
      <c r="A163" s="372" t="s">
        <v>3391</v>
      </c>
      <c r="B163" s="353" t="s">
        <v>551</v>
      </c>
      <c r="C163" s="363" t="s">
        <v>580</v>
      </c>
      <c r="D163" s="363" t="s">
        <v>551</v>
      </c>
      <c r="E163" s="363" t="s">
        <v>551</v>
      </c>
      <c r="F163" s="363" t="s">
        <v>551</v>
      </c>
      <c r="G163" s="353" t="s">
        <v>551</v>
      </c>
      <c r="H163" s="353" t="s">
        <v>551</v>
      </c>
      <c r="I163" s="353" t="s">
        <v>551</v>
      </c>
      <c r="J163" s="353" t="s">
        <v>551</v>
      </c>
    </row>
    <row r="164" spans="1:10" x14ac:dyDescent="0.35">
      <c r="A164" s="372" t="s">
        <v>3392</v>
      </c>
      <c r="B164" s="353" t="s">
        <v>551</v>
      </c>
      <c r="C164" s="363" t="s">
        <v>580</v>
      </c>
      <c r="D164" s="363" t="s">
        <v>551</v>
      </c>
      <c r="E164" s="363" t="s">
        <v>551</v>
      </c>
      <c r="F164" s="363" t="s">
        <v>551</v>
      </c>
      <c r="G164" s="353" t="s">
        <v>551</v>
      </c>
      <c r="H164" s="353" t="s">
        <v>551</v>
      </c>
      <c r="I164" s="353" t="s">
        <v>551</v>
      </c>
      <c r="J164" s="353" t="s">
        <v>551</v>
      </c>
    </row>
    <row r="165" spans="1:10" x14ac:dyDescent="0.35">
      <c r="A165" s="372" t="s">
        <v>3393</v>
      </c>
      <c r="B165" s="353" t="s">
        <v>524</v>
      </c>
      <c r="C165" s="363" t="s">
        <v>580</v>
      </c>
      <c r="D165" s="363" t="s">
        <v>556</v>
      </c>
      <c r="E165" s="363" t="s">
        <v>524</v>
      </c>
      <c r="F165" s="363" t="s">
        <v>524</v>
      </c>
      <c r="G165" s="353" t="s">
        <v>524</v>
      </c>
      <c r="H165" s="353" t="s">
        <v>524</v>
      </c>
      <c r="I165" s="353" t="s">
        <v>524</v>
      </c>
      <c r="J165" s="353" t="s">
        <v>522</v>
      </c>
    </row>
    <row r="166" spans="1:10" x14ac:dyDescent="0.35">
      <c r="A166" s="373" t="s">
        <v>527</v>
      </c>
      <c r="B166" s="363">
        <v>71681.084862017902</v>
      </c>
      <c r="C166" s="363" t="s">
        <v>580</v>
      </c>
      <c r="D166" s="358" t="s">
        <v>195</v>
      </c>
      <c r="E166" s="358" t="s">
        <v>195</v>
      </c>
      <c r="F166" s="358" t="s">
        <v>195</v>
      </c>
      <c r="G166" s="363">
        <v>4324.0266958123129</v>
      </c>
      <c r="H166" s="363">
        <v>0.21993490848121999</v>
      </c>
      <c r="I166" s="363">
        <v>3.1755858181610003E-2</v>
      </c>
      <c r="J166" s="363" t="s">
        <v>584</v>
      </c>
    </row>
    <row r="167" spans="1:10" x14ac:dyDescent="0.35">
      <c r="A167" s="372" t="s">
        <v>581</v>
      </c>
      <c r="B167" s="353">
        <v>689.44926062650995</v>
      </c>
      <c r="C167" s="363" t="s">
        <v>580</v>
      </c>
      <c r="D167" s="363">
        <v>71.10570105985019</v>
      </c>
      <c r="E167" s="363">
        <v>2.2259909601547698</v>
      </c>
      <c r="F167" s="363">
        <v>2.0044709460913501</v>
      </c>
      <c r="G167" s="353">
        <v>49.023773022043358</v>
      </c>
      <c r="H167" s="353">
        <v>1.5347078216399999E-3</v>
      </c>
      <c r="I167" s="353">
        <v>1.38198101173E-3</v>
      </c>
      <c r="J167" s="353" t="s">
        <v>522</v>
      </c>
    </row>
    <row r="168" spans="1:10" x14ac:dyDescent="0.35">
      <c r="A168" s="372" t="s">
        <v>582</v>
      </c>
      <c r="B168" s="353">
        <v>17966.014955618604</v>
      </c>
      <c r="C168" s="363" t="s">
        <v>580</v>
      </c>
      <c r="D168" s="363">
        <v>89.645233903118736</v>
      </c>
      <c r="E168" s="363">
        <v>9.5000000000001794</v>
      </c>
      <c r="F168" s="363">
        <v>1.4250000000001899</v>
      </c>
      <c r="G168" s="353">
        <v>1610.5676130033592</v>
      </c>
      <c r="H168" s="353">
        <v>0.17067714207838</v>
      </c>
      <c r="I168" s="353">
        <v>2.560157131176E-2</v>
      </c>
      <c r="J168" s="353" t="s">
        <v>522</v>
      </c>
    </row>
    <row r="169" spans="1:10" x14ac:dyDescent="0.35">
      <c r="A169" s="372" t="s">
        <v>583</v>
      </c>
      <c r="B169" s="353">
        <v>53025.620645772789</v>
      </c>
      <c r="C169" s="363" t="s">
        <v>580</v>
      </c>
      <c r="D169" s="363">
        <v>50.248073994006518</v>
      </c>
      <c r="E169" s="363">
        <v>0.90000000000007996</v>
      </c>
      <c r="F169" s="363">
        <v>9.0000000000010003E-2</v>
      </c>
      <c r="G169" s="353">
        <v>2664.4353097869107</v>
      </c>
      <c r="H169" s="353">
        <v>4.7723058581199997E-2</v>
      </c>
      <c r="I169" s="353">
        <v>4.7723058581199997E-3</v>
      </c>
      <c r="J169" s="353" t="s">
        <v>522</v>
      </c>
    </row>
    <row r="170" spans="1:10" x14ac:dyDescent="0.35">
      <c r="A170" s="372" t="s">
        <v>3391</v>
      </c>
      <c r="B170" s="353" t="s">
        <v>551</v>
      </c>
      <c r="C170" s="363" t="s">
        <v>580</v>
      </c>
      <c r="D170" s="363" t="s">
        <v>551</v>
      </c>
      <c r="E170" s="363" t="s">
        <v>551</v>
      </c>
      <c r="F170" s="363" t="s">
        <v>551</v>
      </c>
      <c r="G170" s="353" t="s">
        <v>551</v>
      </c>
      <c r="H170" s="353" t="s">
        <v>551</v>
      </c>
      <c r="I170" s="353" t="s">
        <v>551</v>
      </c>
      <c r="J170" s="353" t="s">
        <v>551</v>
      </c>
    </row>
    <row r="171" spans="1:10" x14ac:dyDescent="0.35">
      <c r="A171" s="372" t="s">
        <v>3392</v>
      </c>
      <c r="B171" s="353" t="s">
        <v>551</v>
      </c>
      <c r="C171" s="363" t="s">
        <v>580</v>
      </c>
      <c r="D171" s="363" t="s">
        <v>551</v>
      </c>
      <c r="E171" s="363" t="s">
        <v>551</v>
      </c>
      <c r="F171" s="363" t="s">
        <v>551</v>
      </c>
      <c r="G171" s="353" t="s">
        <v>551</v>
      </c>
      <c r="H171" s="353" t="s">
        <v>551</v>
      </c>
      <c r="I171" s="353" t="s">
        <v>551</v>
      </c>
      <c r="J171" s="353" t="s">
        <v>551</v>
      </c>
    </row>
    <row r="172" spans="1:10" x14ac:dyDescent="0.35">
      <c r="A172" s="372" t="s">
        <v>3393</v>
      </c>
      <c r="B172" s="353" t="s">
        <v>524</v>
      </c>
      <c r="C172" s="363" t="s">
        <v>580</v>
      </c>
      <c r="D172" s="363" t="s">
        <v>556</v>
      </c>
      <c r="E172" s="363" t="s">
        <v>524</v>
      </c>
      <c r="F172" s="363" t="s">
        <v>524</v>
      </c>
      <c r="G172" s="353" t="s">
        <v>524</v>
      </c>
      <c r="H172" s="353" t="s">
        <v>524</v>
      </c>
      <c r="I172" s="353" t="s">
        <v>524</v>
      </c>
      <c r="J172" s="353" t="s">
        <v>522</v>
      </c>
    </row>
    <row r="173" spans="1:10" x14ac:dyDescent="0.35">
      <c r="A173" s="373" t="s">
        <v>528</v>
      </c>
      <c r="B173" s="363">
        <v>1251649.8675068016</v>
      </c>
      <c r="C173" s="363" t="s">
        <v>580</v>
      </c>
      <c r="D173" s="358" t="s">
        <v>195</v>
      </c>
      <c r="E173" s="358" t="s">
        <v>195</v>
      </c>
      <c r="F173" s="358" t="s">
        <v>195</v>
      </c>
      <c r="G173" s="363">
        <v>68062.59585493186</v>
      </c>
      <c r="H173" s="363">
        <v>2.1634295884067098</v>
      </c>
      <c r="I173" s="363">
        <v>0.32207738930322999</v>
      </c>
      <c r="J173" s="363" t="s">
        <v>584</v>
      </c>
    </row>
    <row r="174" spans="1:10" x14ac:dyDescent="0.35">
      <c r="A174" s="372" t="s">
        <v>581</v>
      </c>
      <c r="B174" s="353">
        <v>28362.611451098659</v>
      </c>
      <c r="C174" s="363" t="s">
        <v>580</v>
      </c>
      <c r="D174" s="363">
        <v>71.105701059850205</v>
      </c>
      <c r="E174" s="363">
        <v>2.2259909601608401</v>
      </c>
      <c r="F174" s="363">
        <v>2.0044709460968102</v>
      </c>
      <c r="G174" s="353">
        <v>2016.7433711185054</v>
      </c>
      <c r="H174" s="353">
        <v>6.3134916696700003E-2</v>
      </c>
      <c r="I174" s="353">
        <v>5.6852030609159998E-2</v>
      </c>
      <c r="J174" s="353" t="s">
        <v>522</v>
      </c>
    </row>
    <row r="175" spans="1:10" x14ac:dyDescent="0.35">
      <c r="A175" s="372" t="s">
        <v>582</v>
      </c>
      <c r="B175" s="353">
        <v>116201.87689068276</v>
      </c>
      <c r="C175" s="363" t="s">
        <v>580</v>
      </c>
      <c r="D175" s="363">
        <v>89.645233903118736</v>
      </c>
      <c r="E175" s="363">
        <v>9.5000000000000302</v>
      </c>
      <c r="F175" s="363">
        <v>1.4249999999999701</v>
      </c>
      <c r="G175" s="353">
        <v>10416.944433846664</v>
      </c>
      <c r="H175" s="353">
        <v>1.1039178304614901</v>
      </c>
      <c r="I175" s="353">
        <v>0.16558767456921999</v>
      </c>
      <c r="J175" s="353" t="s">
        <v>522</v>
      </c>
    </row>
    <row r="176" spans="1:10" x14ac:dyDescent="0.35">
      <c r="A176" s="372" t="s">
        <v>583</v>
      </c>
      <c r="B176" s="353">
        <v>1107085.3791650203</v>
      </c>
      <c r="C176" s="363" t="s">
        <v>580</v>
      </c>
      <c r="D176" s="363">
        <v>50.248073994006511</v>
      </c>
      <c r="E176" s="363">
        <v>0.9</v>
      </c>
      <c r="F176" s="363">
        <v>0.09</v>
      </c>
      <c r="G176" s="353">
        <v>55628.908049966696</v>
      </c>
      <c r="H176" s="353">
        <v>0.99637684124852</v>
      </c>
      <c r="I176" s="353">
        <v>9.9637684124849996E-2</v>
      </c>
      <c r="J176" s="353" t="s">
        <v>522</v>
      </c>
    </row>
    <row r="177" spans="1:10" x14ac:dyDescent="0.35">
      <c r="A177" s="372" t="s">
        <v>3391</v>
      </c>
      <c r="B177" s="353" t="s">
        <v>551</v>
      </c>
      <c r="C177" s="363" t="s">
        <v>580</v>
      </c>
      <c r="D177" s="363" t="s">
        <v>551</v>
      </c>
      <c r="E177" s="363" t="s">
        <v>551</v>
      </c>
      <c r="F177" s="363" t="s">
        <v>551</v>
      </c>
      <c r="G177" s="353" t="s">
        <v>551</v>
      </c>
      <c r="H177" s="353" t="s">
        <v>551</v>
      </c>
      <c r="I177" s="353" t="s">
        <v>551</v>
      </c>
      <c r="J177" s="353" t="s">
        <v>551</v>
      </c>
    </row>
    <row r="178" spans="1:10" x14ac:dyDescent="0.35">
      <c r="A178" s="372" t="s">
        <v>3392</v>
      </c>
      <c r="B178" s="353" t="s">
        <v>551</v>
      </c>
      <c r="C178" s="363" t="s">
        <v>580</v>
      </c>
      <c r="D178" s="363" t="s">
        <v>551</v>
      </c>
      <c r="E178" s="363" t="s">
        <v>551</v>
      </c>
      <c r="F178" s="363" t="s">
        <v>551</v>
      </c>
      <c r="G178" s="353" t="s">
        <v>551</v>
      </c>
      <c r="H178" s="353" t="s">
        <v>551</v>
      </c>
      <c r="I178" s="353" t="s">
        <v>551</v>
      </c>
      <c r="J178" s="353" t="s">
        <v>551</v>
      </c>
    </row>
    <row r="179" spans="1:10" x14ac:dyDescent="0.35">
      <c r="A179" s="372" t="s">
        <v>3393</v>
      </c>
      <c r="B179" s="353" t="s">
        <v>524</v>
      </c>
      <c r="C179" s="363" t="s">
        <v>580</v>
      </c>
      <c r="D179" s="363" t="s">
        <v>556</v>
      </c>
      <c r="E179" s="363" t="s">
        <v>524</v>
      </c>
      <c r="F179" s="363" t="s">
        <v>524</v>
      </c>
      <c r="G179" s="353" t="s">
        <v>524</v>
      </c>
      <c r="H179" s="353" t="s">
        <v>524</v>
      </c>
      <c r="I179" s="353" t="s">
        <v>524</v>
      </c>
      <c r="J179" s="353" t="s">
        <v>522</v>
      </c>
    </row>
    <row r="180" spans="1:10" x14ac:dyDescent="0.35">
      <c r="A180" s="373" t="s">
        <v>529</v>
      </c>
      <c r="B180" s="363">
        <v>622104.09703608055</v>
      </c>
      <c r="C180" s="363" t="s">
        <v>580</v>
      </c>
      <c r="D180" s="358" t="s">
        <v>195</v>
      </c>
      <c r="E180" s="358" t="s">
        <v>195</v>
      </c>
      <c r="F180" s="358" t="s">
        <v>195</v>
      </c>
      <c r="G180" s="363">
        <v>42643.232056364206</v>
      </c>
      <c r="H180" s="363">
        <v>2.9129032519703002</v>
      </c>
      <c r="I180" s="363">
        <v>0.49111046929190999</v>
      </c>
      <c r="J180" s="363" t="s">
        <v>584</v>
      </c>
    </row>
    <row r="181" spans="1:10" x14ac:dyDescent="0.35">
      <c r="A181" s="372" t="s">
        <v>581</v>
      </c>
      <c r="B181" s="353">
        <v>40884.945191305182</v>
      </c>
      <c r="C181" s="363" t="s">
        <v>580</v>
      </c>
      <c r="D181" s="363">
        <v>71.105701059850205</v>
      </c>
      <c r="E181" s="363">
        <v>2.22599096016092</v>
      </c>
      <c r="F181" s="363">
        <v>2.0044709460967698</v>
      </c>
      <c r="G181" s="353">
        <v>2907.1526906213062</v>
      </c>
      <c r="H181" s="353">
        <v>9.1009518402520001E-2</v>
      </c>
      <c r="I181" s="353">
        <v>8.1952684768729994E-2</v>
      </c>
      <c r="J181" s="353" t="s">
        <v>522</v>
      </c>
    </row>
    <row r="182" spans="1:10" x14ac:dyDescent="0.35">
      <c r="A182" s="372" t="s">
        <v>582</v>
      </c>
      <c r="B182" s="353">
        <v>267301.91824505618</v>
      </c>
      <c r="C182" s="363" t="s">
        <v>580</v>
      </c>
      <c r="D182" s="363">
        <v>89.645233903118736</v>
      </c>
      <c r="E182" s="363">
        <v>9.4999999999999893</v>
      </c>
      <c r="F182" s="363">
        <v>1.42500000000002</v>
      </c>
      <c r="G182" s="353">
        <v>23962.342983830382</v>
      </c>
      <c r="H182" s="353">
        <v>2.5393682233280299</v>
      </c>
      <c r="I182" s="353">
        <v>0.38090523349921002</v>
      </c>
      <c r="J182" s="353" t="s">
        <v>522</v>
      </c>
    </row>
    <row r="183" spans="1:10" x14ac:dyDescent="0.35">
      <c r="A183" s="372" t="s">
        <v>583</v>
      </c>
      <c r="B183" s="353">
        <v>313917.23359971918</v>
      </c>
      <c r="C183" s="363" t="s">
        <v>580</v>
      </c>
      <c r="D183" s="363">
        <v>50.248073994006511</v>
      </c>
      <c r="E183" s="363">
        <v>0.90000000000001001</v>
      </c>
      <c r="F183" s="363">
        <v>8.9999999999979999E-2</v>
      </c>
      <c r="G183" s="353">
        <v>15773.736381912517</v>
      </c>
      <c r="H183" s="353">
        <v>0.28252551023974998</v>
      </c>
      <c r="I183" s="353">
        <v>2.825255102397E-2</v>
      </c>
      <c r="J183" s="353" t="s">
        <v>522</v>
      </c>
    </row>
    <row r="184" spans="1:10" x14ac:dyDescent="0.35">
      <c r="A184" s="372" t="s">
        <v>3391</v>
      </c>
      <c r="B184" s="353" t="s">
        <v>551</v>
      </c>
      <c r="C184" s="363" t="s">
        <v>580</v>
      </c>
      <c r="D184" s="363" t="s">
        <v>551</v>
      </c>
      <c r="E184" s="363" t="s">
        <v>551</v>
      </c>
      <c r="F184" s="363" t="s">
        <v>551</v>
      </c>
      <c r="G184" s="353" t="s">
        <v>551</v>
      </c>
      <c r="H184" s="353" t="s">
        <v>551</v>
      </c>
      <c r="I184" s="353" t="s">
        <v>551</v>
      </c>
      <c r="J184" s="353" t="s">
        <v>551</v>
      </c>
    </row>
    <row r="185" spans="1:10" x14ac:dyDescent="0.35">
      <c r="A185" s="372" t="s">
        <v>3392</v>
      </c>
      <c r="B185" s="353" t="s">
        <v>551</v>
      </c>
      <c r="C185" s="363" t="s">
        <v>580</v>
      </c>
      <c r="D185" s="363" t="s">
        <v>551</v>
      </c>
      <c r="E185" s="363" t="s">
        <v>551</v>
      </c>
      <c r="F185" s="363" t="s">
        <v>551</v>
      </c>
      <c r="G185" s="353" t="s">
        <v>551</v>
      </c>
      <c r="H185" s="353" t="s">
        <v>551</v>
      </c>
      <c r="I185" s="353" t="s">
        <v>551</v>
      </c>
      <c r="J185" s="353" t="s">
        <v>551</v>
      </c>
    </row>
    <row r="186" spans="1:10" x14ac:dyDescent="0.35">
      <c r="A186" s="372" t="s">
        <v>3393</v>
      </c>
      <c r="B186" s="353" t="s">
        <v>524</v>
      </c>
      <c r="C186" s="363" t="s">
        <v>580</v>
      </c>
      <c r="D186" s="363" t="s">
        <v>556</v>
      </c>
      <c r="E186" s="363" t="s">
        <v>524</v>
      </c>
      <c r="F186" s="363" t="s">
        <v>524</v>
      </c>
      <c r="G186" s="353" t="s">
        <v>524</v>
      </c>
      <c r="H186" s="353" t="s">
        <v>524</v>
      </c>
      <c r="I186" s="353" t="s">
        <v>524</v>
      </c>
      <c r="J186" s="353" t="s">
        <v>522</v>
      </c>
    </row>
    <row r="187" spans="1:10" x14ac:dyDescent="0.35">
      <c r="A187" s="373" t="s">
        <v>530</v>
      </c>
      <c r="B187" s="363">
        <v>489761.39814429276</v>
      </c>
      <c r="C187" s="363" t="s">
        <v>580</v>
      </c>
      <c r="D187" s="358" t="s">
        <v>195</v>
      </c>
      <c r="E187" s="358" t="s">
        <v>195</v>
      </c>
      <c r="F187" s="358" t="s">
        <v>195</v>
      </c>
      <c r="G187" s="363">
        <v>32687.652624332597</v>
      </c>
      <c r="H187" s="363">
        <v>2.1724960612470801</v>
      </c>
      <c r="I187" s="363">
        <v>0.32965613051379999</v>
      </c>
      <c r="J187" s="363" t="s">
        <v>584</v>
      </c>
    </row>
    <row r="188" spans="1:10" x14ac:dyDescent="0.35">
      <c r="A188" s="372" t="s">
        <v>581</v>
      </c>
      <c r="B188" s="353">
        <v>9808.8338456088695</v>
      </c>
      <c r="C188" s="363" t="s">
        <v>580</v>
      </c>
      <c r="D188" s="363">
        <v>71.105701059850205</v>
      </c>
      <c r="E188" s="363">
        <v>2.2259909601613499</v>
      </c>
      <c r="F188" s="363">
        <v>2.0044709460963999</v>
      </c>
      <c r="G188" s="353">
        <v>697.46400717160509</v>
      </c>
      <c r="H188" s="353">
        <v>2.1834375470049999E-2</v>
      </c>
      <c r="I188" s="353">
        <v>1.9661522458610001E-2</v>
      </c>
      <c r="J188" s="353" t="s">
        <v>522</v>
      </c>
    </row>
    <row r="189" spans="1:10" x14ac:dyDescent="0.35">
      <c r="A189" s="372" t="s">
        <v>582</v>
      </c>
      <c r="B189" s="353">
        <v>199849.34626839636</v>
      </c>
      <c r="C189" s="363" t="s">
        <v>580</v>
      </c>
      <c r="D189" s="363">
        <v>89.645233903118736</v>
      </c>
      <c r="E189" s="363">
        <v>9.5000000000000195</v>
      </c>
      <c r="F189" s="363">
        <v>1.4249999999999801</v>
      </c>
      <c r="G189" s="353">
        <v>17915.541391615763</v>
      </c>
      <c r="H189" s="353">
        <v>1.89856878954977</v>
      </c>
      <c r="I189" s="353">
        <v>0.28478531843246002</v>
      </c>
      <c r="J189" s="353" t="s">
        <v>522</v>
      </c>
    </row>
    <row r="190" spans="1:10" x14ac:dyDescent="0.35">
      <c r="A190" s="372" t="s">
        <v>583</v>
      </c>
      <c r="B190" s="353">
        <v>280103.21803028753</v>
      </c>
      <c r="C190" s="363" t="s">
        <v>580</v>
      </c>
      <c r="D190" s="363">
        <v>50.248073994006518</v>
      </c>
      <c r="E190" s="363">
        <v>0.9</v>
      </c>
      <c r="F190" s="363">
        <v>9.0000000000010003E-2</v>
      </c>
      <c r="G190" s="353">
        <v>14074.647225545228</v>
      </c>
      <c r="H190" s="353">
        <v>0.25209289622726</v>
      </c>
      <c r="I190" s="353">
        <v>2.5209289622729999E-2</v>
      </c>
      <c r="J190" s="353" t="s">
        <v>522</v>
      </c>
    </row>
    <row r="191" spans="1:10" x14ac:dyDescent="0.35">
      <c r="A191" s="372" t="s">
        <v>3391</v>
      </c>
      <c r="B191" s="353" t="s">
        <v>551</v>
      </c>
      <c r="C191" s="363" t="s">
        <v>580</v>
      </c>
      <c r="D191" s="363" t="s">
        <v>551</v>
      </c>
      <c r="E191" s="363" t="s">
        <v>551</v>
      </c>
      <c r="F191" s="363" t="s">
        <v>551</v>
      </c>
      <c r="G191" s="353" t="s">
        <v>551</v>
      </c>
      <c r="H191" s="353" t="s">
        <v>551</v>
      </c>
      <c r="I191" s="353" t="s">
        <v>551</v>
      </c>
      <c r="J191" s="353" t="s">
        <v>551</v>
      </c>
    </row>
    <row r="192" spans="1:10" x14ac:dyDescent="0.35">
      <c r="A192" s="372" t="s">
        <v>3392</v>
      </c>
      <c r="B192" s="353" t="s">
        <v>551</v>
      </c>
      <c r="C192" s="363" t="s">
        <v>580</v>
      </c>
      <c r="D192" s="363" t="s">
        <v>551</v>
      </c>
      <c r="E192" s="363" t="s">
        <v>551</v>
      </c>
      <c r="F192" s="363" t="s">
        <v>551</v>
      </c>
      <c r="G192" s="353" t="s">
        <v>551</v>
      </c>
      <c r="H192" s="353" t="s">
        <v>551</v>
      </c>
      <c r="I192" s="353" t="s">
        <v>551</v>
      </c>
      <c r="J192" s="353" t="s">
        <v>551</v>
      </c>
    </row>
    <row r="193" spans="1:10" x14ac:dyDescent="0.35">
      <c r="A193" s="372" t="s">
        <v>3393</v>
      </c>
      <c r="B193" s="353" t="s">
        <v>524</v>
      </c>
      <c r="C193" s="363" t="s">
        <v>580</v>
      </c>
      <c r="D193" s="363" t="s">
        <v>556</v>
      </c>
      <c r="E193" s="363" t="s">
        <v>524</v>
      </c>
      <c r="F193" s="363" t="s">
        <v>524</v>
      </c>
      <c r="G193" s="353" t="s">
        <v>524</v>
      </c>
      <c r="H193" s="353" t="s">
        <v>524</v>
      </c>
      <c r="I193" s="353" t="s">
        <v>524</v>
      </c>
      <c r="J193" s="353" t="s">
        <v>522</v>
      </c>
    </row>
    <row r="194" spans="1:10" x14ac:dyDescent="0.35">
      <c r="A194" s="373" t="s">
        <v>531</v>
      </c>
      <c r="B194" s="363">
        <v>554498.53640783543</v>
      </c>
      <c r="C194" s="363" t="s">
        <v>580</v>
      </c>
      <c r="D194" s="358" t="s">
        <v>195</v>
      </c>
      <c r="E194" s="358" t="s">
        <v>195</v>
      </c>
      <c r="F194" s="358" t="s">
        <v>195</v>
      </c>
      <c r="G194" s="363">
        <v>38327.06069611937</v>
      </c>
      <c r="H194" s="363">
        <v>2.7616536525147199</v>
      </c>
      <c r="I194" s="363">
        <v>0.41262766327205003</v>
      </c>
      <c r="J194" s="363" t="s">
        <v>584</v>
      </c>
    </row>
    <row r="195" spans="1:10" x14ac:dyDescent="0.35">
      <c r="A195" s="372" t="s">
        <v>581</v>
      </c>
      <c r="B195" s="353">
        <v>6726.3308789338053</v>
      </c>
      <c r="C195" s="363" t="s">
        <v>580</v>
      </c>
      <c r="D195" s="363">
        <v>71.105701059850205</v>
      </c>
      <c r="E195" s="363">
        <v>2.22599096016123</v>
      </c>
      <c r="F195" s="363">
        <v>2.0044709460973098</v>
      </c>
      <c r="G195" s="353">
        <v>478.28047270710664</v>
      </c>
      <c r="H195" s="353">
        <v>1.4972751731559999E-2</v>
      </c>
      <c r="I195" s="353">
        <v>1.348273482066E-2</v>
      </c>
      <c r="J195" s="353" t="s">
        <v>522</v>
      </c>
    </row>
    <row r="196" spans="1:10" x14ac:dyDescent="0.35">
      <c r="A196" s="372" t="s">
        <v>582</v>
      </c>
      <c r="B196" s="353">
        <v>262056.50183804112</v>
      </c>
      <c r="C196" s="363" t="s">
        <v>580</v>
      </c>
      <c r="D196" s="363">
        <v>89.645233903118736</v>
      </c>
      <c r="E196" s="363">
        <v>9.5</v>
      </c>
      <c r="F196" s="363">
        <v>1.42500000000001</v>
      </c>
      <c r="G196" s="353">
        <v>23492.116403104261</v>
      </c>
      <c r="H196" s="353">
        <v>2.4895367674613902</v>
      </c>
      <c r="I196" s="353">
        <v>0.37343051511920999</v>
      </c>
      <c r="J196" s="353" t="s">
        <v>522</v>
      </c>
    </row>
    <row r="197" spans="1:10" x14ac:dyDescent="0.35">
      <c r="A197" s="372" t="s">
        <v>583</v>
      </c>
      <c r="B197" s="353">
        <v>285715.70369086054</v>
      </c>
      <c r="C197" s="363" t="s">
        <v>580</v>
      </c>
      <c r="D197" s="363">
        <v>50.248073994006511</v>
      </c>
      <c r="E197" s="363">
        <v>0.89999999999998004</v>
      </c>
      <c r="F197" s="363">
        <v>9.0000000000010003E-2</v>
      </c>
      <c r="G197" s="353">
        <v>14356.663820308</v>
      </c>
      <c r="H197" s="353">
        <v>0.25714413332177</v>
      </c>
      <c r="I197" s="353">
        <v>2.5714413332180001E-2</v>
      </c>
      <c r="J197" s="353" t="s">
        <v>522</v>
      </c>
    </row>
    <row r="198" spans="1:10" x14ac:dyDescent="0.35">
      <c r="A198" s="372" t="s">
        <v>3391</v>
      </c>
      <c r="B198" s="353" t="s">
        <v>551</v>
      </c>
      <c r="C198" s="363" t="s">
        <v>580</v>
      </c>
      <c r="D198" s="363" t="s">
        <v>551</v>
      </c>
      <c r="E198" s="363" t="s">
        <v>551</v>
      </c>
      <c r="F198" s="363" t="s">
        <v>551</v>
      </c>
      <c r="G198" s="353" t="s">
        <v>551</v>
      </c>
      <c r="H198" s="353" t="s">
        <v>551</v>
      </c>
      <c r="I198" s="353" t="s">
        <v>551</v>
      </c>
      <c r="J198" s="353" t="s">
        <v>551</v>
      </c>
    </row>
    <row r="199" spans="1:10" x14ac:dyDescent="0.35">
      <c r="A199" s="374" t="s">
        <v>3392</v>
      </c>
      <c r="B199" s="353" t="s">
        <v>551</v>
      </c>
      <c r="C199" s="363" t="s">
        <v>580</v>
      </c>
      <c r="D199" s="363" t="s">
        <v>551</v>
      </c>
      <c r="E199" s="363" t="s">
        <v>551</v>
      </c>
      <c r="F199" s="363" t="s">
        <v>551</v>
      </c>
      <c r="G199" s="353" t="s">
        <v>551</v>
      </c>
      <c r="H199" s="353" t="s">
        <v>551</v>
      </c>
      <c r="I199" s="353" t="s">
        <v>551</v>
      </c>
      <c r="J199" s="353" t="s">
        <v>551</v>
      </c>
    </row>
    <row r="200" spans="1:10" x14ac:dyDescent="0.35">
      <c r="A200" s="372" t="s">
        <v>3393</v>
      </c>
      <c r="B200" s="353" t="s">
        <v>524</v>
      </c>
      <c r="C200" s="363" t="s">
        <v>580</v>
      </c>
      <c r="D200" s="363" t="s">
        <v>556</v>
      </c>
      <c r="E200" s="363" t="s">
        <v>524</v>
      </c>
      <c r="F200" s="363" t="s">
        <v>524</v>
      </c>
      <c r="G200" s="353" t="s">
        <v>524</v>
      </c>
      <c r="H200" s="353" t="s">
        <v>524</v>
      </c>
      <c r="I200" s="353" t="s">
        <v>524</v>
      </c>
      <c r="J200" s="353" t="s">
        <v>522</v>
      </c>
    </row>
    <row r="201" spans="1:10" x14ac:dyDescent="0.35">
      <c r="A201" s="373" t="s">
        <v>3394</v>
      </c>
      <c r="B201" s="363">
        <v>9560693.2464305405</v>
      </c>
      <c r="C201" s="363" t="s">
        <v>580</v>
      </c>
      <c r="D201" s="358" t="s">
        <v>195</v>
      </c>
      <c r="E201" s="358" t="s">
        <v>195</v>
      </c>
      <c r="F201" s="358" t="s">
        <v>195</v>
      </c>
      <c r="G201" s="363">
        <v>515277.79812523432</v>
      </c>
      <c r="H201" s="363">
        <v>55.836948614484129</v>
      </c>
      <c r="I201" s="363">
        <v>7.7533574273759802</v>
      </c>
      <c r="J201" s="363" t="s">
        <v>584</v>
      </c>
    </row>
    <row r="202" spans="1:10" x14ac:dyDescent="0.35">
      <c r="A202" s="368" t="s">
        <v>599</v>
      </c>
      <c r="B202" s="363">
        <v>9560693.2464305405</v>
      </c>
      <c r="C202" s="363" t="s">
        <v>580</v>
      </c>
      <c r="D202" s="358" t="s">
        <v>195</v>
      </c>
      <c r="E202" s="358" t="s">
        <v>195</v>
      </c>
      <c r="F202" s="358" t="s">
        <v>195</v>
      </c>
      <c r="G202" s="363">
        <v>515277.79812523432</v>
      </c>
      <c r="H202" s="363">
        <v>55.836948614484129</v>
      </c>
      <c r="I202" s="363">
        <v>7.7533574273759802</v>
      </c>
      <c r="J202" s="363" t="s">
        <v>584</v>
      </c>
    </row>
    <row r="203" spans="1:10" x14ac:dyDescent="0.35">
      <c r="A203" s="369" t="s">
        <v>600</v>
      </c>
      <c r="B203" s="363">
        <v>9560693.2464305405</v>
      </c>
      <c r="C203" s="363" t="s">
        <v>580</v>
      </c>
      <c r="D203" s="358" t="s">
        <v>195</v>
      </c>
      <c r="E203" s="358" t="s">
        <v>195</v>
      </c>
      <c r="F203" s="358" t="s">
        <v>195</v>
      </c>
      <c r="G203" s="363">
        <v>515277.79812523432</v>
      </c>
      <c r="H203" s="363">
        <v>55.836948614484129</v>
      </c>
      <c r="I203" s="363">
        <v>7.7533574273759802</v>
      </c>
      <c r="J203" s="363" t="s">
        <v>584</v>
      </c>
    </row>
    <row r="204" spans="1:10" x14ac:dyDescent="0.35">
      <c r="A204" s="375" t="s">
        <v>587</v>
      </c>
      <c r="B204" s="353">
        <v>4728393.9028453771</v>
      </c>
      <c r="C204" s="363" t="s">
        <v>580</v>
      </c>
      <c r="D204" s="363">
        <v>71.105701059850205</v>
      </c>
      <c r="E204" s="363">
        <v>1.7861037652529199</v>
      </c>
      <c r="F204" s="363">
        <v>0.30992639280197998</v>
      </c>
      <c r="G204" s="353">
        <v>336215.76334894175</v>
      </c>
      <c r="H204" s="353">
        <v>8.4454021534710808</v>
      </c>
      <c r="I204" s="353">
        <v>1.46545406605575</v>
      </c>
      <c r="J204" s="353" t="s">
        <v>522</v>
      </c>
    </row>
    <row r="205" spans="1:10" x14ac:dyDescent="0.35">
      <c r="A205" s="375" t="s">
        <v>588</v>
      </c>
      <c r="B205" s="353">
        <v>358440.11607907445</v>
      </c>
      <c r="C205" s="363" t="s">
        <v>580</v>
      </c>
      <c r="D205" s="363">
        <v>89.645233903118751</v>
      </c>
      <c r="E205" s="363">
        <v>9.5000000000000107</v>
      </c>
      <c r="F205" s="363">
        <v>1.425</v>
      </c>
      <c r="G205" s="353">
        <v>32132.448046169666</v>
      </c>
      <c r="H205" s="353">
        <v>3.40518110275121</v>
      </c>
      <c r="I205" s="353">
        <v>0.51077716541268003</v>
      </c>
      <c r="J205" s="353" t="s">
        <v>522</v>
      </c>
    </row>
    <row r="206" spans="1:10" x14ac:dyDescent="0.35">
      <c r="A206" s="375" t="s">
        <v>589</v>
      </c>
      <c r="B206" s="353">
        <v>2924083.9509121953</v>
      </c>
      <c r="C206" s="363" t="s">
        <v>580</v>
      </c>
      <c r="D206" s="363">
        <v>50.248073994006518</v>
      </c>
      <c r="E206" s="363">
        <v>0.9</v>
      </c>
      <c r="F206" s="363">
        <v>0.09</v>
      </c>
      <c r="G206" s="353">
        <v>146929.58673012292</v>
      </c>
      <c r="H206" s="353">
        <v>2.6316755558209799</v>
      </c>
      <c r="I206" s="353">
        <v>0.26316755558209998</v>
      </c>
      <c r="J206" s="353" t="s">
        <v>522</v>
      </c>
    </row>
    <row r="207" spans="1:10" x14ac:dyDescent="0.35">
      <c r="A207" s="375" t="s">
        <v>590</v>
      </c>
      <c r="B207" s="353" t="s">
        <v>551</v>
      </c>
      <c r="C207" s="363" t="s">
        <v>580</v>
      </c>
      <c r="D207" s="363" t="s">
        <v>551</v>
      </c>
      <c r="E207" s="363" t="s">
        <v>551</v>
      </c>
      <c r="F207" s="363" t="s">
        <v>551</v>
      </c>
      <c r="G207" s="353" t="s">
        <v>551</v>
      </c>
      <c r="H207" s="353" t="s">
        <v>551</v>
      </c>
      <c r="I207" s="353" t="s">
        <v>551</v>
      </c>
      <c r="J207" s="353" t="s">
        <v>551</v>
      </c>
    </row>
    <row r="208" spans="1:10" x14ac:dyDescent="0.35">
      <c r="A208" s="375" t="s">
        <v>591</v>
      </c>
      <c r="B208" s="353" t="s">
        <v>551</v>
      </c>
      <c r="C208" s="363" t="s">
        <v>580</v>
      </c>
      <c r="D208" s="363" t="s">
        <v>551</v>
      </c>
      <c r="E208" s="363" t="s">
        <v>551</v>
      </c>
      <c r="F208" s="363" t="s">
        <v>551</v>
      </c>
      <c r="G208" s="353" t="s">
        <v>551</v>
      </c>
      <c r="H208" s="353" t="s">
        <v>551</v>
      </c>
      <c r="I208" s="353" t="s">
        <v>551</v>
      </c>
      <c r="J208" s="353" t="s">
        <v>551</v>
      </c>
    </row>
    <row r="209" spans="1:10" x14ac:dyDescent="0.35">
      <c r="A209" s="375" t="s">
        <v>93</v>
      </c>
      <c r="B209" s="353">
        <v>1549775.2765938945</v>
      </c>
      <c r="C209" s="363" t="s">
        <v>580</v>
      </c>
      <c r="D209" s="363">
        <v>88.686898270265601</v>
      </c>
      <c r="E209" s="363">
        <v>26.684313801501879</v>
      </c>
      <c r="F209" s="363">
        <v>3.5579085068669198</v>
      </c>
      <c r="G209" s="353">
        <v>137444.76229705545</v>
      </c>
      <c r="H209" s="353">
        <v>41.354689802440859</v>
      </c>
      <c r="I209" s="353">
        <v>5.5139586403254501</v>
      </c>
      <c r="J209" s="353" t="s">
        <v>522</v>
      </c>
    </row>
    <row r="210" spans="1:10" x14ac:dyDescent="0.35">
      <c r="A210" s="376" t="s">
        <v>601</v>
      </c>
      <c r="B210" s="363">
        <v>27388942.948538449</v>
      </c>
      <c r="C210" s="363" t="s">
        <v>580</v>
      </c>
      <c r="D210" s="358" t="s">
        <v>195</v>
      </c>
      <c r="E210" s="358" t="s">
        <v>195</v>
      </c>
      <c r="F210" s="358" t="s">
        <v>195</v>
      </c>
      <c r="G210" s="363">
        <v>1831014.9512207536</v>
      </c>
      <c r="H210" s="363">
        <v>157.60957929075553</v>
      </c>
      <c r="I210" s="363">
        <v>138.66194983315438</v>
      </c>
    </row>
    <row r="211" spans="1:10" x14ac:dyDescent="0.35">
      <c r="A211" s="364" t="s">
        <v>581</v>
      </c>
      <c r="B211" s="363">
        <v>26385311.519974492</v>
      </c>
      <c r="C211" s="363" t="s">
        <v>580</v>
      </c>
      <c r="D211" s="363">
        <v>68.141663931054126</v>
      </c>
      <c r="E211" s="363">
        <v>5.6085277923062797</v>
      </c>
      <c r="F211" s="363">
        <v>5.2536667140543001</v>
      </c>
      <c r="G211" s="363">
        <v>1797939.0303102729</v>
      </c>
      <c r="H211" s="363">
        <v>147.98275296843602</v>
      </c>
      <c r="I211" s="363">
        <v>138.61963287244333</v>
      </c>
    </row>
    <row r="212" spans="1:10" x14ac:dyDescent="0.35">
      <c r="A212" s="364" t="s">
        <v>582</v>
      </c>
      <c r="B212" s="363" t="s">
        <v>551</v>
      </c>
      <c r="C212" s="363" t="s">
        <v>580</v>
      </c>
      <c r="D212" s="363" t="s">
        <v>551</v>
      </c>
      <c r="E212" s="363" t="s">
        <v>551</v>
      </c>
      <c r="F212" s="363" t="s">
        <v>551</v>
      </c>
      <c r="G212" s="363" t="s">
        <v>551</v>
      </c>
      <c r="H212" s="363" t="s">
        <v>551</v>
      </c>
      <c r="I212" s="363" t="s">
        <v>551</v>
      </c>
    </row>
    <row r="213" spans="1:10" x14ac:dyDescent="0.35">
      <c r="A213" s="364" t="s">
        <v>583</v>
      </c>
      <c r="B213" s="363">
        <v>658252.51161717589</v>
      </c>
      <c r="C213" s="363" t="s">
        <v>580</v>
      </c>
      <c r="D213" s="363">
        <v>50.248073994006511</v>
      </c>
      <c r="E213" s="363">
        <v>14.617518883136251</v>
      </c>
      <c r="F213" s="363">
        <v>5.6615182741230001E-2</v>
      </c>
      <c r="G213" s="363">
        <v>33075.920910480483</v>
      </c>
      <c r="H213" s="363">
        <v>9.6220185184359295</v>
      </c>
      <c r="I213" s="363">
        <v>3.7267086235080002E-2</v>
      </c>
    </row>
    <row r="214" spans="1:10" x14ac:dyDescent="0.35">
      <c r="A214" s="364" t="s">
        <v>3386</v>
      </c>
      <c r="B214" s="363" t="s">
        <v>596</v>
      </c>
      <c r="C214" s="363" t="s">
        <v>580</v>
      </c>
      <c r="D214" s="363" t="s">
        <v>596</v>
      </c>
      <c r="E214" s="363" t="s">
        <v>3274</v>
      </c>
      <c r="F214" s="363" t="s">
        <v>3274</v>
      </c>
      <c r="G214" s="363" t="s">
        <v>596</v>
      </c>
      <c r="H214" s="363" t="s">
        <v>3274</v>
      </c>
      <c r="I214" s="363" t="s">
        <v>3274</v>
      </c>
    </row>
    <row r="215" spans="1:10" x14ac:dyDescent="0.35">
      <c r="A215" s="364" t="s">
        <v>3388</v>
      </c>
      <c r="B215" s="363">
        <v>345378.91694677953</v>
      </c>
      <c r="C215" s="363" t="s">
        <v>580</v>
      </c>
      <c r="D215" s="363">
        <v>65.065035461653977</v>
      </c>
      <c r="E215" s="363">
        <v>1.39203745442E-2</v>
      </c>
      <c r="F215" s="363">
        <v>1.46212586472E-2</v>
      </c>
      <c r="G215" s="363">
        <v>22472.091478849856</v>
      </c>
      <c r="H215" s="363">
        <v>4.8078038835700004E-3</v>
      </c>
      <c r="I215" s="363">
        <v>5.0498744759699997E-3</v>
      </c>
    </row>
    <row r="216" spans="1:10" x14ac:dyDescent="0.35">
      <c r="A216" s="68" t="s">
        <v>3395</v>
      </c>
      <c r="B216" s="363">
        <v>2520593.7655260009</v>
      </c>
      <c r="C216" s="363" t="s">
        <v>580</v>
      </c>
      <c r="D216" s="358" t="s">
        <v>195</v>
      </c>
      <c r="E216" s="358" t="s">
        <v>195</v>
      </c>
      <c r="F216" s="358" t="s">
        <v>195</v>
      </c>
      <c r="G216" s="363">
        <v>171223.03700227189</v>
      </c>
      <c r="H216" s="363">
        <v>2.0771880881664</v>
      </c>
      <c r="I216" s="363">
        <v>5.2994341437007098</v>
      </c>
    </row>
    <row r="217" spans="1:10" x14ac:dyDescent="0.35">
      <c r="A217" s="364" t="s">
        <v>602</v>
      </c>
      <c r="B217" s="353">
        <v>37296.193325856322</v>
      </c>
      <c r="C217" s="363" t="s">
        <v>580</v>
      </c>
      <c r="D217" s="363">
        <v>65.528560814054615</v>
      </c>
      <c r="E217" s="363">
        <v>55.694372613795643</v>
      </c>
      <c r="F217" s="363">
        <v>0.84385413051206004</v>
      </c>
      <c r="G217" s="353">
        <v>2443.9658724861142</v>
      </c>
      <c r="H217" s="353">
        <v>2.0771880881664</v>
      </c>
      <c r="I217" s="353">
        <v>3.1472546790399999E-2</v>
      </c>
    </row>
    <row r="218" spans="1:10" x14ac:dyDescent="0.35">
      <c r="A218" s="364" t="s">
        <v>603</v>
      </c>
      <c r="B218" s="353">
        <v>2483297.5722001446</v>
      </c>
      <c r="C218" s="363" t="s">
        <v>580</v>
      </c>
      <c r="D218" s="363">
        <v>67.965705366615154</v>
      </c>
      <c r="E218" s="363" t="s">
        <v>551</v>
      </c>
      <c r="F218" s="363">
        <v>2.1213573660618601</v>
      </c>
      <c r="G218" s="353">
        <v>168779.07112978576</v>
      </c>
      <c r="H218" s="353" t="s">
        <v>551</v>
      </c>
      <c r="I218" s="353">
        <v>5.2679615969103102</v>
      </c>
    </row>
    <row r="219" spans="1:10" x14ac:dyDescent="0.35">
      <c r="A219" s="364" t="s">
        <v>93</v>
      </c>
      <c r="B219" s="353" t="s">
        <v>551</v>
      </c>
      <c r="C219" s="363" t="s">
        <v>580</v>
      </c>
      <c r="D219" s="363" t="s">
        <v>551</v>
      </c>
      <c r="E219" s="363" t="s">
        <v>551</v>
      </c>
      <c r="F219" s="363" t="s">
        <v>551</v>
      </c>
      <c r="G219" s="353" t="s">
        <v>551</v>
      </c>
      <c r="H219" s="353" t="s">
        <v>551</v>
      </c>
      <c r="I219" s="353" t="s">
        <v>551</v>
      </c>
    </row>
    <row r="220" spans="1:10" x14ac:dyDescent="0.35">
      <c r="A220" s="377" t="s">
        <v>3396</v>
      </c>
      <c r="B220" s="363">
        <v>23026953.430004109</v>
      </c>
      <c r="C220" s="363" t="s">
        <v>580</v>
      </c>
      <c r="D220" s="358" t="s">
        <v>195</v>
      </c>
      <c r="E220" s="358" t="s">
        <v>195</v>
      </c>
      <c r="F220" s="358" t="s">
        <v>195</v>
      </c>
      <c r="G220" s="363">
        <v>1543321.2357623461</v>
      </c>
      <c r="H220" s="363">
        <v>96.244370350390938</v>
      </c>
      <c r="I220" s="363">
        <v>107.93538834374699</v>
      </c>
    </row>
    <row r="221" spans="1:10" x14ac:dyDescent="0.35">
      <c r="A221" s="364" t="s">
        <v>604</v>
      </c>
      <c r="B221" s="363">
        <v>16921811.292189937</v>
      </c>
      <c r="C221" s="363" t="s">
        <v>580</v>
      </c>
      <c r="D221" s="363">
        <v>67.143364802995393</v>
      </c>
      <c r="E221" s="363">
        <v>5.1069523959529004</v>
      </c>
      <c r="F221" s="363">
        <v>6.3151378284608697</v>
      </c>
      <c r="G221" s="363">
        <v>1136187.3487189556</v>
      </c>
      <c r="H221" s="363">
        <v>86.418884722512175</v>
      </c>
      <c r="I221" s="363">
        <v>106.86357061738499</v>
      </c>
    </row>
    <row r="222" spans="1:10" x14ac:dyDescent="0.35">
      <c r="A222" s="364" t="s">
        <v>605</v>
      </c>
      <c r="B222" s="363">
        <v>5716335.5992072523</v>
      </c>
      <c r="C222" s="363" t="s">
        <v>580</v>
      </c>
      <c r="D222" s="363">
        <v>70.79246071620166</v>
      </c>
      <c r="E222" s="363">
        <v>0.18466053735919999</v>
      </c>
      <c r="F222" s="363">
        <v>0.18153493625417999</v>
      </c>
      <c r="G222" s="363">
        <v>404673.4633475045</v>
      </c>
      <c r="H222" s="363">
        <v>1.05558160347511</v>
      </c>
      <c r="I222" s="363">
        <v>1.0377146186096</v>
      </c>
    </row>
    <row r="223" spans="1:10" x14ac:dyDescent="0.35">
      <c r="A223" s="364" t="s">
        <v>606</v>
      </c>
      <c r="B223" s="363">
        <v>29789.5019987257</v>
      </c>
      <c r="C223" s="363" t="s">
        <v>580</v>
      </c>
      <c r="D223" s="363">
        <v>59.589262354098238</v>
      </c>
      <c r="E223" s="363">
        <v>0.36099554498696002</v>
      </c>
      <c r="F223" s="363">
        <v>0.75475590689572003</v>
      </c>
      <c r="G223" s="363">
        <v>1775.1344499999996</v>
      </c>
      <c r="H223" s="363">
        <v>1.075387750892E-2</v>
      </c>
      <c r="I223" s="363">
        <v>2.248380259702E-2</v>
      </c>
    </row>
    <row r="224" spans="1:10" x14ac:dyDescent="0.35">
      <c r="A224" s="364" t="s">
        <v>3397</v>
      </c>
      <c r="B224" s="363" t="s">
        <v>596</v>
      </c>
      <c r="C224" s="363" t="s">
        <v>580</v>
      </c>
      <c r="D224" s="358" t="s">
        <v>195</v>
      </c>
      <c r="E224" s="358" t="s">
        <v>195</v>
      </c>
      <c r="F224" s="358" t="s">
        <v>195</v>
      </c>
      <c r="G224" s="363" t="s">
        <v>596</v>
      </c>
      <c r="H224" s="363">
        <v>1.1155517503383201</v>
      </c>
      <c r="I224" s="363">
        <v>1.5879024829000001E-4</v>
      </c>
    </row>
    <row r="225" spans="1:9" x14ac:dyDescent="0.35">
      <c r="A225" s="364" t="s">
        <v>583</v>
      </c>
      <c r="B225" s="363">
        <v>13638.11966141349</v>
      </c>
      <c r="C225" s="363" t="s">
        <v>580</v>
      </c>
      <c r="D225" s="363">
        <v>50.248073994006518</v>
      </c>
      <c r="E225" s="363">
        <v>560.10584906989629</v>
      </c>
      <c r="F225" s="363">
        <v>0.47005310044812998</v>
      </c>
      <c r="G225" s="363">
        <v>685.28924588582026</v>
      </c>
      <c r="H225" s="363">
        <v>7.6387905926728497</v>
      </c>
      <c r="I225" s="363">
        <v>6.4106404311300002E-3</v>
      </c>
    </row>
    <row r="226" spans="1:9" x14ac:dyDescent="0.35">
      <c r="A226" s="364" t="s">
        <v>3388</v>
      </c>
      <c r="B226" s="363">
        <v>345378.91694677953</v>
      </c>
      <c r="C226" s="363" t="s">
        <v>580</v>
      </c>
      <c r="D226" s="363">
        <v>65.065035461653977</v>
      </c>
      <c r="E226" s="363">
        <v>1.39203745442E-2</v>
      </c>
      <c r="F226" s="363">
        <v>1.46212586472E-2</v>
      </c>
      <c r="G226" s="363">
        <v>22472.091478849856</v>
      </c>
      <c r="H226" s="363">
        <v>4.8078038835700004E-3</v>
      </c>
      <c r="I226" s="363">
        <v>5.0498744759699997E-3</v>
      </c>
    </row>
    <row r="227" spans="1:9" x14ac:dyDescent="0.35">
      <c r="A227" s="364" t="s">
        <v>3398</v>
      </c>
      <c r="B227" s="363" t="s">
        <v>596</v>
      </c>
      <c r="C227" s="363" t="s">
        <v>580</v>
      </c>
      <c r="D227" s="358" t="s">
        <v>195</v>
      </c>
      <c r="E227" s="358" t="s">
        <v>195</v>
      </c>
      <c r="F227" s="358" t="s">
        <v>195</v>
      </c>
      <c r="G227" s="363" t="s">
        <v>596</v>
      </c>
      <c r="H227" s="363" t="s">
        <v>3274</v>
      </c>
      <c r="I227" s="363" t="s">
        <v>3274</v>
      </c>
    </row>
    <row r="228" spans="1:9" x14ac:dyDescent="0.35">
      <c r="A228" s="378" t="s">
        <v>607</v>
      </c>
      <c r="B228" s="363">
        <v>9895321.6583771892</v>
      </c>
      <c r="C228" s="363" t="s">
        <v>580</v>
      </c>
      <c r="D228" s="358" t="s">
        <v>195</v>
      </c>
      <c r="E228" s="358" t="s">
        <v>195</v>
      </c>
      <c r="F228" s="358" t="s">
        <v>195</v>
      </c>
      <c r="G228" s="363">
        <v>641430.12094185001</v>
      </c>
      <c r="H228" s="363">
        <v>50.343844340307363</v>
      </c>
      <c r="I228" s="363">
        <v>58.025883674848693</v>
      </c>
    </row>
    <row r="229" spans="1:9" x14ac:dyDescent="0.35">
      <c r="A229" s="364" t="s">
        <v>604</v>
      </c>
      <c r="B229" s="353">
        <v>9488919.231847588</v>
      </c>
      <c r="C229" s="363" t="s">
        <v>580</v>
      </c>
      <c r="D229" s="363">
        <v>67.143364802995393</v>
      </c>
      <c r="E229" s="363">
        <v>5.3042690950980402</v>
      </c>
      <c r="F229" s="363">
        <v>6.1142015504458396</v>
      </c>
      <c r="G229" s="353">
        <v>637117.9655701014</v>
      </c>
      <c r="H229" s="353">
        <v>50.331781027370582</v>
      </c>
      <c r="I229" s="353">
        <v>58.01716467941791</v>
      </c>
    </row>
    <row r="230" spans="1:9" x14ac:dyDescent="0.35">
      <c r="A230" s="364" t="s">
        <v>605</v>
      </c>
      <c r="B230" s="353">
        <v>60577.355202458217</v>
      </c>
      <c r="C230" s="363" t="s">
        <v>580</v>
      </c>
      <c r="D230" s="363">
        <v>70.79246071620166</v>
      </c>
      <c r="E230" s="363">
        <v>5.053587044051E-2</v>
      </c>
      <c r="F230" s="363">
        <v>0.11107895568716999</v>
      </c>
      <c r="G230" s="353">
        <v>4288.4200384614178</v>
      </c>
      <c r="H230" s="353">
        <v>3.06132937414E-3</v>
      </c>
      <c r="I230" s="353">
        <v>6.7288693541799997E-3</v>
      </c>
    </row>
    <row r="231" spans="1:9" x14ac:dyDescent="0.35">
      <c r="A231" s="364" t="s">
        <v>606</v>
      </c>
      <c r="B231" s="353">
        <v>140.98152388821543</v>
      </c>
      <c r="C231" s="363" t="s">
        <v>580</v>
      </c>
      <c r="D231" s="363">
        <v>59.58926235409826</v>
      </c>
      <c r="E231" s="363">
        <v>0.35312565588008998</v>
      </c>
      <c r="F231" s="363">
        <v>0.42764119791897998</v>
      </c>
      <c r="G231" s="353">
        <v>8.4009850140554398</v>
      </c>
      <c r="H231" s="353">
        <v>4.9784193089999999E-5</v>
      </c>
      <c r="I231" s="353">
        <v>6.0289507759999999E-5</v>
      </c>
    </row>
    <row r="232" spans="1:9" x14ac:dyDescent="0.35">
      <c r="A232" s="364" t="s">
        <v>3397</v>
      </c>
      <c r="B232" s="363" t="s">
        <v>524</v>
      </c>
      <c r="C232" s="363" t="s">
        <v>580</v>
      </c>
      <c r="D232" s="358" t="s">
        <v>195</v>
      </c>
      <c r="E232" s="358" t="s">
        <v>195</v>
      </c>
      <c r="F232" s="358" t="s">
        <v>195</v>
      </c>
      <c r="G232" s="363" t="s">
        <v>524</v>
      </c>
      <c r="H232" s="363" t="s">
        <v>551</v>
      </c>
      <c r="I232" s="363" t="s">
        <v>551</v>
      </c>
    </row>
    <row r="233" spans="1:9" x14ac:dyDescent="0.35">
      <c r="A233" s="375" t="s">
        <v>608</v>
      </c>
      <c r="B233" s="353" t="s">
        <v>524</v>
      </c>
      <c r="C233" s="363" t="s">
        <v>580</v>
      </c>
      <c r="D233" s="363" t="s">
        <v>524</v>
      </c>
      <c r="E233" s="363" t="s">
        <v>551</v>
      </c>
      <c r="F233" s="363" t="s">
        <v>551</v>
      </c>
      <c r="G233" s="353" t="s">
        <v>524</v>
      </c>
      <c r="H233" s="353" t="s">
        <v>551</v>
      </c>
      <c r="I233" s="353" t="s">
        <v>551</v>
      </c>
    </row>
    <row r="234" spans="1:9" x14ac:dyDescent="0.35">
      <c r="A234" s="364" t="s">
        <v>583</v>
      </c>
      <c r="B234" s="353">
        <v>305.17285647552848</v>
      </c>
      <c r="C234" s="363" t="s">
        <v>580</v>
      </c>
      <c r="D234" s="363">
        <v>50.248073994006504</v>
      </c>
      <c r="E234" s="363">
        <v>27.307030076668191</v>
      </c>
      <c r="F234" s="363">
        <v>3.3069279612714402</v>
      </c>
      <c r="G234" s="353">
        <v>15.334348273144681</v>
      </c>
      <c r="H234" s="353">
        <v>8.3333643703600007E-3</v>
      </c>
      <c r="I234" s="353">
        <v>1.0091846521000001E-3</v>
      </c>
    </row>
    <row r="235" spans="1:9" x14ac:dyDescent="0.35">
      <c r="A235" s="364" t="s">
        <v>3388</v>
      </c>
      <c r="B235" s="353">
        <v>345378.91694677953</v>
      </c>
      <c r="C235" s="363" t="s">
        <v>580</v>
      </c>
      <c r="D235" s="363">
        <v>65.065035461653977</v>
      </c>
      <c r="E235" s="363">
        <v>1.79175673101E-3</v>
      </c>
      <c r="F235" s="363">
        <v>2.6656285938899999E-3</v>
      </c>
      <c r="G235" s="353">
        <v>22472.091478849856</v>
      </c>
      <c r="H235" s="353">
        <v>6.1883499919000002E-4</v>
      </c>
      <c r="I235" s="353">
        <v>9.2065191673999997E-4</v>
      </c>
    </row>
    <row r="236" spans="1:9" x14ac:dyDescent="0.35">
      <c r="A236" s="364" t="s">
        <v>3398</v>
      </c>
      <c r="B236" s="363" t="s">
        <v>524</v>
      </c>
      <c r="C236" s="363" t="s">
        <v>580</v>
      </c>
      <c r="D236" s="358" t="s">
        <v>195</v>
      </c>
      <c r="E236" s="358" t="s">
        <v>195</v>
      </c>
      <c r="F236" s="358" t="s">
        <v>195</v>
      </c>
      <c r="G236" s="363" t="s">
        <v>524</v>
      </c>
      <c r="H236" s="363" t="s">
        <v>524</v>
      </c>
      <c r="I236" s="363" t="s">
        <v>524</v>
      </c>
    </row>
    <row r="237" spans="1:9" x14ac:dyDescent="0.35">
      <c r="A237" s="375" t="s">
        <v>88</v>
      </c>
      <c r="B237" s="353" t="s">
        <v>524</v>
      </c>
      <c r="C237" s="363" t="s">
        <v>580</v>
      </c>
      <c r="D237" s="363" t="s">
        <v>524</v>
      </c>
      <c r="E237" s="363" t="s">
        <v>524</v>
      </c>
      <c r="F237" s="363" t="s">
        <v>524</v>
      </c>
      <c r="G237" s="353" t="s">
        <v>524</v>
      </c>
      <c r="H237" s="353" t="s">
        <v>524</v>
      </c>
      <c r="I237" s="353" t="s">
        <v>524</v>
      </c>
    </row>
    <row r="238" spans="1:9" x14ac:dyDescent="0.35">
      <c r="A238" s="378" t="s">
        <v>609</v>
      </c>
      <c r="B238" s="363">
        <v>7275346.9473260604</v>
      </c>
      <c r="C238" s="363" t="s">
        <v>580</v>
      </c>
      <c r="D238" s="358" t="s">
        <v>195</v>
      </c>
      <c r="E238" s="358" t="s">
        <v>195</v>
      </c>
      <c r="F238" s="358" t="s">
        <v>195</v>
      </c>
      <c r="G238" s="363">
        <v>489781.06541885645</v>
      </c>
      <c r="H238" s="363">
        <v>32.091451581375168</v>
      </c>
      <c r="I238" s="363">
        <v>45.787790295064212</v>
      </c>
    </row>
    <row r="239" spans="1:9" x14ac:dyDescent="0.35">
      <c r="A239" s="364" t="s">
        <v>604</v>
      </c>
      <c r="B239" s="353">
        <v>6900391.8089475194</v>
      </c>
      <c r="C239" s="363" t="s">
        <v>580</v>
      </c>
      <c r="D239" s="363">
        <v>67.143364802995379</v>
      </c>
      <c r="E239" s="363">
        <v>4.6393020403151901</v>
      </c>
      <c r="F239" s="363">
        <v>6.6250689680711297</v>
      </c>
      <c r="G239" s="353">
        <v>463315.52451176452</v>
      </c>
      <c r="H239" s="353">
        <v>32.013001798224458</v>
      </c>
      <c r="I239" s="353">
        <v>45.715571640990433</v>
      </c>
    </row>
    <row r="240" spans="1:9" x14ac:dyDescent="0.35">
      <c r="A240" s="364" t="s">
        <v>605</v>
      </c>
      <c r="B240" s="353">
        <v>368504.73200550402</v>
      </c>
      <c r="C240" s="363" t="s">
        <v>580</v>
      </c>
      <c r="D240" s="363">
        <v>70.79246071620166</v>
      </c>
      <c r="E240" s="363">
        <v>0.10451713900717</v>
      </c>
      <c r="F240" s="363">
        <v>0.16265524758309999</v>
      </c>
      <c r="G240" s="353">
        <v>26087.356764234064</v>
      </c>
      <c r="H240" s="353">
        <v>3.8515060299819999E-2</v>
      </c>
      <c r="I240" s="353">
        <v>5.9939228419900001E-2</v>
      </c>
    </row>
    <row r="241" spans="1:9" x14ac:dyDescent="0.35">
      <c r="A241" s="364" t="s">
        <v>606</v>
      </c>
      <c r="B241" s="353">
        <v>5787.6625596214753</v>
      </c>
      <c r="C241" s="363" t="s">
        <v>580</v>
      </c>
      <c r="D241" s="363">
        <v>59.589262354098253</v>
      </c>
      <c r="E241" s="363">
        <v>0.67636171756462005</v>
      </c>
      <c r="F241" s="363">
        <v>0.87181754613039997</v>
      </c>
      <c r="G241" s="353">
        <v>344.88254268227587</v>
      </c>
      <c r="H241" s="353">
        <v>3.9145533895100001E-3</v>
      </c>
      <c r="I241" s="353">
        <v>5.04578577056E-3</v>
      </c>
    </row>
    <row r="242" spans="1:9" x14ac:dyDescent="0.35">
      <c r="A242" s="364" t="s">
        <v>3397</v>
      </c>
      <c r="B242" s="363" t="s">
        <v>524</v>
      </c>
      <c r="C242" s="363" t="s">
        <v>580</v>
      </c>
      <c r="D242" s="358" t="s">
        <v>195</v>
      </c>
      <c r="E242" s="358" t="s">
        <v>195</v>
      </c>
      <c r="F242" s="358" t="s">
        <v>195</v>
      </c>
      <c r="G242" s="363" t="s">
        <v>524</v>
      </c>
      <c r="H242" s="363">
        <v>1.0519629843E-4</v>
      </c>
      <c r="I242" s="363">
        <v>1.355960522E-5</v>
      </c>
    </row>
    <row r="243" spans="1:9" x14ac:dyDescent="0.35">
      <c r="A243" s="375" t="s">
        <v>608</v>
      </c>
      <c r="B243" s="353" t="s">
        <v>524</v>
      </c>
      <c r="C243" s="363" t="s">
        <v>580</v>
      </c>
      <c r="D243" s="363" t="s">
        <v>524</v>
      </c>
      <c r="E243" s="363" t="s">
        <v>524</v>
      </c>
      <c r="F243" s="363" t="s">
        <v>524</v>
      </c>
      <c r="G243" s="353" t="s">
        <v>524</v>
      </c>
      <c r="H243" s="353">
        <v>1.0519629843E-4</v>
      </c>
      <c r="I243" s="353">
        <v>1.355960522E-5</v>
      </c>
    </row>
    <row r="244" spans="1:9" x14ac:dyDescent="0.35">
      <c r="A244" s="364" t="s">
        <v>583</v>
      </c>
      <c r="B244" s="353">
        <v>662.74381341579385</v>
      </c>
      <c r="C244" s="363" t="s">
        <v>580</v>
      </c>
      <c r="D244" s="363">
        <v>50.248073994006518</v>
      </c>
      <c r="E244" s="363">
        <v>51.386358629942983</v>
      </c>
      <c r="F244" s="363">
        <v>6.6236050802272004</v>
      </c>
      <c r="G244" s="353">
        <v>33.301600175586863</v>
      </c>
      <c r="H244" s="353">
        <v>3.4055991275959999E-2</v>
      </c>
      <c r="I244" s="353">
        <v>4.3897532894299996E-3</v>
      </c>
    </row>
    <row r="245" spans="1:9" x14ac:dyDescent="0.35">
      <c r="A245" s="364" t="s">
        <v>3388</v>
      </c>
      <c r="B245" s="353" t="s">
        <v>524</v>
      </c>
      <c r="C245" s="363" t="s">
        <v>580</v>
      </c>
      <c r="D245" s="363" t="s">
        <v>524</v>
      </c>
      <c r="E245" s="363" t="s">
        <v>524</v>
      </c>
      <c r="F245" s="363" t="s">
        <v>524</v>
      </c>
      <c r="G245" s="353" t="s">
        <v>524</v>
      </c>
      <c r="H245" s="353">
        <v>1.8589818869899999E-3</v>
      </c>
      <c r="I245" s="353">
        <v>2.8303269886699998E-3</v>
      </c>
    </row>
    <row r="246" spans="1:9" x14ac:dyDescent="0.35">
      <c r="A246" s="364" t="s">
        <v>3398</v>
      </c>
      <c r="B246" s="363" t="s">
        <v>551</v>
      </c>
      <c r="C246" s="363" t="s">
        <v>580</v>
      </c>
      <c r="D246" s="358" t="s">
        <v>195</v>
      </c>
      <c r="E246" s="358" t="s">
        <v>195</v>
      </c>
      <c r="F246" s="358" t="s">
        <v>195</v>
      </c>
      <c r="G246" s="363" t="s">
        <v>551</v>
      </c>
      <c r="H246" s="363" t="s">
        <v>551</v>
      </c>
      <c r="I246" s="363" t="s">
        <v>551</v>
      </c>
    </row>
    <row r="247" spans="1:9" x14ac:dyDescent="0.35">
      <c r="A247" s="378" t="s">
        <v>610</v>
      </c>
      <c r="B247" s="363">
        <v>5832942.3488303553</v>
      </c>
      <c r="C247" s="363" t="s">
        <v>580</v>
      </c>
      <c r="D247" s="358" t="s">
        <v>195</v>
      </c>
      <c r="E247" s="358" t="s">
        <v>195</v>
      </c>
      <c r="F247" s="358" t="s">
        <v>195</v>
      </c>
      <c r="G247" s="363">
        <v>410542.75705571863</v>
      </c>
      <c r="H247" s="363">
        <v>13.07563880529997</v>
      </c>
      <c r="I247" s="363">
        <v>4.0475349041306403</v>
      </c>
    </row>
    <row r="248" spans="1:9" x14ac:dyDescent="0.35">
      <c r="A248" s="364" t="s">
        <v>604</v>
      </c>
      <c r="B248" s="353">
        <v>509157.77592432662</v>
      </c>
      <c r="C248" s="363" t="s">
        <v>580</v>
      </c>
      <c r="D248" s="363">
        <v>67.143364802995364</v>
      </c>
      <c r="E248" s="363">
        <v>6.5611612578125396</v>
      </c>
      <c r="F248" s="363">
        <v>6.0033548966705403</v>
      </c>
      <c r="G248" s="353">
        <v>34186.566291168834</v>
      </c>
      <c r="H248" s="353">
        <v>3.3406662735086901</v>
      </c>
      <c r="I248" s="353">
        <v>3.0566548272731899</v>
      </c>
    </row>
    <row r="249" spans="1:9" x14ac:dyDescent="0.35">
      <c r="A249" s="364" t="s">
        <v>605</v>
      </c>
      <c r="B249" s="353">
        <v>5287253.5119992904</v>
      </c>
      <c r="C249" s="363" t="s">
        <v>580</v>
      </c>
      <c r="D249" s="363">
        <v>70.79246071620166</v>
      </c>
      <c r="E249" s="363">
        <v>0.19178297607631001</v>
      </c>
      <c r="F249" s="363">
        <v>0.18365802181259999</v>
      </c>
      <c r="G249" s="353">
        <v>374297.68654480902</v>
      </c>
      <c r="H249" s="353">
        <v>1.0140052138011499</v>
      </c>
      <c r="I249" s="353">
        <v>0.97104652083552001</v>
      </c>
    </row>
    <row r="250" spans="1:9" x14ac:dyDescent="0.35">
      <c r="A250" s="364" t="s">
        <v>606</v>
      </c>
      <c r="B250" s="353">
        <v>23860.857915216009</v>
      </c>
      <c r="C250" s="363" t="s">
        <v>580</v>
      </c>
      <c r="D250" s="363">
        <v>59.589262354098238</v>
      </c>
      <c r="E250" s="363">
        <v>0.2845471839464</v>
      </c>
      <c r="F250" s="363">
        <v>0.72829432120368998</v>
      </c>
      <c r="G250" s="353">
        <v>1421.8509223036683</v>
      </c>
      <c r="H250" s="353">
        <v>6.7895399263199997E-3</v>
      </c>
      <c r="I250" s="353">
        <v>1.7377727318699999E-2</v>
      </c>
    </row>
    <row r="251" spans="1:9" x14ac:dyDescent="0.35">
      <c r="A251" s="364" t="s">
        <v>3399</v>
      </c>
      <c r="B251" s="363" t="s">
        <v>524</v>
      </c>
      <c r="C251" s="363" t="s">
        <v>580</v>
      </c>
      <c r="D251" s="358" t="s">
        <v>195</v>
      </c>
      <c r="E251" s="358" t="s">
        <v>195</v>
      </c>
      <c r="F251" s="358" t="s">
        <v>195</v>
      </c>
      <c r="G251" s="363" t="s">
        <v>524</v>
      </c>
      <c r="H251" s="363">
        <v>1.1154465540398899</v>
      </c>
      <c r="I251" s="363">
        <v>1.4523064306999999E-4</v>
      </c>
    </row>
    <row r="252" spans="1:9" x14ac:dyDescent="0.35">
      <c r="A252" s="375" t="s">
        <v>608</v>
      </c>
      <c r="B252" s="353" t="s">
        <v>524</v>
      </c>
      <c r="C252" s="363" t="s">
        <v>580</v>
      </c>
      <c r="D252" s="363" t="s">
        <v>524</v>
      </c>
      <c r="E252" s="363" t="s">
        <v>524</v>
      </c>
      <c r="F252" s="363" t="s">
        <v>524</v>
      </c>
      <c r="G252" s="353" t="s">
        <v>524</v>
      </c>
      <c r="H252" s="353">
        <v>1.1154465540398899</v>
      </c>
      <c r="I252" s="353">
        <v>1.4523064306999999E-4</v>
      </c>
    </row>
    <row r="253" spans="1:9" x14ac:dyDescent="0.35">
      <c r="A253" s="364" t="s">
        <v>583</v>
      </c>
      <c r="B253" s="353">
        <v>12670.202991522168</v>
      </c>
      <c r="C253" s="363" t="s">
        <v>580</v>
      </c>
      <c r="D253" s="363">
        <v>50.248073994006518</v>
      </c>
      <c r="E253" s="363">
        <v>599.54850305945388</v>
      </c>
      <c r="F253" s="363">
        <v>7.984895666446E-2</v>
      </c>
      <c r="G253" s="353">
        <v>636.65329743708867</v>
      </c>
      <c r="H253" s="353">
        <v>7.5964012370265301</v>
      </c>
      <c r="I253" s="353">
        <v>1.0117024896E-3</v>
      </c>
    </row>
    <row r="254" spans="1:9" x14ac:dyDescent="0.35">
      <c r="A254" s="364" t="s">
        <v>3388</v>
      </c>
      <c r="B254" s="353" t="s">
        <v>524</v>
      </c>
      <c r="C254" s="363" t="s">
        <v>580</v>
      </c>
      <c r="D254" s="363" t="s">
        <v>524</v>
      </c>
      <c r="E254" s="363" t="s">
        <v>524</v>
      </c>
      <c r="F254" s="363" t="s">
        <v>524</v>
      </c>
      <c r="G254" s="353" t="s">
        <v>524</v>
      </c>
      <c r="H254" s="353">
        <v>2.3299869973900001E-3</v>
      </c>
      <c r="I254" s="353">
        <v>1.2988955705600001E-3</v>
      </c>
    </row>
    <row r="255" spans="1:9" x14ac:dyDescent="0.35">
      <c r="A255" s="364" t="s">
        <v>3398</v>
      </c>
      <c r="B255" s="363" t="s">
        <v>551</v>
      </c>
      <c r="C255" s="363" t="s">
        <v>580</v>
      </c>
      <c r="D255" s="358" t="s">
        <v>195</v>
      </c>
      <c r="E255" s="358" t="s">
        <v>195</v>
      </c>
      <c r="F255" s="358" t="s">
        <v>195</v>
      </c>
      <c r="G255" s="363" t="s">
        <v>551</v>
      </c>
      <c r="H255" s="363" t="s">
        <v>551</v>
      </c>
      <c r="I255" s="363" t="s">
        <v>551</v>
      </c>
    </row>
    <row r="256" spans="1:9" x14ac:dyDescent="0.35">
      <c r="A256" s="378" t="s">
        <v>611</v>
      </c>
      <c r="B256" s="363">
        <v>23342.475470502937</v>
      </c>
      <c r="C256" s="363" t="s">
        <v>580</v>
      </c>
      <c r="D256" s="358" t="s">
        <v>195</v>
      </c>
      <c r="E256" s="358" t="s">
        <v>195</v>
      </c>
      <c r="F256" s="358" t="s">
        <v>195</v>
      </c>
      <c r="G256" s="363">
        <v>1567.2923459209501</v>
      </c>
      <c r="H256" s="363">
        <v>0.73343562340844004</v>
      </c>
      <c r="I256" s="363">
        <v>7.4179469703459996E-2</v>
      </c>
    </row>
    <row r="257" spans="1:9" x14ac:dyDescent="0.35">
      <c r="A257" s="364" t="s">
        <v>604</v>
      </c>
      <c r="B257" s="353">
        <v>23342.475470502937</v>
      </c>
      <c r="C257" s="363" t="s">
        <v>580</v>
      </c>
      <c r="D257" s="363">
        <v>67.143364802995393</v>
      </c>
      <c r="E257" s="363">
        <v>31.420644495707268</v>
      </c>
      <c r="F257" s="363">
        <v>3.1778750200336701</v>
      </c>
      <c r="G257" s="353">
        <v>1567.2923459209501</v>
      </c>
      <c r="H257" s="353">
        <v>0.73343562340844004</v>
      </c>
      <c r="I257" s="353">
        <v>7.4179469703459996E-2</v>
      </c>
    </row>
    <row r="258" spans="1:9" x14ac:dyDescent="0.35">
      <c r="A258" s="364" t="s">
        <v>605</v>
      </c>
      <c r="B258" s="353" t="s">
        <v>551</v>
      </c>
      <c r="C258" s="363" t="s">
        <v>580</v>
      </c>
      <c r="D258" s="363" t="s">
        <v>551</v>
      </c>
      <c r="E258" s="363" t="s">
        <v>551</v>
      </c>
      <c r="F258" s="363" t="s">
        <v>551</v>
      </c>
      <c r="G258" s="353" t="s">
        <v>551</v>
      </c>
      <c r="H258" s="353" t="s">
        <v>551</v>
      </c>
      <c r="I258" s="353" t="s">
        <v>551</v>
      </c>
    </row>
    <row r="259" spans="1:9" x14ac:dyDescent="0.35">
      <c r="A259" s="364" t="s">
        <v>606</v>
      </c>
      <c r="B259" s="353" t="s">
        <v>551</v>
      </c>
      <c r="C259" s="363" t="s">
        <v>580</v>
      </c>
      <c r="D259" s="363" t="s">
        <v>551</v>
      </c>
      <c r="E259" s="363" t="s">
        <v>551</v>
      </c>
      <c r="F259" s="363" t="s">
        <v>551</v>
      </c>
      <c r="G259" s="353" t="s">
        <v>551</v>
      </c>
      <c r="H259" s="353" t="s">
        <v>551</v>
      </c>
      <c r="I259" s="353" t="s">
        <v>551</v>
      </c>
    </row>
    <row r="260" spans="1:9" x14ac:dyDescent="0.35">
      <c r="A260" s="364" t="s">
        <v>3397</v>
      </c>
      <c r="B260" s="363" t="s">
        <v>551</v>
      </c>
      <c r="C260" s="363" t="s">
        <v>580</v>
      </c>
      <c r="D260" s="358" t="s">
        <v>195</v>
      </c>
      <c r="E260" s="358" t="s">
        <v>195</v>
      </c>
      <c r="F260" s="358" t="s">
        <v>195</v>
      </c>
      <c r="G260" s="363" t="s">
        <v>551</v>
      </c>
      <c r="H260" s="363" t="s">
        <v>551</v>
      </c>
      <c r="I260" s="363" t="s">
        <v>551</v>
      </c>
    </row>
    <row r="261" spans="1:9" x14ac:dyDescent="0.35">
      <c r="A261" s="364" t="s">
        <v>583</v>
      </c>
      <c r="B261" s="353" t="s">
        <v>551</v>
      </c>
      <c r="C261" s="363" t="s">
        <v>580</v>
      </c>
      <c r="D261" s="363" t="s">
        <v>551</v>
      </c>
      <c r="E261" s="363" t="s">
        <v>551</v>
      </c>
      <c r="F261" s="363" t="s">
        <v>551</v>
      </c>
      <c r="G261" s="353" t="s">
        <v>551</v>
      </c>
      <c r="H261" s="353" t="s">
        <v>551</v>
      </c>
      <c r="I261" s="353" t="s">
        <v>551</v>
      </c>
    </row>
    <row r="262" spans="1:9" x14ac:dyDescent="0.35">
      <c r="A262" s="364" t="s">
        <v>3388</v>
      </c>
      <c r="B262" s="353" t="s">
        <v>524</v>
      </c>
      <c r="C262" s="363" t="s">
        <v>580</v>
      </c>
      <c r="D262" s="363" t="s">
        <v>524</v>
      </c>
      <c r="E262" s="363" t="s">
        <v>549</v>
      </c>
      <c r="F262" s="363" t="s">
        <v>549</v>
      </c>
      <c r="G262" s="353" t="s">
        <v>524</v>
      </c>
      <c r="H262" s="353" t="s">
        <v>549</v>
      </c>
      <c r="I262" s="353" t="s">
        <v>549</v>
      </c>
    </row>
    <row r="263" spans="1:9" x14ac:dyDescent="0.35">
      <c r="A263" s="364" t="s">
        <v>3398</v>
      </c>
      <c r="B263" s="363" t="s">
        <v>551</v>
      </c>
      <c r="C263" s="363" t="s">
        <v>580</v>
      </c>
      <c r="D263" s="358" t="s">
        <v>195</v>
      </c>
      <c r="E263" s="358" t="s">
        <v>195</v>
      </c>
      <c r="F263" s="358" t="s">
        <v>195</v>
      </c>
      <c r="G263" s="363" t="s">
        <v>551</v>
      </c>
      <c r="H263" s="363" t="s">
        <v>551</v>
      </c>
      <c r="I263" s="363" t="s">
        <v>551</v>
      </c>
    </row>
    <row r="264" spans="1:9" x14ac:dyDescent="0.35">
      <c r="A264" s="378" t="s">
        <v>612</v>
      </c>
      <c r="B264" s="363" t="s">
        <v>551</v>
      </c>
      <c r="C264" s="363" t="s">
        <v>580</v>
      </c>
      <c r="D264" s="358" t="s">
        <v>195</v>
      </c>
      <c r="E264" s="358" t="s">
        <v>195</v>
      </c>
      <c r="F264" s="358" t="s">
        <v>195</v>
      </c>
      <c r="G264" s="363" t="s">
        <v>551</v>
      </c>
      <c r="H264" s="363" t="s">
        <v>556</v>
      </c>
      <c r="I264" s="363" t="s">
        <v>556</v>
      </c>
    </row>
    <row r="265" spans="1:9" x14ac:dyDescent="0.35">
      <c r="A265" s="369" t="s">
        <v>613</v>
      </c>
      <c r="B265" s="363" t="s">
        <v>551</v>
      </c>
      <c r="C265" s="363" t="s">
        <v>580</v>
      </c>
      <c r="D265" s="358" t="s">
        <v>195</v>
      </c>
      <c r="E265" s="358" t="s">
        <v>195</v>
      </c>
      <c r="F265" s="358" t="s">
        <v>195</v>
      </c>
      <c r="G265" s="363" t="s">
        <v>551</v>
      </c>
      <c r="H265" s="363" t="s">
        <v>556</v>
      </c>
      <c r="I265" s="363" t="s">
        <v>556</v>
      </c>
    </row>
    <row r="266" spans="1:9" x14ac:dyDescent="0.35">
      <c r="A266" s="375" t="s">
        <v>604</v>
      </c>
      <c r="B266" s="353" t="s">
        <v>551</v>
      </c>
      <c r="C266" s="363" t="s">
        <v>580</v>
      </c>
      <c r="D266" s="363" t="s">
        <v>551</v>
      </c>
      <c r="E266" s="363" t="s">
        <v>524</v>
      </c>
      <c r="F266" s="363" t="s">
        <v>524</v>
      </c>
      <c r="G266" s="353" t="s">
        <v>551</v>
      </c>
      <c r="H266" s="353" t="s">
        <v>524</v>
      </c>
      <c r="I266" s="353" t="s">
        <v>524</v>
      </c>
    </row>
    <row r="267" spans="1:9" x14ac:dyDescent="0.35">
      <c r="A267" s="375" t="s">
        <v>614</v>
      </c>
      <c r="B267" s="353" t="s">
        <v>551</v>
      </c>
      <c r="C267" s="363" t="s">
        <v>580</v>
      </c>
      <c r="D267" s="363" t="s">
        <v>551</v>
      </c>
      <c r="E267" s="363" t="s">
        <v>524</v>
      </c>
      <c r="F267" s="363" t="s">
        <v>524</v>
      </c>
      <c r="G267" s="353" t="s">
        <v>551</v>
      </c>
      <c r="H267" s="353" t="s">
        <v>524</v>
      </c>
      <c r="I267" s="353" t="s">
        <v>524</v>
      </c>
    </row>
    <row r="268" spans="1:9" x14ac:dyDescent="0.35">
      <c r="A268" s="375" t="s">
        <v>615</v>
      </c>
      <c r="B268" s="353" t="s">
        <v>551</v>
      </c>
      <c r="C268" s="363" t="s">
        <v>580</v>
      </c>
      <c r="D268" s="363" t="s">
        <v>551</v>
      </c>
      <c r="E268" s="363" t="s">
        <v>524</v>
      </c>
      <c r="F268" s="363" t="s">
        <v>524</v>
      </c>
      <c r="G268" s="353" t="s">
        <v>551</v>
      </c>
      <c r="H268" s="353" t="s">
        <v>524</v>
      </c>
      <c r="I268" s="353" t="s">
        <v>524</v>
      </c>
    </row>
    <row r="269" spans="1:9" x14ac:dyDescent="0.35">
      <c r="A269" s="375" t="s">
        <v>616</v>
      </c>
      <c r="B269" s="363" t="s">
        <v>551</v>
      </c>
      <c r="C269" s="363" t="s">
        <v>580</v>
      </c>
      <c r="D269" s="358" t="s">
        <v>195</v>
      </c>
      <c r="E269" s="358" t="s">
        <v>195</v>
      </c>
      <c r="F269" s="358" t="s">
        <v>195</v>
      </c>
      <c r="G269" s="363" t="s">
        <v>551</v>
      </c>
      <c r="H269" s="363" t="s">
        <v>524</v>
      </c>
      <c r="I269" s="363" t="s">
        <v>524</v>
      </c>
    </row>
    <row r="270" spans="1:9" x14ac:dyDescent="0.35">
      <c r="A270" s="375" t="s">
        <v>589</v>
      </c>
      <c r="B270" s="353" t="s">
        <v>551</v>
      </c>
      <c r="C270" s="363" t="s">
        <v>580</v>
      </c>
      <c r="D270" s="363" t="s">
        <v>551</v>
      </c>
      <c r="E270" s="363" t="s">
        <v>524</v>
      </c>
      <c r="F270" s="363" t="s">
        <v>524</v>
      </c>
      <c r="G270" s="353" t="s">
        <v>551</v>
      </c>
      <c r="H270" s="353" t="s">
        <v>524</v>
      </c>
      <c r="I270" s="353" t="s">
        <v>524</v>
      </c>
    </row>
    <row r="271" spans="1:9" x14ac:dyDescent="0.35">
      <c r="A271" s="375" t="s">
        <v>93</v>
      </c>
      <c r="B271" s="353" t="s">
        <v>551</v>
      </c>
      <c r="C271" s="363" t="s">
        <v>580</v>
      </c>
      <c r="D271" s="363" t="s">
        <v>551</v>
      </c>
      <c r="E271" s="363" t="s">
        <v>524</v>
      </c>
      <c r="F271" s="363" t="s">
        <v>524</v>
      </c>
      <c r="G271" s="353" t="s">
        <v>551</v>
      </c>
      <c r="H271" s="353" t="s">
        <v>524</v>
      </c>
      <c r="I271" s="353" t="s">
        <v>524</v>
      </c>
    </row>
    <row r="272" spans="1:9" x14ac:dyDescent="0.35">
      <c r="A272" s="375" t="s">
        <v>617</v>
      </c>
      <c r="B272" s="363" t="s">
        <v>551</v>
      </c>
      <c r="C272" s="363" t="s">
        <v>580</v>
      </c>
      <c r="D272" s="358" t="s">
        <v>195</v>
      </c>
      <c r="E272" s="358" t="s">
        <v>195</v>
      </c>
      <c r="F272" s="358" t="s">
        <v>195</v>
      </c>
      <c r="G272" s="363" t="s">
        <v>551</v>
      </c>
      <c r="H272" s="363" t="s">
        <v>522</v>
      </c>
      <c r="I272" s="363" t="s">
        <v>522</v>
      </c>
    </row>
    <row r="273" spans="1:10" x14ac:dyDescent="0.35">
      <c r="A273" s="68" t="s">
        <v>535</v>
      </c>
      <c r="B273" s="363">
        <v>650576.52184247703</v>
      </c>
      <c r="C273" s="363" t="s">
        <v>580</v>
      </c>
      <c r="D273" s="358" t="s">
        <v>195</v>
      </c>
      <c r="E273" s="358" t="s">
        <v>195</v>
      </c>
      <c r="F273" s="358" t="s">
        <v>195</v>
      </c>
      <c r="G273" s="363">
        <v>46055.912865416663</v>
      </c>
      <c r="H273" s="363">
        <v>3.5201759225</v>
      </c>
      <c r="I273" s="363">
        <v>1.1264562951999999</v>
      </c>
    </row>
    <row r="274" spans="1:10" x14ac:dyDescent="0.35">
      <c r="A274" s="364" t="s">
        <v>581</v>
      </c>
      <c r="B274" s="353">
        <v>650576.52184247703</v>
      </c>
      <c r="C274" s="363" t="s">
        <v>580</v>
      </c>
      <c r="D274" s="363">
        <v>70.792460716201646</v>
      </c>
      <c r="E274" s="363">
        <v>5.4108560704444502</v>
      </c>
      <c r="F274" s="363">
        <v>1.7314739425422201</v>
      </c>
      <c r="G274" s="353">
        <v>46055.912865416663</v>
      </c>
      <c r="H274" s="353">
        <v>3.5201759225</v>
      </c>
      <c r="I274" s="353">
        <v>1.1264562951999999</v>
      </c>
    </row>
    <row r="275" spans="1:10" x14ac:dyDescent="0.35">
      <c r="A275" s="364" t="s">
        <v>582</v>
      </c>
      <c r="B275" s="353" t="s">
        <v>551</v>
      </c>
      <c r="C275" s="363" t="s">
        <v>580</v>
      </c>
      <c r="D275" s="363" t="s">
        <v>551</v>
      </c>
      <c r="E275" s="363" t="s">
        <v>551</v>
      </c>
      <c r="F275" s="363" t="s">
        <v>551</v>
      </c>
      <c r="G275" s="353" t="s">
        <v>551</v>
      </c>
      <c r="H275" s="353" t="s">
        <v>551</v>
      </c>
      <c r="I275" s="353" t="s">
        <v>551</v>
      </c>
    </row>
    <row r="276" spans="1:10" x14ac:dyDescent="0.35">
      <c r="A276" s="364" t="s">
        <v>583</v>
      </c>
      <c r="B276" s="353" t="s">
        <v>524</v>
      </c>
      <c r="C276" s="363" t="s">
        <v>580</v>
      </c>
      <c r="D276" s="363" t="s">
        <v>524</v>
      </c>
      <c r="E276" s="363" t="s">
        <v>524</v>
      </c>
      <c r="F276" s="363" t="s">
        <v>524</v>
      </c>
      <c r="G276" s="353" t="s">
        <v>524</v>
      </c>
      <c r="H276" s="353" t="s">
        <v>524</v>
      </c>
      <c r="I276" s="353" t="s">
        <v>524</v>
      </c>
    </row>
    <row r="277" spans="1:10" x14ac:dyDescent="0.35">
      <c r="A277" s="364" t="s">
        <v>3388</v>
      </c>
      <c r="B277" s="353" t="s">
        <v>524</v>
      </c>
      <c r="C277" s="363" t="s">
        <v>580</v>
      </c>
      <c r="D277" s="363" t="s">
        <v>524</v>
      </c>
      <c r="E277" s="363" t="s">
        <v>549</v>
      </c>
      <c r="F277" s="363" t="s">
        <v>549</v>
      </c>
      <c r="G277" s="353" t="s">
        <v>524</v>
      </c>
      <c r="H277" s="353" t="s">
        <v>549</v>
      </c>
      <c r="I277" s="353" t="s">
        <v>549</v>
      </c>
    </row>
    <row r="278" spans="1:10" x14ac:dyDescent="0.35">
      <c r="A278" s="364" t="s">
        <v>3400</v>
      </c>
      <c r="B278" s="363" t="s">
        <v>524</v>
      </c>
      <c r="C278" s="363" t="s">
        <v>580</v>
      </c>
      <c r="D278" s="358" t="s">
        <v>195</v>
      </c>
      <c r="E278" s="358" t="s">
        <v>195</v>
      </c>
      <c r="F278" s="358" t="s">
        <v>195</v>
      </c>
      <c r="G278" s="363" t="s">
        <v>524</v>
      </c>
      <c r="H278" s="363" t="s">
        <v>522</v>
      </c>
      <c r="I278" s="363" t="s">
        <v>522</v>
      </c>
    </row>
    <row r="279" spans="1:10" x14ac:dyDescent="0.35">
      <c r="A279" s="68" t="s">
        <v>3401</v>
      </c>
      <c r="B279" s="363">
        <v>546204.83921010012</v>
      </c>
      <c r="C279" s="363" t="s">
        <v>580</v>
      </c>
      <c r="D279" s="358" t="s">
        <v>195</v>
      </c>
      <c r="E279" s="358" t="s">
        <v>195</v>
      </c>
      <c r="F279" s="358" t="s">
        <v>195</v>
      </c>
      <c r="G279" s="363">
        <v>38024.133926124283</v>
      </c>
      <c r="H279" s="363">
        <v>16.188389581899191</v>
      </c>
      <c r="I279" s="363">
        <v>0.73365765457023002</v>
      </c>
    </row>
    <row r="280" spans="1:10" x14ac:dyDescent="0.35">
      <c r="A280" s="364" t="s">
        <v>618</v>
      </c>
      <c r="B280" s="353">
        <v>270555.52902466076</v>
      </c>
      <c r="C280" s="363" t="s">
        <v>580</v>
      </c>
      <c r="D280" s="363">
        <v>71.174746954728036</v>
      </c>
      <c r="E280" s="363">
        <v>7.2747437896637797</v>
      </c>
      <c r="F280" s="363">
        <v>2.07984266172793</v>
      </c>
      <c r="G280" s="353">
        <v>19256.721315532806</v>
      </c>
      <c r="H280" s="353">
        <v>1.9682221545313501</v>
      </c>
      <c r="I280" s="353">
        <v>0.56271293163185998</v>
      </c>
    </row>
    <row r="281" spans="1:10" x14ac:dyDescent="0.35">
      <c r="A281" s="364" t="s">
        <v>619</v>
      </c>
      <c r="B281" s="353">
        <v>275649.31018543936</v>
      </c>
      <c r="C281" s="363" t="s">
        <v>580</v>
      </c>
      <c r="D281" s="363">
        <v>68.084380831448314</v>
      </c>
      <c r="E281" s="363">
        <v>51.587894117353002</v>
      </c>
      <c r="F281" s="363">
        <v>0.62015291394478</v>
      </c>
      <c r="G281" s="353">
        <v>18767.412610591477</v>
      </c>
      <c r="H281" s="353">
        <v>14.220167427367841</v>
      </c>
      <c r="I281" s="353">
        <v>0.17094472293836999</v>
      </c>
    </row>
    <row r="282" spans="1:10" x14ac:dyDescent="0.35">
      <c r="A282" s="364" t="s">
        <v>604</v>
      </c>
      <c r="B282" s="353" t="s">
        <v>524</v>
      </c>
      <c r="C282" s="363" t="s">
        <v>580</v>
      </c>
      <c r="D282" s="363" t="s">
        <v>524</v>
      </c>
      <c r="E282" s="363" t="s">
        <v>524</v>
      </c>
      <c r="F282" s="363" t="s">
        <v>524</v>
      </c>
      <c r="G282" s="353" t="s">
        <v>524</v>
      </c>
      <c r="H282" s="353" t="s">
        <v>524</v>
      </c>
      <c r="I282" s="353" t="s">
        <v>524</v>
      </c>
    </row>
    <row r="283" spans="1:10" x14ac:dyDescent="0.35">
      <c r="A283" s="364" t="s">
        <v>3402</v>
      </c>
      <c r="B283" s="363" t="s">
        <v>551</v>
      </c>
      <c r="C283" s="363" t="s">
        <v>580</v>
      </c>
      <c r="D283" s="358" t="s">
        <v>195</v>
      </c>
      <c r="E283" s="358" t="s">
        <v>195</v>
      </c>
      <c r="F283" s="358" t="s">
        <v>195</v>
      </c>
      <c r="G283" s="363" t="s">
        <v>551</v>
      </c>
      <c r="H283" s="363" t="s">
        <v>522</v>
      </c>
      <c r="I283" s="363" t="s">
        <v>522</v>
      </c>
    </row>
    <row r="284" spans="1:10" x14ac:dyDescent="0.35">
      <c r="A284" s="364" t="s">
        <v>583</v>
      </c>
      <c r="B284" s="353" t="s">
        <v>549</v>
      </c>
      <c r="C284" s="363" t="s">
        <v>580</v>
      </c>
      <c r="D284" s="363" t="s">
        <v>549</v>
      </c>
      <c r="E284" s="363" t="s">
        <v>524</v>
      </c>
      <c r="F284" s="363" t="s">
        <v>524</v>
      </c>
      <c r="G284" s="353" t="s">
        <v>549</v>
      </c>
      <c r="H284" s="353" t="s">
        <v>524</v>
      </c>
      <c r="I284" s="353" t="s">
        <v>524</v>
      </c>
      <c r="J284" s="66" t="s">
        <v>522</v>
      </c>
    </row>
    <row r="285" spans="1:10" x14ac:dyDescent="0.35">
      <c r="A285" s="364" t="s">
        <v>3388</v>
      </c>
      <c r="B285" s="353" t="s">
        <v>524</v>
      </c>
      <c r="C285" s="363" t="s">
        <v>580</v>
      </c>
      <c r="D285" s="363" t="s">
        <v>524</v>
      </c>
      <c r="E285" s="363" t="s">
        <v>549</v>
      </c>
      <c r="F285" s="363" t="s">
        <v>549</v>
      </c>
      <c r="G285" s="353" t="s">
        <v>524</v>
      </c>
      <c r="H285" s="353" t="s">
        <v>549</v>
      </c>
      <c r="I285" s="353" t="s">
        <v>549</v>
      </c>
      <c r="J285" s="66" t="s">
        <v>522</v>
      </c>
    </row>
    <row r="286" spans="1:10" x14ac:dyDescent="0.35">
      <c r="A286" s="364" t="s">
        <v>3403</v>
      </c>
      <c r="B286" s="363" t="s">
        <v>551</v>
      </c>
      <c r="C286" s="363" t="s">
        <v>580</v>
      </c>
      <c r="D286" s="358" t="s">
        <v>195</v>
      </c>
      <c r="E286" s="358" t="s">
        <v>195</v>
      </c>
      <c r="F286" s="358" t="s">
        <v>195</v>
      </c>
      <c r="G286" s="363" t="s">
        <v>551</v>
      </c>
      <c r="H286" s="363" t="s">
        <v>522</v>
      </c>
      <c r="I286" s="363" t="s">
        <v>522</v>
      </c>
      <c r="J286" s="66" t="s">
        <v>522</v>
      </c>
    </row>
    <row r="287" spans="1:10" x14ac:dyDescent="0.35">
      <c r="A287" s="68" t="s">
        <v>3404</v>
      </c>
      <c r="B287" s="363">
        <v>644614.3919557624</v>
      </c>
      <c r="C287" s="363" t="s">
        <v>580</v>
      </c>
      <c r="D287" s="358" t="s">
        <v>195</v>
      </c>
      <c r="E287" s="358" t="s">
        <v>195</v>
      </c>
      <c r="F287" s="358" t="s">
        <v>195</v>
      </c>
      <c r="G287" s="363">
        <v>32390.631664594664</v>
      </c>
      <c r="H287" s="363">
        <v>39.579455347798998</v>
      </c>
      <c r="I287" s="363">
        <v>23.567013395936449</v>
      </c>
      <c r="J287" s="66" t="s">
        <v>522</v>
      </c>
    </row>
    <row r="288" spans="1:10" x14ac:dyDescent="0.35">
      <c r="A288" s="372" t="s">
        <v>581</v>
      </c>
      <c r="B288" s="363" t="s">
        <v>620</v>
      </c>
      <c r="C288" s="363" t="s">
        <v>580</v>
      </c>
      <c r="D288" s="363" t="s">
        <v>620</v>
      </c>
      <c r="E288" s="363" t="s">
        <v>620</v>
      </c>
      <c r="F288" s="363" t="s">
        <v>620</v>
      </c>
      <c r="G288" s="363" t="s">
        <v>620</v>
      </c>
      <c r="H288" s="363">
        <v>37.596227422035923</v>
      </c>
      <c r="I288" s="363">
        <v>23.536156950132501</v>
      </c>
      <c r="J288" s="66" t="s">
        <v>522</v>
      </c>
    </row>
    <row r="289" spans="1:10" x14ac:dyDescent="0.35">
      <c r="A289" s="372" t="s">
        <v>582</v>
      </c>
      <c r="B289" s="363" t="s">
        <v>551</v>
      </c>
      <c r="C289" s="363" t="s">
        <v>580</v>
      </c>
      <c r="D289" s="363" t="s">
        <v>551</v>
      </c>
      <c r="E289" s="363" t="s">
        <v>551</v>
      </c>
      <c r="F289" s="363" t="s">
        <v>551</v>
      </c>
      <c r="G289" s="363" t="s">
        <v>551</v>
      </c>
      <c r="H289" s="363" t="s">
        <v>551</v>
      </c>
      <c r="I289" s="363" t="s">
        <v>551</v>
      </c>
      <c r="J289" s="66" t="s">
        <v>522</v>
      </c>
    </row>
    <row r="290" spans="1:10" x14ac:dyDescent="0.35">
      <c r="A290" s="372" t="s">
        <v>583</v>
      </c>
      <c r="B290" s="363">
        <v>644614.3919557624</v>
      </c>
      <c r="C290" s="363" t="s">
        <v>580</v>
      </c>
      <c r="D290" s="363">
        <v>50.248073994006511</v>
      </c>
      <c r="E290" s="363">
        <v>3.07661130516487</v>
      </c>
      <c r="F290" s="363">
        <v>4.7868068397190003E-2</v>
      </c>
      <c r="G290" s="363">
        <v>32390.631664594664</v>
      </c>
      <c r="H290" s="363">
        <v>1.98322792576308</v>
      </c>
      <c r="I290" s="363">
        <v>3.085644580395E-2</v>
      </c>
      <c r="J290" s="66" t="s">
        <v>522</v>
      </c>
    </row>
    <row r="291" spans="1:10" x14ac:dyDescent="0.35">
      <c r="A291" s="372" t="s">
        <v>3391</v>
      </c>
      <c r="B291" s="363" t="s">
        <v>596</v>
      </c>
      <c r="C291" s="363" t="s">
        <v>580</v>
      </c>
      <c r="D291" s="363" t="s">
        <v>596</v>
      </c>
      <c r="E291" s="363" t="s">
        <v>551</v>
      </c>
      <c r="F291" s="363" t="s">
        <v>551</v>
      </c>
      <c r="G291" s="363" t="s">
        <v>596</v>
      </c>
      <c r="H291" s="363" t="s">
        <v>551</v>
      </c>
      <c r="I291" s="363" t="s">
        <v>551</v>
      </c>
      <c r="J291" s="66" t="s">
        <v>522</v>
      </c>
    </row>
    <row r="292" spans="1:10" x14ac:dyDescent="0.35">
      <c r="A292" s="372" t="s">
        <v>3393</v>
      </c>
      <c r="B292" s="363" t="s">
        <v>524</v>
      </c>
      <c r="C292" s="363" t="s">
        <v>580</v>
      </c>
      <c r="D292" s="363" t="s">
        <v>524</v>
      </c>
      <c r="E292" s="363" t="s">
        <v>621</v>
      </c>
      <c r="F292" s="363" t="s">
        <v>621</v>
      </c>
      <c r="G292" s="363" t="s">
        <v>524</v>
      </c>
      <c r="H292" s="363" t="s">
        <v>621</v>
      </c>
      <c r="I292" s="363" t="s">
        <v>621</v>
      </c>
      <c r="J292" s="66" t="s">
        <v>522</v>
      </c>
    </row>
    <row r="293" spans="1:10" x14ac:dyDescent="0.35">
      <c r="A293" s="379" t="s">
        <v>622</v>
      </c>
      <c r="B293" s="363">
        <v>644614.3919557624</v>
      </c>
      <c r="C293" s="363" t="s">
        <v>580</v>
      </c>
      <c r="D293" s="358" t="s">
        <v>195</v>
      </c>
      <c r="E293" s="358" t="s">
        <v>195</v>
      </c>
      <c r="F293" s="358" t="s">
        <v>195</v>
      </c>
      <c r="G293" s="363">
        <v>32390.631664594664</v>
      </c>
      <c r="H293" s="363" t="s">
        <v>621</v>
      </c>
      <c r="I293" s="363" t="s">
        <v>621</v>
      </c>
      <c r="J293" s="66" t="s">
        <v>522</v>
      </c>
    </row>
    <row r="294" spans="1:10" x14ac:dyDescent="0.35">
      <c r="A294" s="372" t="s">
        <v>581</v>
      </c>
      <c r="B294" s="353" t="s">
        <v>549</v>
      </c>
      <c r="C294" s="363" t="s">
        <v>580</v>
      </c>
      <c r="D294" s="363" t="s">
        <v>549</v>
      </c>
      <c r="E294" s="363" t="s">
        <v>549</v>
      </c>
      <c r="F294" s="363" t="s">
        <v>549</v>
      </c>
      <c r="G294" s="353" t="s">
        <v>549</v>
      </c>
      <c r="H294" s="353" t="s">
        <v>549</v>
      </c>
      <c r="I294" s="353" t="s">
        <v>549</v>
      </c>
      <c r="J294" s="66" t="s">
        <v>522</v>
      </c>
    </row>
    <row r="295" spans="1:10" x14ac:dyDescent="0.35">
      <c r="A295" s="372" t="s">
        <v>582</v>
      </c>
      <c r="B295" s="353" t="s">
        <v>551</v>
      </c>
      <c r="C295" s="363" t="s">
        <v>580</v>
      </c>
      <c r="D295" s="363" t="s">
        <v>551</v>
      </c>
      <c r="E295" s="363" t="s">
        <v>551</v>
      </c>
      <c r="F295" s="363" t="s">
        <v>551</v>
      </c>
      <c r="G295" s="353" t="s">
        <v>551</v>
      </c>
      <c r="H295" s="353" t="s">
        <v>551</v>
      </c>
      <c r="I295" s="353" t="s">
        <v>551</v>
      </c>
      <c r="J295" s="66" t="s">
        <v>522</v>
      </c>
    </row>
    <row r="296" spans="1:10" x14ac:dyDescent="0.35">
      <c r="A296" s="372" t="s">
        <v>583</v>
      </c>
      <c r="B296" s="353">
        <v>644614.3919557624</v>
      </c>
      <c r="C296" s="363" t="s">
        <v>580</v>
      </c>
      <c r="D296" s="363">
        <v>50.248073994006511</v>
      </c>
      <c r="E296" s="363" t="s">
        <v>549</v>
      </c>
      <c r="F296" s="363" t="s">
        <v>549</v>
      </c>
      <c r="G296" s="353">
        <v>32390.631664594664</v>
      </c>
      <c r="H296" s="353" t="s">
        <v>549</v>
      </c>
      <c r="I296" s="353" t="s">
        <v>549</v>
      </c>
      <c r="J296" s="66" t="s">
        <v>522</v>
      </c>
    </row>
    <row r="297" spans="1:10" x14ac:dyDescent="0.35">
      <c r="A297" s="372" t="s">
        <v>3391</v>
      </c>
      <c r="B297" s="353" t="s">
        <v>524</v>
      </c>
      <c r="C297" s="363" t="s">
        <v>580</v>
      </c>
      <c r="D297" s="363" t="s">
        <v>524</v>
      </c>
      <c r="E297" s="363" t="s">
        <v>551</v>
      </c>
      <c r="F297" s="363" t="s">
        <v>551</v>
      </c>
      <c r="G297" s="353" t="s">
        <v>524</v>
      </c>
      <c r="H297" s="353" t="s">
        <v>551</v>
      </c>
      <c r="I297" s="353" t="s">
        <v>551</v>
      </c>
      <c r="J297" s="66" t="s">
        <v>522</v>
      </c>
    </row>
    <row r="298" spans="1:10" x14ac:dyDescent="0.35">
      <c r="A298" s="372" t="s">
        <v>3393</v>
      </c>
      <c r="B298" s="353" t="s">
        <v>524</v>
      </c>
      <c r="C298" s="363" t="s">
        <v>580</v>
      </c>
      <c r="D298" s="363" t="s">
        <v>524</v>
      </c>
      <c r="E298" s="363" t="s">
        <v>551</v>
      </c>
      <c r="F298" s="363" t="s">
        <v>551</v>
      </c>
      <c r="G298" s="353" t="s">
        <v>524</v>
      </c>
      <c r="H298" s="353" t="s">
        <v>551</v>
      </c>
      <c r="I298" s="353" t="s">
        <v>551</v>
      </c>
      <c r="J298" s="66" t="s">
        <v>522</v>
      </c>
    </row>
    <row r="299" spans="1:10" x14ac:dyDescent="0.35">
      <c r="A299" s="379" t="s">
        <v>3405</v>
      </c>
      <c r="B299" s="363" t="s">
        <v>596</v>
      </c>
      <c r="C299" s="363" t="s">
        <v>580</v>
      </c>
      <c r="D299" s="358" t="s">
        <v>195</v>
      </c>
      <c r="E299" s="358" t="s">
        <v>195</v>
      </c>
      <c r="F299" s="358" t="s">
        <v>195</v>
      </c>
      <c r="G299" s="363" t="s">
        <v>596</v>
      </c>
      <c r="H299" s="363">
        <v>39.579455347798998</v>
      </c>
      <c r="I299" s="363">
        <v>23.567013395936449</v>
      </c>
      <c r="J299" s="66" t="s">
        <v>522</v>
      </c>
    </row>
    <row r="300" spans="1:10" x14ac:dyDescent="0.35">
      <c r="A300" s="368" t="s">
        <v>623</v>
      </c>
      <c r="B300" s="363" t="s">
        <v>596</v>
      </c>
      <c r="C300" s="363" t="s">
        <v>580</v>
      </c>
      <c r="D300" s="358" t="s">
        <v>195</v>
      </c>
      <c r="E300" s="358" t="s">
        <v>195</v>
      </c>
      <c r="F300" s="358" t="s">
        <v>195</v>
      </c>
      <c r="G300" s="363" t="s">
        <v>596</v>
      </c>
      <c r="H300" s="363">
        <v>39.579455347798998</v>
      </c>
      <c r="I300" s="363">
        <v>23.567013395936449</v>
      </c>
      <c r="J300" s="66" t="s">
        <v>522</v>
      </c>
    </row>
    <row r="301" spans="1:10" x14ac:dyDescent="0.35">
      <c r="A301" s="369" t="s">
        <v>587</v>
      </c>
      <c r="B301" s="353" t="s">
        <v>524</v>
      </c>
      <c r="C301" s="363" t="s">
        <v>580</v>
      </c>
      <c r="D301" s="363" t="s">
        <v>524</v>
      </c>
      <c r="E301" s="363" t="s">
        <v>524</v>
      </c>
      <c r="F301" s="363" t="s">
        <v>524</v>
      </c>
      <c r="G301" s="353" t="s">
        <v>524</v>
      </c>
      <c r="H301" s="353">
        <v>37.596227422035923</v>
      </c>
      <c r="I301" s="353">
        <v>23.536156950132501</v>
      </c>
      <c r="J301" s="66" t="s">
        <v>522</v>
      </c>
    </row>
    <row r="302" spans="1:10" x14ac:dyDescent="0.35">
      <c r="A302" s="369" t="s">
        <v>588</v>
      </c>
      <c r="B302" s="353" t="s">
        <v>551</v>
      </c>
      <c r="C302" s="363" t="s">
        <v>580</v>
      </c>
      <c r="D302" s="363" t="s">
        <v>551</v>
      </c>
      <c r="E302" s="363" t="s">
        <v>551</v>
      </c>
      <c r="F302" s="363" t="s">
        <v>551</v>
      </c>
      <c r="G302" s="353" t="s">
        <v>551</v>
      </c>
      <c r="H302" s="353" t="s">
        <v>551</v>
      </c>
      <c r="I302" s="353" t="s">
        <v>551</v>
      </c>
      <c r="J302" s="66" t="s">
        <v>522</v>
      </c>
    </row>
    <row r="303" spans="1:10" x14ac:dyDescent="0.35">
      <c r="A303" s="369" t="s">
        <v>589</v>
      </c>
      <c r="B303" s="353" t="s">
        <v>524</v>
      </c>
      <c r="C303" s="363" t="s">
        <v>580</v>
      </c>
      <c r="D303" s="363" t="s">
        <v>524</v>
      </c>
      <c r="E303" s="363" t="s">
        <v>524</v>
      </c>
      <c r="F303" s="363" t="s">
        <v>524</v>
      </c>
      <c r="G303" s="353" t="s">
        <v>524</v>
      </c>
      <c r="H303" s="353">
        <v>1.98322792576308</v>
      </c>
      <c r="I303" s="353">
        <v>3.085644580395E-2</v>
      </c>
      <c r="J303" s="66" t="s">
        <v>522</v>
      </c>
    </row>
    <row r="304" spans="1:10" x14ac:dyDescent="0.35">
      <c r="A304" s="369" t="s">
        <v>590</v>
      </c>
      <c r="B304" s="353" t="s">
        <v>551</v>
      </c>
      <c r="C304" s="363" t="s">
        <v>580</v>
      </c>
      <c r="D304" s="363" t="s">
        <v>551</v>
      </c>
      <c r="E304" s="363" t="s">
        <v>551</v>
      </c>
      <c r="F304" s="363" t="s">
        <v>551</v>
      </c>
      <c r="G304" s="353" t="s">
        <v>551</v>
      </c>
      <c r="H304" s="353" t="s">
        <v>551</v>
      </c>
      <c r="I304" s="353" t="s">
        <v>551</v>
      </c>
      <c r="J304" s="66" t="s">
        <v>522</v>
      </c>
    </row>
    <row r="305" spans="1:10" x14ac:dyDescent="0.35">
      <c r="A305" s="369" t="s">
        <v>93</v>
      </c>
      <c r="B305" s="353" t="s">
        <v>524</v>
      </c>
      <c r="C305" s="363" t="s">
        <v>580</v>
      </c>
      <c r="D305" s="363" t="s">
        <v>524</v>
      </c>
      <c r="E305" s="363" t="s">
        <v>549</v>
      </c>
      <c r="F305" s="363" t="s">
        <v>549</v>
      </c>
      <c r="G305" s="353" t="s">
        <v>524</v>
      </c>
      <c r="H305" s="353" t="s">
        <v>549</v>
      </c>
      <c r="I305" s="353" t="s">
        <v>549</v>
      </c>
      <c r="J305" s="66" t="s">
        <v>522</v>
      </c>
    </row>
    <row r="306" spans="1:10" x14ac:dyDescent="0.35">
      <c r="A306" s="365" t="s">
        <v>624</v>
      </c>
      <c r="B306" s="363">
        <v>11350924.547537155</v>
      </c>
      <c r="C306" s="363" t="s">
        <v>580</v>
      </c>
      <c r="D306" s="358" t="s">
        <v>195</v>
      </c>
      <c r="E306" s="358" t="s">
        <v>195</v>
      </c>
      <c r="F306" s="358" t="s">
        <v>195</v>
      </c>
      <c r="G306" s="363">
        <v>586319.50932829198</v>
      </c>
      <c r="H306" s="363">
        <v>205.35377590972996</v>
      </c>
      <c r="I306" s="363">
        <v>4.1010308449579398</v>
      </c>
      <c r="J306" s="363" t="s">
        <v>584</v>
      </c>
    </row>
    <row r="307" spans="1:10" x14ac:dyDescent="0.35">
      <c r="A307" s="364" t="s">
        <v>581</v>
      </c>
      <c r="B307" s="363">
        <v>2244293.0419910937</v>
      </c>
      <c r="C307" s="363" t="s">
        <v>580</v>
      </c>
      <c r="D307" s="363">
        <v>67.197246675647136</v>
      </c>
      <c r="E307" s="363">
        <v>9.4999325570558</v>
      </c>
      <c r="F307" s="363">
        <v>0.57001330008575002</v>
      </c>
      <c r="G307" s="363">
        <v>150810.31315511401</v>
      </c>
      <c r="H307" s="363">
        <v>21.320632537184999</v>
      </c>
      <c r="I307" s="363">
        <v>1.27927688322483</v>
      </c>
      <c r="J307" s="363" t="s">
        <v>522</v>
      </c>
    </row>
    <row r="308" spans="1:10" x14ac:dyDescent="0.35">
      <c r="A308" s="364" t="s">
        <v>582</v>
      </c>
      <c r="B308" s="363">
        <v>112930.43506429865</v>
      </c>
      <c r="C308" s="363" t="s">
        <v>580</v>
      </c>
      <c r="D308" s="363">
        <v>90.471698466828201</v>
      </c>
      <c r="E308" s="363">
        <v>31.210565701762619</v>
      </c>
      <c r="F308" s="363">
        <v>1.42500000000004</v>
      </c>
      <c r="G308" s="363">
        <v>10217.008268864951</v>
      </c>
      <c r="H308" s="363">
        <v>3.5246227633029301</v>
      </c>
      <c r="I308" s="363">
        <v>0.16092586996663</v>
      </c>
      <c r="J308" s="363" t="s">
        <v>522</v>
      </c>
    </row>
    <row r="309" spans="1:10" x14ac:dyDescent="0.35">
      <c r="A309" s="364" t="s">
        <v>583</v>
      </c>
      <c r="B309" s="363">
        <v>8463850.5339536201</v>
      </c>
      <c r="C309" s="363" t="s">
        <v>580</v>
      </c>
      <c r="D309" s="363">
        <v>50.248073994006518</v>
      </c>
      <c r="E309" s="363">
        <v>4.4988276527558702</v>
      </c>
      <c r="F309" s="363">
        <v>0.09</v>
      </c>
      <c r="G309" s="363">
        <v>425292.18790431303</v>
      </c>
      <c r="H309" s="363">
        <v>38.077404830943053</v>
      </c>
      <c r="I309" s="363">
        <v>0.76174654805582998</v>
      </c>
      <c r="J309" s="363" t="s">
        <v>522</v>
      </c>
    </row>
    <row r="310" spans="1:10" x14ac:dyDescent="0.35">
      <c r="A310" s="364" t="s">
        <v>3386</v>
      </c>
      <c r="B310" s="363" t="s">
        <v>551</v>
      </c>
      <c r="C310" s="363" t="s">
        <v>580</v>
      </c>
      <c r="D310" s="363" t="s">
        <v>551</v>
      </c>
      <c r="E310" s="363" t="s">
        <v>551</v>
      </c>
      <c r="F310" s="363" t="s">
        <v>551</v>
      </c>
      <c r="G310" s="363" t="s">
        <v>551</v>
      </c>
      <c r="H310" s="363" t="s">
        <v>551</v>
      </c>
      <c r="I310" s="363" t="s">
        <v>551</v>
      </c>
      <c r="J310" s="363" t="s">
        <v>551</v>
      </c>
    </row>
    <row r="311" spans="1:10" x14ac:dyDescent="0.35">
      <c r="A311" s="364" t="s">
        <v>3387</v>
      </c>
      <c r="B311" s="363" t="s">
        <v>551</v>
      </c>
      <c r="C311" s="363" t="s">
        <v>580</v>
      </c>
      <c r="D311" s="363" t="s">
        <v>551</v>
      </c>
      <c r="E311" s="363" t="s">
        <v>551</v>
      </c>
      <c r="F311" s="363" t="s">
        <v>551</v>
      </c>
      <c r="G311" s="363" t="s">
        <v>551</v>
      </c>
      <c r="H311" s="363" t="s">
        <v>551</v>
      </c>
      <c r="I311" s="363" t="s">
        <v>551</v>
      </c>
      <c r="J311" s="363" t="s">
        <v>551</v>
      </c>
    </row>
    <row r="312" spans="1:10" x14ac:dyDescent="0.35">
      <c r="A312" s="364" t="s">
        <v>3388</v>
      </c>
      <c r="B312" s="363">
        <v>529850.53652814392</v>
      </c>
      <c r="C312" s="363" t="s">
        <v>580</v>
      </c>
      <c r="D312" s="363">
        <v>97.591405252501346</v>
      </c>
      <c r="E312" s="363">
        <v>268.81376154034245</v>
      </c>
      <c r="F312" s="363">
        <v>3.5841834872045601</v>
      </c>
      <c r="G312" s="363">
        <v>51708.858433573361</v>
      </c>
      <c r="H312" s="363">
        <v>142.43111577829899</v>
      </c>
      <c r="I312" s="363">
        <v>1.8990815437106501</v>
      </c>
      <c r="J312" s="363" t="s">
        <v>522</v>
      </c>
    </row>
    <row r="313" spans="1:10" x14ac:dyDescent="0.35">
      <c r="A313" s="377" t="s">
        <v>3406</v>
      </c>
      <c r="B313" s="363">
        <v>4223549.4038447728</v>
      </c>
      <c r="C313" s="363" t="s">
        <v>580</v>
      </c>
      <c r="D313" s="358" t="s">
        <v>195</v>
      </c>
      <c r="E313" s="358" t="s">
        <v>195</v>
      </c>
      <c r="F313" s="358" t="s">
        <v>195</v>
      </c>
      <c r="G313" s="363">
        <v>227130.37102570775</v>
      </c>
      <c r="H313" s="363">
        <v>43.127101050750518</v>
      </c>
      <c r="I313" s="363">
        <v>1.16099880972741</v>
      </c>
      <c r="J313" s="363" t="s">
        <v>584</v>
      </c>
    </row>
    <row r="314" spans="1:10" x14ac:dyDescent="0.35">
      <c r="A314" s="364" t="s">
        <v>581</v>
      </c>
      <c r="B314" s="363">
        <v>802618.99412951584</v>
      </c>
      <c r="C314" s="363" t="s">
        <v>580</v>
      </c>
      <c r="D314" s="363">
        <v>68.457367855199067</v>
      </c>
      <c r="E314" s="363">
        <v>9.5</v>
      </c>
      <c r="F314" s="363">
        <v>0.56999999999998996</v>
      </c>
      <c r="G314" s="363">
        <v>54945.183728694123</v>
      </c>
      <c r="H314" s="363">
        <v>7.6248804442304001</v>
      </c>
      <c r="I314" s="363">
        <v>0.45749282665382002</v>
      </c>
      <c r="J314" s="363" t="s">
        <v>522</v>
      </c>
    </row>
    <row r="315" spans="1:10" x14ac:dyDescent="0.35">
      <c r="A315" s="364" t="s">
        <v>582</v>
      </c>
      <c r="B315" s="363">
        <v>102339.36264828738</v>
      </c>
      <c r="C315" s="363" t="s">
        <v>580</v>
      </c>
      <c r="D315" s="363">
        <v>90.484267022339296</v>
      </c>
      <c r="E315" s="363">
        <v>9.5</v>
      </c>
      <c r="F315" s="363">
        <v>1.425</v>
      </c>
      <c r="G315" s="363">
        <v>9260.1022167636511</v>
      </c>
      <c r="H315" s="363">
        <v>0.97222394515873001</v>
      </c>
      <c r="I315" s="363">
        <v>0.14583359177381</v>
      </c>
      <c r="J315" s="363" t="s">
        <v>522</v>
      </c>
    </row>
    <row r="316" spans="1:10" x14ac:dyDescent="0.35">
      <c r="A316" s="364" t="s">
        <v>583</v>
      </c>
      <c r="B316" s="363">
        <v>3242414.5271654259</v>
      </c>
      <c r="C316" s="363" t="s">
        <v>580</v>
      </c>
      <c r="D316" s="363">
        <v>50.248073994006511</v>
      </c>
      <c r="E316" s="363">
        <v>4.5</v>
      </c>
      <c r="F316" s="363">
        <v>0.09</v>
      </c>
      <c r="G316" s="363">
        <v>162925.08508024996</v>
      </c>
      <c r="H316" s="363">
        <v>14.590865372244419</v>
      </c>
      <c r="I316" s="363">
        <v>0.29181730744488998</v>
      </c>
      <c r="J316" s="363" t="s">
        <v>522</v>
      </c>
    </row>
    <row r="317" spans="1:10" x14ac:dyDescent="0.35">
      <c r="A317" s="364" t="s">
        <v>3386</v>
      </c>
      <c r="B317" s="363" t="s">
        <v>551</v>
      </c>
      <c r="C317" s="363" t="s">
        <v>580</v>
      </c>
      <c r="D317" s="363" t="s">
        <v>551</v>
      </c>
      <c r="E317" s="363" t="s">
        <v>551</v>
      </c>
      <c r="F317" s="363" t="s">
        <v>551</v>
      </c>
      <c r="G317" s="363" t="s">
        <v>551</v>
      </c>
      <c r="H317" s="363" t="s">
        <v>551</v>
      </c>
      <c r="I317" s="363" t="s">
        <v>551</v>
      </c>
      <c r="J317" s="363" t="s">
        <v>551</v>
      </c>
    </row>
    <row r="318" spans="1:10" x14ac:dyDescent="0.35">
      <c r="A318" s="364" t="s">
        <v>3387</v>
      </c>
      <c r="B318" s="363" t="s">
        <v>551</v>
      </c>
      <c r="C318" s="363" t="s">
        <v>580</v>
      </c>
      <c r="D318" s="363" t="s">
        <v>551</v>
      </c>
      <c r="E318" s="363" t="s">
        <v>551</v>
      </c>
      <c r="F318" s="363" t="s">
        <v>551</v>
      </c>
      <c r="G318" s="363" t="s">
        <v>551</v>
      </c>
      <c r="H318" s="363" t="s">
        <v>551</v>
      </c>
      <c r="I318" s="363" t="s">
        <v>551</v>
      </c>
      <c r="J318" s="363" t="s">
        <v>551</v>
      </c>
    </row>
    <row r="319" spans="1:10" x14ac:dyDescent="0.35">
      <c r="A319" s="364" t="s">
        <v>3388</v>
      </c>
      <c r="B319" s="363">
        <v>76176.519901543914</v>
      </c>
      <c r="C319" s="363" t="s">
        <v>580</v>
      </c>
      <c r="D319" s="363">
        <v>96.731829704947643</v>
      </c>
      <c r="E319" s="363">
        <v>261.74904438910778</v>
      </c>
      <c r="F319" s="363">
        <v>3.4899872585214</v>
      </c>
      <c r="G319" s="363">
        <v>7368.6941506317007</v>
      </c>
      <c r="H319" s="363">
        <v>19.939131289116968</v>
      </c>
      <c r="I319" s="363">
        <v>0.26585508385488998</v>
      </c>
      <c r="J319" s="363" t="s">
        <v>522</v>
      </c>
    </row>
    <row r="320" spans="1:10" x14ac:dyDescent="0.35">
      <c r="A320" s="369" t="s">
        <v>625</v>
      </c>
      <c r="B320" s="363">
        <v>4223549.4038447728</v>
      </c>
      <c r="C320" s="363" t="s">
        <v>580</v>
      </c>
      <c r="D320" s="358" t="s">
        <v>195</v>
      </c>
      <c r="E320" s="358" t="s">
        <v>195</v>
      </c>
      <c r="F320" s="358" t="s">
        <v>195</v>
      </c>
      <c r="G320" s="363">
        <v>227130.37102570775</v>
      </c>
      <c r="H320" s="363">
        <v>43.127101050750518</v>
      </c>
      <c r="I320" s="363">
        <v>1.16099880972741</v>
      </c>
      <c r="J320" s="363" t="s">
        <v>584</v>
      </c>
    </row>
    <row r="321" spans="1:10" x14ac:dyDescent="0.35">
      <c r="A321" s="375" t="s">
        <v>587</v>
      </c>
      <c r="B321" s="353">
        <v>802618.99412951584</v>
      </c>
      <c r="C321" s="363" t="s">
        <v>580</v>
      </c>
      <c r="D321" s="363">
        <v>68.457367855199067</v>
      </c>
      <c r="E321" s="363">
        <v>9.5</v>
      </c>
      <c r="F321" s="363">
        <v>0.56999999999998996</v>
      </c>
      <c r="G321" s="353">
        <v>54945.183728694123</v>
      </c>
      <c r="H321" s="353">
        <v>7.6248804442304001</v>
      </c>
      <c r="I321" s="353">
        <v>0.45749282665382002</v>
      </c>
      <c r="J321" s="353" t="s">
        <v>522</v>
      </c>
    </row>
    <row r="322" spans="1:10" x14ac:dyDescent="0.35">
      <c r="A322" s="375" t="s">
        <v>588</v>
      </c>
      <c r="B322" s="353">
        <v>102339.36264828738</v>
      </c>
      <c r="C322" s="363" t="s">
        <v>580</v>
      </c>
      <c r="D322" s="363">
        <v>90.484267022339296</v>
      </c>
      <c r="E322" s="363">
        <v>9.5</v>
      </c>
      <c r="F322" s="363">
        <v>1.425</v>
      </c>
      <c r="G322" s="353">
        <v>9260.1022167636511</v>
      </c>
      <c r="H322" s="353">
        <v>0.97222394515873001</v>
      </c>
      <c r="I322" s="353">
        <v>0.14583359177381</v>
      </c>
      <c r="J322" s="353" t="s">
        <v>522</v>
      </c>
    </row>
    <row r="323" spans="1:10" x14ac:dyDescent="0.35">
      <c r="A323" s="375" t="s">
        <v>589</v>
      </c>
      <c r="B323" s="353">
        <v>3242414.5271654259</v>
      </c>
      <c r="C323" s="363" t="s">
        <v>580</v>
      </c>
      <c r="D323" s="363">
        <v>50.248073994006511</v>
      </c>
      <c r="E323" s="363">
        <v>4.5</v>
      </c>
      <c r="F323" s="363">
        <v>0.09</v>
      </c>
      <c r="G323" s="353">
        <v>162925.08508024996</v>
      </c>
      <c r="H323" s="353">
        <v>14.590865372244419</v>
      </c>
      <c r="I323" s="353">
        <v>0.29181730744488998</v>
      </c>
      <c r="J323" s="353" t="s">
        <v>522</v>
      </c>
    </row>
    <row r="324" spans="1:10" x14ac:dyDescent="0.35">
      <c r="A324" s="375" t="s">
        <v>590</v>
      </c>
      <c r="B324" s="353" t="s">
        <v>551</v>
      </c>
      <c r="C324" s="363" t="s">
        <v>580</v>
      </c>
      <c r="D324" s="363" t="s">
        <v>551</v>
      </c>
      <c r="E324" s="363" t="s">
        <v>551</v>
      </c>
      <c r="F324" s="363" t="s">
        <v>551</v>
      </c>
      <c r="G324" s="353" t="s">
        <v>551</v>
      </c>
      <c r="H324" s="353" t="s">
        <v>551</v>
      </c>
      <c r="I324" s="353" t="s">
        <v>551</v>
      </c>
      <c r="J324" s="353" t="s">
        <v>551</v>
      </c>
    </row>
    <row r="325" spans="1:10" x14ac:dyDescent="0.35">
      <c r="A325" s="375" t="s">
        <v>591</v>
      </c>
      <c r="B325" s="353" t="s">
        <v>551</v>
      </c>
      <c r="C325" s="363" t="s">
        <v>580</v>
      </c>
      <c r="D325" s="363" t="s">
        <v>551</v>
      </c>
      <c r="E325" s="363" t="s">
        <v>551</v>
      </c>
      <c r="F325" s="363" t="s">
        <v>551</v>
      </c>
      <c r="G325" s="353" t="s">
        <v>551</v>
      </c>
      <c r="H325" s="353" t="s">
        <v>551</v>
      </c>
      <c r="I325" s="353" t="s">
        <v>551</v>
      </c>
      <c r="J325" s="353" t="s">
        <v>551</v>
      </c>
    </row>
    <row r="326" spans="1:10" x14ac:dyDescent="0.35">
      <c r="A326" s="375" t="s">
        <v>93</v>
      </c>
      <c r="B326" s="353">
        <v>76176.519901543914</v>
      </c>
      <c r="C326" s="363" t="s">
        <v>580</v>
      </c>
      <c r="D326" s="363">
        <v>96.731829704947643</v>
      </c>
      <c r="E326" s="363">
        <v>261.74904438910778</v>
      </c>
      <c r="F326" s="363">
        <v>3.4899872585214</v>
      </c>
      <c r="G326" s="353">
        <v>7368.6941506317007</v>
      </c>
      <c r="H326" s="353">
        <v>19.939131289116968</v>
      </c>
      <c r="I326" s="353">
        <v>0.26585508385488998</v>
      </c>
      <c r="J326" s="353" t="s">
        <v>522</v>
      </c>
    </row>
    <row r="327" spans="1:10" x14ac:dyDescent="0.35">
      <c r="A327" s="377" t="s">
        <v>3407</v>
      </c>
      <c r="B327" s="363">
        <v>7122906.3888648106</v>
      </c>
      <c r="C327" s="363" t="s">
        <v>580</v>
      </c>
      <c r="D327" s="358" t="s">
        <v>195</v>
      </c>
      <c r="E327" s="358" t="s">
        <v>195</v>
      </c>
      <c r="F327" s="358" t="s">
        <v>195</v>
      </c>
      <c r="G327" s="363">
        <v>358897.51072027022</v>
      </c>
      <c r="H327" s="363">
        <v>162.20807697148538</v>
      </c>
      <c r="I327" s="363">
        <v>2.9373316220328798</v>
      </c>
      <c r="J327" s="363" t="s">
        <v>584</v>
      </c>
    </row>
    <row r="328" spans="1:10" x14ac:dyDescent="0.35">
      <c r="A328" s="364" t="s">
        <v>581</v>
      </c>
      <c r="B328" s="363">
        <v>1441653.2392910132</v>
      </c>
      <c r="C328" s="363" t="s">
        <v>580</v>
      </c>
      <c r="D328" s="363">
        <v>66.495636541257568</v>
      </c>
      <c r="E328" s="363">
        <v>9.5</v>
      </c>
      <c r="F328" s="363">
        <v>0.56999999999999995</v>
      </c>
      <c r="G328" s="363">
        <v>95863.649818421836</v>
      </c>
      <c r="H328" s="363">
        <v>13.695705773264629</v>
      </c>
      <c r="I328" s="363">
        <v>0.82174234639587995</v>
      </c>
      <c r="J328" s="363" t="s">
        <v>522</v>
      </c>
    </row>
    <row r="329" spans="1:10" x14ac:dyDescent="0.35">
      <c r="A329" s="364" t="s">
        <v>582</v>
      </c>
      <c r="B329" s="363">
        <v>8899.3961168497008</v>
      </c>
      <c r="C329" s="363" t="s">
        <v>580</v>
      </c>
      <c r="D329" s="363">
        <v>90.484267022339282</v>
      </c>
      <c r="E329" s="363">
        <v>284.99999999999949</v>
      </c>
      <c r="F329" s="363">
        <v>1.4249999999999099</v>
      </c>
      <c r="G329" s="363">
        <v>805.25533457459767</v>
      </c>
      <c r="H329" s="363">
        <v>2.5363278933021598</v>
      </c>
      <c r="I329" s="363">
        <v>1.2681639466510001E-2</v>
      </c>
      <c r="J329" s="363" t="s">
        <v>522</v>
      </c>
    </row>
    <row r="330" spans="1:10" x14ac:dyDescent="0.35">
      <c r="A330" s="364" t="s">
        <v>583</v>
      </c>
      <c r="B330" s="363">
        <v>5218679.7368303481</v>
      </c>
      <c r="C330" s="363" t="s">
        <v>580</v>
      </c>
      <c r="D330" s="363">
        <v>50.248073994006518</v>
      </c>
      <c r="E330" s="363">
        <v>4.5</v>
      </c>
      <c r="F330" s="363">
        <v>0.09</v>
      </c>
      <c r="G330" s="363">
        <v>262228.6055672738</v>
      </c>
      <c r="H330" s="363">
        <v>23.484058815736571</v>
      </c>
      <c r="I330" s="363">
        <v>0.46968117631473</v>
      </c>
      <c r="J330" s="363" t="s">
        <v>522</v>
      </c>
    </row>
    <row r="331" spans="1:10" x14ac:dyDescent="0.35">
      <c r="A331" s="364" t="s">
        <v>3386</v>
      </c>
      <c r="B331" s="363" t="s">
        <v>551</v>
      </c>
      <c r="C331" s="363" t="s">
        <v>580</v>
      </c>
      <c r="D331" s="363" t="s">
        <v>551</v>
      </c>
      <c r="E331" s="363" t="s">
        <v>551</v>
      </c>
      <c r="F331" s="363" t="s">
        <v>551</v>
      </c>
      <c r="G331" s="363" t="s">
        <v>551</v>
      </c>
      <c r="H331" s="363" t="s">
        <v>551</v>
      </c>
      <c r="I331" s="363" t="s">
        <v>551</v>
      </c>
      <c r="J331" s="363" t="s">
        <v>551</v>
      </c>
    </row>
    <row r="332" spans="1:10" x14ac:dyDescent="0.35">
      <c r="A332" s="364" t="s">
        <v>3387</v>
      </c>
      <c r="B332" s="363" t="s">
        <v>551</v>
      </c>
      <c r="C332" s="363" t="s">
        <v>580</v>
      </c>
      <c r="D332" s="363" t="s">
        <v>551</v>
      </c>
      <c r="E332" s="363" t="s">
        <v>551</v>
      </c>
      <c r="F332" s="363" t="s">
        <v>551</v>
      </c>
      <c r="G332" s="363" t="s">
        <v>551</v>
      </c>
      <c r="H332" s="363" t="s">
        <v>551</v>
      </c>
      <c r="I332" s="363" t="s">
        <v>551</v>
      </c>
      <c r="J332" s="363" t="s">
        <v>551</v>
      </c>
    </row>
    <row r="333" spans="1:10" x14ac:dyDescent="0.35">
      <c r="A333" s="364" t="s">
        <v>3388</v>
      </c>
      <c r="B333" s="363">
        <v>453674.0166266</v>
      </c>
      <c r="C333" s="363" t="s">
        <v>580</v>
      </c>
      <c r="D333" s="363">
        <v>97.735736802039924</v>
      </c>
      <c r="E333" s="363">
        <v>270.00000000000006</v>
      </c>
      <c r="F333" s="363">
        <v>3.6</v>
      </c>
      <c r="G333" s="363">
        <v>44340.16428294166</v>
      </c>
      <c r="H333" s="363">
        <v>122.49198448918202</v>
      </c>
      <c r="I333" s="363">
        <v>1.63322645985576</v>
      </c>
      <c r="J333" s="363" t="s">
        <v>522</v>
      </c>
    </row>
    <row r="334" spans="1:10" x14ac:dyDescent="0.35">
      <c r="A334" s="368" t="s">
        <v>626</v>
      </c>
      <c r="B334" s="363">
        <v>7122906.3888648106</v>
      </c>
      <c r="C334" s="363" t="s">
        <v>580</v>
      </c>
      <c r="D334" s="358" t="s">
        <v>195</v>
      </c>
      <c r="E334" s="358" t="s">
        <v>195</v>
      </c>
      <c r="F334" s="358" t="s">
        <v>195</v>
      </c>
      <c r="G334" s="363">
        <v>358897.51072027022</v>
      </c>
      <c r="H334" s="363">
        <v>162.20807697148538</v>
      </c>
      <c r="I334" s="363">
        <v>2.9373316220328798</v>
      </c>
      <c r="J334" s="363" t="s">
        <v>584</v>
      </c>
    </row>
    <row r="335" spans="1:10" x14ac:dyDescent="0.35">
      <c r="A335" s="369" t="s">
        <v>627</v>
      </c>
      <c r="B335" s="363">
        <v>7122906.3888648106</v>
      </c>
      <c r="C335" s="363" t="s">
        <v>580</v>
      </c>
      <c r="D335" s="358" t="s">
        <v>195</v>
      </c>
      <c r="E335" s="358" t="s">
        <v>195</v>
      </c>
      <c r="F335" s="358" t="s">
        <v>195</v>
      </c>
      <c r="G335" s="363">
        <v>358897.51072027022</v>
      </c>
      <c r="H335" s="363">
        <v>162.20807697148538</v>
      </c>
      <c r="I335" s="363">
        <v>2.9373316220328798</v>
      </c>
      <c r="J335" s="363" t="s">
        <v>584</v>
      </c>
    </row>
    <row r="336" spans="1:10" x14ac:dyDescent="0.35">
      <c r="A336" s="375" t="s">
        <v>587</v>
      </c>
      <c r="B336" s="353">
        <v>1441653.2392910132</v>
      </c>
      <c r="C336" s="363" t="s">
        <v>580</v>
      </c>
      <c r="D336" s="363">
        <v>66.495636541257568</v>
      </c>
      <c r="E336" s="363">
        <v>9.5</v>
      </c>
      <c r="F336" s="363">
        <v>0.56999999999999995</v>
      </c>
      <c r="G336" s="353">
        <v>95863.649818421836</v>
      </c>
      <c r="H336" s="353">
        <v>13.695705773264629</v>
      </c>
      <c r="I336" s="353">
        <v>0.82174234639587995</v>
      </c>
      <c r="J336" s="353" t="s">
        <v>522</v>
      </c>
    </row>
    <row r="337" spans="1:10" x14ac:dyDescent="0.35">
      <c r="A337" s="375" t="s">
        <v>588</v>
      </c>
      <c r="B337" s="353">
        <v>8899.3961168497008</v>
      </c>
      <c r="C337" s="363" t="s">
        <v>580</v>
      </c>
      <c r="D337" s="363">
        <v>90.484267022339282</v>
      </c>
      <c r="E337" s="363">
        <v>284.99999999999949</v>
      </c>
      <c r="F337" s="363">
        <v>1.4249999999999099</v>
      </c>
      <c r="G337" s="353">
        <v>805.25533457459767</v>
      </c>
      <c r="H337" s="353">
        <v>2.5363278933021598</v>
      </c>
      <c r="I337" s="353">
        <v>1.2681639466510001E-2</v>
      </c>
      <c r="J337" s="353" t="s">
        <v>522</v>
      </c>
    </row>
    <row r="338" spans="1:10" x14ac:dyDescent="0.35">
      <c r="A338" s="375" t="s">
        <v>589</v>
      </c>
      <c r="B338" s="353">
        <v>5218679.7368303481</v>
      </c>
      <c r="C338" s="363" t="s">
        <v>580</v>
      </c>
      <c r="D338" s="363">
        <v>50.248073994006518</v>
      </c>
      <c r="E338" s="363">
        <v>4.5</v>
      </c>
      <c r="F338" s="363">
        <v>0.09</v>
      </c>
      <c r="G338" s="353">
        <v>262228.6055672738</v>
      </c>
      <c r="H338" s="353">
        <v>23.484058815736571</v>
      </c>
      <c r="I338" s="353">
        <v>0.46968117631473</v>
      </c>
      <c r="J338" s="353" t="s">
        <v>522</v>
      </c>
    </row>
    <row r="339" spans="1:10" x14ac:dyDescent="0.35">
      <c r="A339" s="375" t="s">
        <v>590</v>
      </c>
      <c r="B339" s="353" t="s">
        <v>551</v>
      </c>
      <c r="C339" s="363" t="s">
        <v>580</v>
      </c>
      <c r="D339" s="363" t="s">
        <v>551</v>
      </c>
      <c r="E339" s="363" t="s">
        <v>551</v>
      </c>
      <c r="F339" s="363" t="s">
        <v>551</v>
      </c>
      <c r="G339" s="353" t="s">
        <v>551</v>
      </c>
      <c r="H339" s="353" t="s">
        <v>551</v>
      </c>
      <c r="I339" s="353" t="s">
        <v>551</v>
      </c>
      <c r="J339" s="353" t="s">
        <v>551</v>
      </c>
    </row>
    <row r="340" spans="1:10" x14ac:dyDescent="0.35">
      <c r="A340" s="375" t="s">
        <v>591</v>
      </c>
      <c r="B340" s="353" t="s">
        <v>551</v>
      </c>
      <c r="C340" s="363" t="s">
        <v>580</v>
      </c>
      <c r="D340" s="363" t="s">
        <v>551</v>
      </c>
      <c r="E340" s="363" t="s">
        <v>551</v>
      </c>
      <c r="F340" s="363" t="s">
        <v>551</v>
      </c>
      <c r="G340" s="353" t="s">
        <v>551</v>
      </c>
      <c r="H340" s="353" t="s">
        <v>551</v>
      </c>
      <c r="I340" s="353" t="s">
        <v>551</v>
      </c>
      <c r="J340" s="353" t="s">
        <v>551</v>
      </c>
    </row>
    <row r="341" spans="1:10" x14ac:dyDescent="0.35">
      <c r="A341" s="375" t="s">
        <v>93</v>
      </c>
      <c r="B341" s="353">
        <v>453674.0166266</v>
      </c>
      <c r="C341" s="363" t="s">
        <v>580</v>
      </c>
      <c r="D341" s="363">
        <v>97.735736802039924</v>
      </c>
      <c r="E341" s="363">
        <v>270.00000000000006</v>
      </c>
      <c r="F341" s="363">
        <v>3.6</v>
      </c>
      <c r="G341" s="353">
        <v>44340.16428294166</v>
      </c>
      <c r="H341" s="353">
        <v>122.49198448918202</v>
      </c>
      <c r="I341" s="353">
        <v>1.63322645985576</v>
      </c>
      <c r="J341" s="353" t="s">
        <v>522</v>
      </c>
    </row>
    <row r="342" spans="1:10" x14ac:dyDescent="0.35">
      <c r="A342" s="377" t="s">
        <v>541</v>
      </c>
      <c r="B342" s="363">
        <v>4468.7548275720128</v>
      </c>
      <c r="C342" s="363" t="s">
        <v>580</v>
      </c>
      <c r="D342" s="358" t="s">
        <v>195</v>
      </c>
      <c r="E342" s="358" t="s">
        <v>195</v>
      </c>
      <c r="F342" s="358" t="s">
        <v>195</v>
      </c>
      <c r="G342" s="363">
        <v>291.62758231404649</v>
      </c>
      <c r="H342" s="363">
        <v>1.8597887494070001E-2</v>
      </c>
      <c r="I342" s="363">
        <v>2.7004131976500001E-3</v>
      </c>
      <c r="J342" s="363" t="s">
        <v>584</v>
      </c>
    </row>
    <row r="343" spans="1:10" x14ac:dyDescent="0.35">
      <c r="A343" s="364" t="s">
        <v>581</v>
      </c>
      <c r="B343" s="363">
        <v>20.808570564626329</v>
      </c>
      <c r="C343" s="363" t="s">
        <v>580</v>
      </c>
      <c r="D343" s="363">
        <v>71.10570105985029</v>
      </c>
      <c r="E343" s="363">
        <v>2.2259909601258898</v>
      </c>
      <c r="F343" s="363">
        <v>2.0044709462602599</v>
      </c>
      <c r="G343" s="363">
        <v>1.4796079980511201</v>
      </c>
      <c r="H343" s="363">
        <v>4.631968997E-5</v>
      </c>
      <c r="I343" s="363">
        <v>4.1710175129999999E-5</v>
      </c>
      <c r="J343" s="363" t="s">
        <v>522</v>
      </c>
    </row>
    <row r="344" spans="1:10" x14ac:dyDescent="0.35">
      <c r="A344" s="364" t="s">
        <v>582</v>
      </c>
      <c r="B344" s="363">
        <v>1691.6762991615799</v>
      </c>
      <c r="C344" s="363" t="s">
        <v>580</v>
      </c>
      <c r="D344" s="363">
        <v>89.645233903118736</v>
      </c>
      <c r="E344" s="363">
        <v>9.5000000000029505</v>
      </c>
      <c r="F344" s="363">
        <v>1.42500000000281</v>
      </c>
      <c r="G344" s="363">
        <v>151.6507175267021</v>
      </c>
      <c r="H344" s="363">
        <v>1.6070924842040001E-2</v>
      </c>
      <c r="I344" s="363">
        <v>2.4106387263100001E-3</v>
      </c>
      <c r="J344" s="363" t="s">
        <v>522</v>
      </c>
    </row>
    <row r="345" spans="1:10" x14ac:dyDescent="0.35">
      <c r="A345" s="364" t="s">
        <v>583</v>
      </c>
      <c r="B345" s="363">
        <v>2756.2699578458064</v>
      </c>
      <c r="C345" s="363" t="s">
        <v>580</v>
      </c>
      <c r="D345" s="363">
        <v>50.248073994006511</v>
      </c>
      <c r="E345" s="363">
        <v>0.89999999999956004</v>
      </c>
      <c r="F345" s="363">
        <v>9.0000000001409994E-2</v>
      </c>
      <c r="G345" s="363">
        <v>138.49725678929329</v>
      </c>
      <c r="H345" s="363">
        <v>2.4806429620600002E-3</v>
      </c>
      <c r="I345" s="363">
        <v>2.4806429620999998E-4</v>
      </c>
      <c r="J345" s="363" t="s">
        <v>522</v>
      </c>
    </row>
    <row r="346" spans="1:10" x14ac:dyDescent="0.35">
      <c r="A346" s="364" t="s">
        <v>3386</v>
      </c>
      <c r="B346" s="363" t="s">
        <v>551</v>
      </c>
      <c r="C346" s="363" t="s">
        <v>580</v>
      </c>
      <c r="D346" s="363" t="s">
        <v>551</v>
      </c>
      <c r="E346" s="363" t="s">
        <v>551</v>
      </c>
      <c r="F346" s="363" t="s">
        <v>551</v>
      </c>
      <c r="G346" s="363" t="s">
        <v>551</v>
      </c>
      <c r="H346" s="363" t="s">
        <v>551</v>
      </c>
      <c r="I346" s="363" t="s">
        <v>551</v>
      </c>
      <c r="J346" s="363" t="s">
        <v>551</v>
      </c>
    </row>
    <row r="347" spans="1:10" x14ac:dyDescent="0.35">
      <c r="A347" s="364" t="s">
        <v>3387</v>
      </c>
      <c r="B347" s="363" t="s">
        <v>551</v>
      </c>
      <c r="C347" s="363" t="s">
        <v>580</v>
      </c>
      <c r="D347" s="363" t="s">
        <v>551</v>
      </c>
      <c r="E347" s="363" t="s">
        <v>551</v>
      </c>
      <c r="F347" s="363" t="s">
        <v>551</v>
      </c>
      <c r="G347" s="363" t="s">
        <v>551</v>
      </c>
      <c r="H347" s="363" t="s">
        <v>551</v>
      </c>
      <c r="I347" s="363" t="s">
        <v>551</v>
      </c>
      <c r="J347" s="363" t="s">
        <v>551</v>
      </c>
    </row>
    <row r="348" spans="1:10" x14ac:dyDescent="0.35">
      <c r="A348" s="364" t="s">
        <v>3388</v>
      </c>
      <c r="B348" s="363" t="s">
        <v>524</v>
      </c>
      <c r="C348" s="363" t="s">
        <v>580</v>
      </c>
      <c r="D348" s="363" t="s">
        <v>556</v>
      </c>
      <c r="E348" s="363" t="s">
        <v>522</v>
      </c>
      <c r="F348" s="363" t="s">
        <v>522</v>
      </c>
      <c r="G348" s="363" t="s">
        <v>524</v>
      </c>
      <c r="H348" s="363" t="s">
        <v>522</v>
      </c>
      <c r="I348" s="363" t="s">
        <v>522</v>
      </c>
      <c r="J348" s="363" t="s">
        <v>522</v>
      </c>
    </row>
    <row r="349" spans="1:10" x14ac:dyDescent="0.35">
      <c r="A349" s="371" t="s">
        <v>628</v>
      </c>
      <c r="B349" s="363">
        <v>4468.7548275720128</v>
      </c>
      <c r="C349" s="363" t="s">
        <v>580</v>
      </c>
      <c r="D349" s="358" t="s">
        <v>195</v>
      </c>
      <c r="E349" s="358" t="s">
        <v>195</v>
      </c>
      <c r="F349" s="358" t="s">
        <v>195</v>
      </c>
      <c r="G349" s="363">
        <v>291.62758231404649</v>
      </c>
      <c r="H349" s="363">
        <v>1.8597887494070001E-2</v>
      </c>
      <c r="I349" s="363">
        <v>2.7004131976500001E-3</v>
      </c>
      <c r="J349" s="363" t="s">
        <v>584</v>
      </c>
    </row>
    <row r="350" spans="1:10" x14ac:dyDescent="0.35">
      <c r="A350" s="364" t="s">
        <v>581</v>
      </c>
      <c r="B350" s="353">
        <v>20.808570564626329</v>
      </c>
      <c r="C350" s="363" t="s">
        <v>580</v>
      </c>
      <c r="D350" s="363">
        <v>71.10570105985029</v>
      </c>
      <c r="E350" s="363">
        <v>2.2259909601258898</v>
      </c>
      <c r="F350" s="363">
        <v>2.0044709462602599</v>
      </c>
      <c r="G350" s="353">
        <v>1.4796079980511201</v>
      </c>
      <c r="H350" s="353">
        <v>4.631968997E-5</v>
      </c>
      <c r="I350" s="353">
        <v>4.1710175129999999E-5</v>
      </c>
      <c r="J350" s="353" t="s">
        <v>522</v>
      </c>
    </row>
    <row r="351" spans="1:10" x14ac:dyDescent="0.35">
      <c r="A351" s="364" t="s">
        <v>582</v>
      </c>
      <c r="B351" s="353">
        <v>1691.6762991615799</v>
      </c>
      <c r="C351" s="363" t="s">
        <v>580</v>
      </c>
      <c r="D351" s="363">
        <v>89.645233903118736</v>
      </c>
      <c r="E351" s="363">
        <v>9.5000000000029505</v>
      </c>
      <c r="F351" s="363">
        <v>1.42500000000281</v>
      </c>
      <c r="G351" s="353">
        <v>151.6507175267021</v>
      </c>
      <c r="H351" s="353">
        <v>1.6070924842040001E-2</v>
      </c>
      <c r="I351" s="353">
        <v>2.4106387263100001E-3</v>
      </c>
      <c r="J351" s="353" t="s">
        <v>522</v>
      </c>
    </row>
    <row r="352" spans="1:10" x14ac:dyDescent="0.35">
      <c r="A352" s="364" t="s">
        <v>583</v>
      </c>
      <c r="B352" s="353">
        <v>2756.2699578458064</v>
      </c>
      <c r="C352" s="363" t="s">
        <v>580</v>
      </c>
      <c r="D352" s="363">
        <v>50.248073994006511</v>
      </c>
      <c r="E352" s="363">
        <v>0.89999999999956004</v>
      </c>
      <c r="F352" s="363">
        <v>9.0000000001409994E-2</v>
      </c>
      <c r="G352" s="353">
        <v>138.49725678929329</v>
      </c>
      <c r="H352" s="353">
        <v>2.4806429620600002E-3</v>
      </c>
      <c r="I352" s="353">
        <v>2.4806429620999998E-4</v>
      </c>
      <c r="J352" s="353" t="s">
        <v>522</v>
      </c>
    </row>
    <row r="353" spans="1:10" x14ac:dyDescent="0.35">
      <c r="A353" s="364" t="s">
        <v>3386</v>
      </c>
      <c r="B353" s="353" t="s">
        <v>551</v>
      </c>
      <c r="C353" s="363" t="s">
        <v>580</v>
      </c>
      <c r="D353" s="363" t="s">
        <v>551</v>
      </c>
      <c r="E353" s="363" t="s">
        <v>551</v>
      </c>
      <c r="F353" s="363" t="s">
        <v>551</v>
      </c>
      <c r="G353" s="353" t="s">
        <v>551</v>
      </c>
      <c r="H353" s="353" t="s">
        <v>551</v>
      </c>
      <c r="I353" s="353" t="s">
        <v>551</v>
      </c>
      <c r="J353" s="353" t="s">
        <v>551</v>
      </c>
    </row>
    <row r="354" spans="1:10" x14ac:dyDescent="0.35">
      <c r="A354" s="364" t="s">
        <v>3387</v>
      </c>
      <c r="B354" s="353" t="s">
        <v>551</v>
      </c>
      <c r="C354" s="363" t="s">
        <v>580</v>
      </c>
      <c r="D354" s="363" t="s">
        <v>551</v>
      </c>
      <c r="E354" s="363" t="s">
        <v>551</v>
      </c>
      <c r="F354" s="363" t="s">
        <v>551</v>
      </c>
      <c r="G354" s="353" t="s">
        <v>551</v>
      </c>
      <c r="H354" s="353" t="s">
        <v>551</v>
      </c>
      <c r="I354" s="353" t="s">
        <v>551</v>
      </c>
      <c r="J354" s="353" t="s">
        <v>551</v>
      </c>
    </row>
    <row r="355" spans="1:10" x14ac:dyDescent="0.35">
      <c r="A355" s="364" t="s">
        <v>3388</v>
      </c>
      <c r="B355" s="353" t="s">
        <v>524</v>
      </c>
      <c r="C355" s="363" t="s">
        <v>580</v>
      </c>
      <c r="D355" s="363" t="s">
        <v>556</v>
      </c>
      <c r="E355" s="363" t="s">
        <v>522</v>
      </c>
      <c r="F355" s="363" t="s">
        <v>522</v>
      </c>
      <c r="G355" s="353" t="s">
        <v>524</v>
      </c>
      <c r="H355" s="353" t="s">
        <v>522</v>
      </c>
      <c r="I355" s="353" t="s">
        <v>522</v>
      </c>
      <c r="J355" s="353" t="s">
        <v>522</v>
      </c>
    </row>
    <row r="356" spans="1:10" x14ac:dyDescent="0.35">
      <c r="A356" s="371" t="s">
        <v>629</v>
      </c>
      <c r="B356" s="363" t="s">
        <v>596</v>
      </c>
      <c r="C356" s="363" t="s">
        <v>580</v>
      </c>
      <c r="D356" s="358" t="s">
        <v>195</v>
      </c>
      <c r="E356" s="358" t="s">
        <v>195</v>
      </c>
      <c r="F356" s="358" t="s">
        <v>195</v>
      </c>
      <c r="G356" s="363" t="s">
        <v>596</v>
      </c>
      <c r="H356" s="363" t="s">
        <v>3274</v>
      </c>
      <c r="I356" s="363" t="s">
        <v>3274</v>
      </c>
      <c r="J356" s="358" t="s">
        <v>195</v>
      </c>
    </row>
    <row r="357" spans="1:10" x14ac:dyDescent="0.35">
      <c r="A357" s="364" t="s">
        <v>604</v>
      </c>
      <c r="B357" s="353" t="s">
        <v>524</v>
      </c>
      <c r="C357" s="363" t="s">
        <v>580</v>
      </c>
      <c r="D357" s="363" t="s">
        <v>524</v>
      </c>
      <c r="E357" s="363" t="s">
        <v>524</v>
      </c>
      <c r="F357" s="363" t="s">
        <v>524</v>
      </c>
      <c r="G357" s="353" t="s">
        <v>524</v>
      </c>
      <c r="H357" s="353" t="s">
        <v>524</v>
      </c>
      <c r="I357" s="353" t="s">
        <v>524</v>
      </c>
      <c r="J357" s="358" t="s">
        <v>195</v>
      </c>
    </row>
    <row r="358" spans="1:10" x14ac:dyDescent="0.35">
      <c r="A358" s="364" t="s">
        <v>605</v>
      </c>
      <c r="B358" s="353" t="s">
        <v>524</v>
      </c>
      <c r="C358" s="363" t="s">
        <v>580</v>
      </c>
      <c r="D358" s="363" t="s">
        <v>524</v>
      </c>
      <c r="E358" s="363" t="s">
        <v>524</v>
      </c>
      <c r="F358" s="363" t="s">
        <v>524</v>
      </c>
      <c r="G358" s="353" t="s">
        <v>524</v>
      </c>
      <c r="H358" s="353" t="s">
        <v>524</v>
      </c>
      <c r="I358" s="353" t="s">
        <v>524</v>
      </c>
      <c r="J358" s="358" t="s">
        <v>195</v>
      </c>
    </row>
    <row r="359" spans="1:10" x14ac:dyDescent="0.35">
      <c r="A359" s="364" t="s">
        <v>606</v>
      </c>
      <c r="B359" s="353" t="s">
        <v>524</v>
      </c>
      <c r="C359" s="363" t="s">
        <v>580</v>
      </c>
      <c r="D359" s="363" t="s">
        <v>524</v>
      </c>
      <c r="E359" s="363" t="s">
        <v>524</v>
      </c>
      <c r="F359" s="363" t="s">
        <v>524</v>
      </c>
      <c r="G359" s="353" t="s">
        <v>524</v>
      </c>
      <c r="H359" s="353" t="s">
        <v>524</v>
      </c>
      <c r="I359" s="353" t="s">
        <v>524</v>
      </c>
      <c r="J359" s="358" t="s">
        <v>195</v>
      </c>
    </row>
    <row r="360" spans="1:10" x14ac:dyDescent="0.35">
      <c r="A360" s="364" t="s">
        <v>3397</v>
      </c>
      <c r="B360" s="363" t="s">
        <v>524</v>
      </c>
      <c r="C360" s="363" t="s">
        <v>580</v>
      </c>
      <c r="D360" s="358" t="s">
        <v>195</v>
      </c>
      <c r="E360" s="358" t="s">
        <v>195</v>
      </c>
      <c r="F360" s="358" t="s">
        <v>195</v>
      </c>
      <c r="G360" s="363" t="s">
        <v>524</v>
      </c>
      <c r="H360" s="363" t="s">
        <v>551</v>
      </c>
      <c r="I360" s="363" t="s">
        <v>551</v>
      </c>
      <c r="J360" s="358" t="s">
        <v>195</v>
      </c>
    </row>
    <row r="361" spans="1:10" x14ac:dyDescent="0.35">
      <c r="A361" s="364" t="s">
        <v>583</v>
      </c>
      <c r="B361" s="353" t="s">
        <v>524</v>
      </c>
      <c r="C361" s="363" t="s">
        <v>580</v>
      </c>
      <c r="D361" s="363" t="s">
        <v>524</v>
      </c>
      <c r="E361" s="363" t="s">
        <v>524</v>
      </c>
      <c r="F361" s="363" t="s">
        <v>524</v>
      </c>
      <c r="G361" s="353" t="s">
        <v>524</v>
      </c>
      <c r="H361" s="353" t="s">
        <v>524</v>
      </c>
      <c r="I361" s="353" t="s">
        <v>524</v>
      </c>
      <c r="J361" s="358" t="s">
        <v>195</v>
      </c>
    </row>
    <row r="362" spans="1:10" x14ac:dyDescent="0.35">
      <c r="A362" s="364" t="s">
        <v>3388</v>
      </c>
      <c r="B362" s="353" t="s">
        <v>524</v>
      </c>
      <c r="C362" s="363" t="s">
        <v>580</v>
      </c>
      <c r="D362" s="363" t="s">
        <v>524</v>
      </c>
      <c r="E362" s="363" t="s">
        <v>522</v>
      </c>
      <c r="F362" s="363" t="s">
        <v>522</v>
      </c>
      <c r="G362" s="353" t="s">
        <v>524</v>
      </c>
      <c r="H362" s="353" t="s">
        <v>522</v>
      </c>
      <c r="I362" s="353" t="s">
        <v>522</v>
      </c>
      <c r="J362" s="358" t="s">
        <v>195</v>
      </c>
    </row>
    <row r="363" spans="1:10" x14ac:dyDescent="0.35">
      <c r="A363" s="364" t="s">
        <v>3398</v>
      </c>
      <c r="B363" s="363" t="s">
        <v>551</v>
      </c>
      <c r="C363" s="363" t="s">
        <v>580</v>
      </c>
      <c r="D363" s="358" t="s">
        <v>195</v>
      </c>
      <c r="E363" s="358" t="s">
        <v>195</v>
      </c>
      <c r="F363" s="358" t="s">
        <v>195</v>
      </c>
      <c r="G363" s="363" t="s">
        <v>551</v>
      </c>
      <c r="H363" s="363" t="s">
        <v>551</v>
      </c>
      <c r="I363" s="363" t="s">
        <v>551</v>
      </c>
      <c r="J363" s="358" t="s">
        <v>195</v>
      </c>
    </row>
    <row r="364" spans="1:10" x14ac:dyDescent="0.35">
      <c r="A364" s="371" t="s">
        <v>630</v>
      </c>
      <c r="B364" s="363" t="s">
        <v>596</v>
      </c>
      <c r="C364" s="363" t="s">
        <v>580</v>
      </c>
      <c r="D364" s="358" t="s">
        <v>195</v>
      </c>
      <c r="E364" s="358" t="s">
        <v>195</v>
      </c>
      <c r="F364" s="358" t="s">
        <v>195</v>
      </c>
      <c r="G364" s="363" t="s">
        <v>596</v>
      </c>
      <c r="H364" s="363" t="s">
        <v>3274</v>
      </c>
      <c r="I364" s="363" t="s">
        <v>3274</v>
      </c>
      <c r="J364" s="358" t="s">
        <v>195</v>
      </c>
    </row>
    <row r="365" spans="1:10" x14ac:dyDescent="0.35">
      <c r="A365" s="364" t="s">
        <v>618</v>
      </c>
      <c r="B365" s="353" t="s">
        <v>524</v>
      </c>
      <c r="C365" s="363" t="s">
        <v>580</v>
      </c>
      <c r="D365" s="363" t="s">
        <v>524</v>
      </c>
      <c r="E365" s="363" t="s">
        <v>524</v>
      </c>
      <c r="F365" s="363" t="s">
        <v>524</v>
      </c>
      <c r="G365" s="353" t="s">
        <v>524</v>
      </c>
      <c r="H365" s="353" t="s">
        <v>524</v>
      </c>
      <c r="I365" s="353" t="s">
        <v>524</v>
      </c>
      <c r="J365" s="358" t="s">
        <v>195</v>
      </c>
    </row>
    <row r="366" spans="1:10" x14ac:dyDescent="0.35">
      <c r="A366" s="364" t="s">
        <v>619</v>
      </c>
      <c r="B366" s="353" t="s">
        <v>524</v>
      </c>
      <c r="C366" s="363" t="s">
        <v>580</v>
      </c>
      <c r="D366" s="363" t="s">
        <v>524</v>
      </c>
      <c r="E366" s="363" t="s">
        <v>524</v>
      </c>
      <c r="F366" s="363" t="s">
        <v>524</v>
      </c>
      <c r="G366" s="353" t="s">
        <v>524</v>
      </c>
      <c r="H366" s="353" t="s">
        <v>524</v>
      </c>
      <c r="I366" s="353" t="s">
        <v>524</v>
      </c>
      <c r="J366" s="358" t="s">
        <v>195</v>
      </c>
    </row>
    <row r="367" spans="1:10" x14ac:dyDescent="0.35">
      <c r="A367" s="364" t="s">
        <v>604</v>
      </c>
      <c r="B367" s="353" t="s">
        <v>524</v>
      </c>
      <c r="C367" s="363" t="s">
        <v>580</v>
      </c>
      <c r="D367" s="363" t="s">
        <v>524</v>
      </c>
      <c r="E367" s="363" t="s">
        <v>524</v>
      </c>
      <c r="F367" s="363" t="s">
        <v>524</v>
      </c>
      <c r="G367" s="353" t="s">
        <v>524</v>
      </c>
      <c r="H367" s="353" t="s">
        <v>524</v>
      </c>
      <c r="I367" s="353" t="s">
        <v>524</v>
      </c>
      <c r="J367" s="358" t="s">
        <v>195</v>
      </c>
    </row>
    <row r="368" spans="1:10" x14ac:dyDescent="0.35">
      <c r="A368" s="364" t="s">
        <v>3402</v>
      </c>
      <c r="B368" s="363" t="s">
        <v>524</v>
      </c>
      <c r="C368" s="363" t="s">
        <v>580</v>
      </c>
      <c r="D368" s="358" t="s">
        <v>195</v>
      </c>
      <c r="E368" s="358" t="s">
        <v>195</v>
      </c>
      <c r="F368" s="358" t="s">
        <v>195</v>
      </c>
      <c r="G368" s="363" t="s">
        <v>524</v>
      </c>
      <c r="H368" s="363" t="s">
        <v>524</v>
      </c>
      <c r="I368" s="363" t="s">
        <v>524</v>
      </c>
      <c r="J368" s="358" t="s">
        <v>195</v>
      </c>
    </row>
    <row r="369" spans="1:10" x14ac:dyDescent="0.35">
      <c r="A369" s="364" t="s">
        <v>583</v>
      </c>
      <c r="B369" s="353" t="s">
        <v>524</v>
      </c>
      <c r="C369" s="363" t="s">
        <v>580</v>
      </c>
      <c r="D369" s="363" t="s">
        <v>524</v>
      </c>
      <c r="E369" s="363" t="s">
        <v>524</v>
      </c>
      <c r="F369" s="363" t="s">
        <v>524</v>
      </c>
      <c r="G369" s="353" t="s">
        <v>524</v>
      </c>
      <c r="H369" s="353" t="s">
        <v>524</v>
      </c>
      <c r="I369" s="353" t="s">
        <v>524</v>
      </c>
      <c r="J369" s="358" t="s">
        <v>195</v>
      </c>
    </row>
    <row r="370" spans="1:10" x14ac:dyDescent="0.35">
      <c r="A370" s="364" t="s">
        <v>3388</v>
      </c>
      <c r="B370" s="353" t="s">
        <v>524</v>
      </c>
      <c r="C370" s="363" t="s">
        <v>580</v>
      </c>
      <c r="D370" s="363" t="s">
        <v>524</v>
      </c>
      <c r="E370" s="363" t="s">
        <v>522</v>
      </c>
      <c r="F370" s="363" t="s">
        <v>522</v>
      </c>
      <c r="G370" s="353" t="s">
        <v>524</v>
      </c>
      <c r="H370" s="353" t="s">
        <v>522</v>
      </c>
      <c r="I370" s="353" t="s">
        <v>522</v>
      </c>
      <c r="J370" s="358" t="s">
        <v>195</v>
      </c>
    </row>
    <row r="371" spans="1:10" x14ac:dyDescent="0.35">
      <c r="A371" s="364" t="s">
        <v>3403</v>
      </c>
      <c r="B371" s="363" t="s">
        <v>551</v>
      </c>
      <c r="C371" s="363" t="s">
        <v>580</v>
      </c>
      <c r="D371" s="358" t="s">
        <v>195</v>
      </c>
      <c r="E371" s="358" t="s">
        <v>195</v>
      </c>
      <c r="F371" s="358" t="s">
        <v>195</v>
      </c>
      <c r="G371" s="363" t="s">
        <v>551</v>
      </c>
      <c r="H371" s="363" t="s">
        <v>551</v>
      </c>
      <c r="I371" s="363" t="s">
        <v>551</v>
      </c>
      <c r="J371" s="358" t="s">
        <v>195</v>
      </c>
    </row>
    <row r="372" spans="1:10" x14ac:dyDescent="0.35">
      <c r="A372" s="67" t="s">
        <v>631</v>
      </c>
      <c r="B372" s="363">
        <v>7169950.9728628369</v>
      </c>
      <c r="C372" s="363" t="s">
        <v>580</v>
      </c>
      <c r="D372" s="358" t="s">
        <v>195</v>
      </c>
      <c r="E372" s="358" t="s">
        <v>195</v>
      </c>
      <c r="F372" s="358" t="s">
        <v>195</v>
      </c>
      <c r="G372" s="363">
        <v>225360.31628275706</v>
      </c>
      <c r="H372" s="363">
        <v>4.1196269771152103</v>
      </c>
      <c r="I372" s="363">
        <v>2.5601844175807398</v>
      </c>
      <c r="J372" s="363" t="s">
        <v>584</v>
      </c>
    </row>
    <row r="373" spans="1:10" x14ac:dyDescent="0.35">
      <c r="A373" s="68" t="s">
        <v>632</v>
      </c>
      <c r="B373" s="363">
        <v>6787220.0370122474</v>
      </c>
      <c r="C373" s="363" t="s">
        <v>580</v>
      </c>
      <c r="D373" s="358" t="s">
        <v>195</v>
      </c>
      <c r="E373" s="358" t="s">
        <v>195</v>
      </c>
      <c r="F373" s="358" t="s">
        <v>195</v>
      </c>
      <c r="G373" s="363">
        <v>197727.56395066719</v>
      </c>
      <c r="H373" s="363">
        <v>3.63136019854521</v>
      </c>
      <c r="I373" s="363">
        <v>1.7785747835824199</v>
      </c>
      <c r="J373" s="363" t="s">
        <v>584</v>
      </c>
    </row>
    <row r="374" spans="1:10" x14ac:dyDescent="0.35">
      <c r="A374" s="368" t="s">
        <v>633</v>
      </c>
      <c r="B374" s="363">
        <v>302072.04657817504</v>
      </c>
      <c r="C374" s="363" t="s">
        <v>580</v>
      </c>
      <c r="D374" s="358" t="s">
        <v>195</v>
      </c>
      <c r="E374" s="358" t="s">
        <v>195</v>
      </c>
      <c r="F374" s="358" t="s">
        <v>195</v>
      </c>
      <c r="G374" s="363">
        <v>12713.092056610814</v>
      </c>
      <c r="H374" s="363">
        <v>5.1947039253499999E-3</v>
      </c>
      <c r="I374" s="363">
        <v>1.29867598133739</v>
      </c>
      <c r="J374" s="363" t="s">
        <v>584</v>
      </c>
    </row>
    <row r="375" spans="1:10" x14ac:dyDescent="0.35">
      <c r="A375" s="369" t="s">
        <v>587</v>
      </c>
      <c r="B375" s="353" t="s">
        <v>522</v>
      </c>
      <c r="C375" s="363" t="s">
        <v>580</v>
      </c>
      <c r="D375" s="363" t="s">
        <v>522</v>
      </c>
      <c r="E375" s="363" t="s">
        <v>522</v>
      </c>
      <c r="F375" s="363" t="s">
        <v>522</v>
      </c>
      <c r="G375" s="353" t="s">
        <v>522</v>
      </c>
      <c r="H375" s="353" t="s">
        <v>522</v>
      </c>
      <c r="I375" s="353" t="s">
        <v>522</v>
      </c>
      <c r="J375" s="353" t="s">
        <v>522</v>
      </c>
    </row>
    <row r="376" spans="1:10" x14ac:dyDescent="0.35">
      <c r="A376" s="369" t="s">
        <v>588</v>
      </c>
      <c r="B376" s="353" t="s">
        <v>522</v>
      </c>
      <c r="C376" s="363" t="s">
        <v>580</v>
      </c>
      <c r="D376" s="363" t="s">
        <v>522</v>
      </c>
      <c r="E376" s="363" t="s">
        <v>522</v>
      </c>
      <c r="F376" s="363" t="s">
        <v>522</v>
      </c>
      <c r="G376" s="353" t="s">
        <v>522</v>
      </c>
      <c r="H376" s="353" t="s">
        <v>522</v>
      </c>
      <c r="I376" s="353" t="s">
        <v>522</v>
      </c>
      <c r="J376" s="353" t="s">
        <v>522</v>
      </c>
    </row>
    <row r="377" spans="1:10" x14ac:dyDescent="0.35">
      <c r="A377" s="369" t="s">
        <v>589</v>
      </c>
      <c r="B377" s="353" t="s">
        <v>522</v>
      </c>
      <c r="C377" s="363" t="s">
        <v>580</v>
      </c>
      <c r="D377" s="363" t="s">
        <v>522</v>
      </c>
      <c r="E377" s="363" t="s">
        <v>522</v>
      </c>
      <c r="F377" s="363" t="s">
        <v>522</v>
      </c>
      <c r="G377" s="353" t="s">
        <v>522</v>
      </c>
      <c r="H377" s="353" t="s">
        <v>522</v>
      </c>
      <c r="I377" s="353" t="s">
        <v>522</v>
      </c>
      <c r="J377" s="353" t="s">
        <v>522</v>
      </c>
    </row>
    <row r="378" spans="1:10" x14ac:dyDescent="0.35">
      <c r="A378" s="369" t="s">
        <v>590</v>
      </c>
      <c r="B378" s="353">
        <v>302072.04657817504</v>
      </c>
      <c r="C378" s="363" t="s">
        <v>580</v>
      </c>
      <c r="D378" s="363">
        <v>42.08629100448961</v>
      </c>
      <c r="E378" s="363">
        <v>1.7196903798930002E-2</v>
      </c>
      <c r="F378" s="363">
        <v>4.2992259497314897</v>
      </c>
      <c r="G378" s="353">
        <v>12713.092056610814</v>
      </c>
      <c r="H378" s="353">
        <v>5.1947039253499999E-3</v>
      </c>
      <c r="I378" s="353">
        <v>1.29867598133739</v>
      </c>
      <c r="J378" s="353" t="s">
        <v>522</v>
      </c>
    </row>
    <row r="379" spans="1:10" x14ac:dyDescent="0.35">
      <c r="A379" s="369" t="s">
        <v>591</v>
      </c>
      <c r="B379" s="353" t="s">
        <v>551</v>
      </c>
      <c r="C379" s="363" t="s">
        <v>580</v>
      </c>
      <c r="D379" s="363" t="s">
        <v>551</v>
      </c>
      <c r="E379" s="363" t="s">
        <v>551</v>
      </c>
      <c r="F379" s="363" t="s">
        <v>551</v>
      </c>
      <c r="G379" s="353" t="s">
        <v>551</v>
      </c>
      <c r="H379" s="353" t="s">
        <v>551</v>
      </c>
      <c r="I379" s="353" t="s">
        <v>551</v>
      </c>
      <c r="J379" s="353" t="s">
        <v>551</v>
      </c>
    </row>
    <row r="380" spans="1:10" x14ac:dyDescent="0.35">
      <c r="A380" s="369" t="s">
        <v>93</v>
      </c>
      <c r="B380" s="353" t="s">
        <v>522</v>
      </c>
      <c r="C380" s="363" t="s">
        <v>580</v>
      </c>
      <c r="D380" s="363" t="s">
        <v>522</v>
      </c>
      <c r="E380" s="363" t="s">
        <v>522</v>
      </c>
      <c r="F380" s="363" t="s">
        <v>522</v>
      </c>
      <c r="G380" s="353" t="s">
        <v>522</v>
      </c>
      <c r="H380" s="353" t="s">
        <v>522</v>
      </c>
      <c r="I380" s="353" t="s">
        <v>522</v>
      </c>
      <c r="J380" s="353" t="s">
        <v>522</v>
      </c>
    </row>
    <row r="381" spans="1:10" x14ac:dyDescent="0.35">
      <c r="A381" s="368" t="s">
        <v>634</v>
      </c>
      <c r="B381" s="363">
        <v>811798.30166600773</v>
      </c>
      <c r="C381" s="363" t="s">
        <v>580</v>
      </c>
      <c r="D381" s="358" t="s">
        <v>195</v>
      </c>
      <c r="E381" s="358" t="s">
        <v>195</v>
      </c>
      <c r="F381" s="358" t="s">
        <v>195</v>
      </c>
      <c r="G381" s="363">
        <v>63470.2645949777</v>
      </c>
      <c r="H381" s="363">
        <v>3.62616549461986</v>
      </c>
      <c r="I381" s="363">
        <v>0.47989880224503001</v>
      </c>
      <c r="J381" s="363" t="s">
        <v>584</v>
      </c>
    </row>
    <row r="382" spans="1:10" x14ac:dyDescent="0.35">
      <c r="A382" s="369" t="s">
        <v>587</v>
      </c>
      <c r="B382" s="353">
        <v>751642.169400585</v>
      </c>
      <c r="C382" s="363" t="s">
        <v>580</v>
      </c>
      <c r="D382" s="363">
        <v>78.717084539904633</v>
      </c>
      <c r="E382" s="363">
        <v>4.75</v>
      </c>
      <c r="F382" s="363">
        <v>0.56999999999999995</v>
      </c>
      <c r="G382" s="353">
        <v>59167.080192463167</v>
      </c>
      <c r="H382" s="353">
        <v>3.5703003046527799</v>
      </c>
      <c r="I382" s="353">
        <v>0.42843603655833001</v>
      </c>
      <c r="J382" s="353" t="s">
        <v>522</v>
      </c>
    </row>
    <row r="383" spans="1:10" x14ac:dyDescent="0.35">
      <c r="A383" s="369" t="s">
        <v>588</v>
      </c>
      <c r="B383" s="353">
        <v>34493.418563902516</v>
      </c>
      <c r="C383" s="363" t="s">
        <v>580</v>
      </c>
      <c r="D383" s="363">
        <v>87.369782150481583</v>
      </c>
      <c r="E383" s="363">
        <v>0.95000000000008</v>
      </c>
      <c r="F383" s="363">
        <v>1.4249999999999701</v>
      </c>
      <c r="G383" s="353">
        <v>3013.6824655535402</v>
      </c>
      <c r="H383" s="353">
        <v>3.2768747635709999E-2</v>
      </c>
      <c r="I383" s="353">
        <v>4.9153121453560003E-2</v>
      </c>
      <c r="J383" s="353" t="s">
        <v>522</v>
      </c>
    </row>
    <row r="384" spans="1:10" x14ac:dyDescent="0.35">
      <c r="A384" s="369" t="s">
        <v>589</v>
      </c>
      <c r="B384" s="353">
        <v>25662.713701520213</v>
      </c>
      <c r="C384" s="363" t="s">
        <v>580</v>
      </c>
      <c r="D384" s="363">
        <v>50.248073994006532</v>
      </c>
      <c r="E384" s="363">
        <v>0.90000000000006997</v>
      </c>
      <c r="F384" s="363">
        <v>9.0000000000119998E-2</v>
      </c>
      <c r="G384" s="353">
        <v>1289.5019369609929</v>
      </c>
      <c r="H384" s="353">
        <v>2.3096442331369999E-2</v>
      </c>
      <c r="I384" s="353">
        <v>2.3096442331399999E-3</v>
      </c>
      <c r="J384" s="353" t="s">
        <v>522</v>
      </c>
    </row>
    <row r="385" spans="1:10" x14ac:dyDescent="0.35">
      <c r="A385" s="369" t="s">
        <v>590</v>
      </c>
      <c r="B385" s="353" t="s">
        <v>551</v>
      </c>
      <c r="C385" s="363" t="s">
        <v>580</v>
      </c>
      <c r="D385" s="363" t="s">
        <v>551</v>
      </c>
      <c r="E385" s="363" t="s">
        <v>551</v>
      </c>
      <c r="F385" s="363" t="s">
        <v>551</v>
      </c>
      <c r="G385" s="353" t="s">
        <v>551</v>
      </c>
      <c r="H385" s="353" t="s">
        <v>551</v>
      </c>
      <c r="I385" s="353" t="s">
        <v>551</v>
      </c>
      <c r="J385" s="353" t="s">
        <v>551</v>
      </c>
    </row>
    <row r="386" spans="1:10" x14ac:dyDescent="0.35">
      <c r="A386" s="369" t="s">
        <v>591</v>
      </c>
      <c r="B386" s="353" t="s">
        <v>551</v>
      </c>
      <c r="C386" s="363" t="s">
        <v>580</v>
      </c>
      <c r="D386" s="363" t="s">
        <v>551</v>
      </c>
      <c r="E386" s="363" t="s">
        <v>551</v>
      </c>
      <c r="F386" s="363" t="s">
        <v>551</v>
      </c>
      <c r="G386" s="353" t="s">
        <v>551</v>
      </c>
      <c r="H386" s="353" t="s">
        <v>551</v>
      </c>
      <c r="I386" s="353" t="s">
        <v>551</v>
      </c>
      <c r="J386" s="353" t="s">
        <v>551</v>
      </c>
    </row>
    <row r="387" spans="1:10" x14ac:dyDescent="0.35">
      <c r="A387" s="369" t="s">
        <v>93</v>
      </c>
      <c r="B387" s="353" t="s">
        <v>549</v>
      </c>
      <c r="C387" s="363" t="s">
        <v>580</v>
      </c>
      <c r="D387" s="363" t="s">
        <v>545</v>
      </c>
      <c r="E387" s="363" t="s">
        <v>549</v>
      </c>
      <c r="F387" s="363" t="s">
        <v>549</v>
      </c>
      <c r="G387" s="353" t="s">
        <v>549</v>
      </c>
      <c r="H387" s="353" t="s">
        <v>549</v>
      </c>
      <c r="I387" s="353" t="s">
        <v>549</v>
      </c>
      <c r="J387" s="353" t="s">
        <v>522</v>
      </c>
    </row>
    <row r="388" spans="1:10" x14ac:dyDescent="0.35">
      <c r="A388" s="368" t="s">
        <v>635</v>
      </c>
      <c r="B388" s="363">
        <v>5673349.6887680646</v>
      </c>
      <c r="C388" s="363" t="s">
        <v>580</v>
      </c>
      <c r="D388" s="358" t="s">
        <v>195</v>
      </c>
      <c r="E388" s="358" t="s">
        <v>195</v>
      </c>
      <c r="F388" s="358" t="s">
        <v>195</v>
      </c>
      <c r="G388" s="363">
        <v>121544.20729907868</v>
      </c>
      <c r="H388" s="363" t="s">
        <v>584</v>
      </c>
      <c r="I388" s="363" t="s">
        <v>584</v>
      </c>
      <c r="J388" s="363" t="s">
        <v>584</v>
      </c>
    </row>
    <row r="389" spans="1:10" x14ac:dyDescent="0.35">
      <c r="A389" s="369" t="s">
        <v>587</v>
      </c>
      <c r="B389" s="353">
        <v>5118151.8197841924</v>
      </c>
      <c r="C389" s="363" t="s">
        <v>580</v>
      </c>
      <c r="D389" s="363">
        <v>19.46057425074617</v>
      </c>
      <c r="E389" s="363" t="s">
        <v>522</v>
      </c>
      <c r="F389" s="363" t="s">
        <v>522</v>
      </c>
      <c r="G389" s="353">
        <v>99602.173515501912</v>
      </c>
      <c r="H389" s="353" t="s">
        <v>522</v>
      </c>
      <c r="I389" s="353" t="s">
        <v>522</v>
      </c>
      <c r="J389" s="353" t="s">
        <v>522</v>
      </c>
    </row>
    <row r="390" spans="1:10" x14ac:dyDescent="0.35">
      <c r="A390" s="369" t="s">
        <v>588</v>
      </c>
      <c r="B390" s="353">
        <v>208587.74337946158</v>
      </c>
      <c r="C390" s="363" t="s">
        <v>580</v>
      </c>
      <c r="D390" s="363">
        <v>70.948187124442754</v>
      </c>
      <c r="E390" s="363" t="s">
        <v>522</v>
      </c>
      <c r="F390" s="363" t="s">
        <v>522</v>
      </c>
      <c r="G390" s="353">
        <v>14798.922249151285</v>
      </c>
      <c r="H390" s="353" t="s">
        <v>522</v>
      </c>
      <c r="I390" s="353" t="s">
        <v>522</v>
      </c>
      <c r="J390" s="353" t="s">
        <v>522</v>
      </c>
    </row>
    <row r="391" spans="1:10" x14ac:dyDescent="0.35">
      <c r="A391" s="369" t="s">
        <v>589</v>
      </c>
      <c r="B391" s="353">
        <v>346610.12560441019</v>
      </c>
      <c r="C391" s="363" t="s">
        <v>580</v>
      </c>
      <c r="D391" s="363">
        <v>20.608490654938318</v>
      </c>
      <c r="E391" s="363" t="s">
        <v>522</v>
      </c>
      <c r="F391" s="363" t="s">
        <v>522</v>
      </c>
      <c r="G391" s="353">
        <v>7143.1115344254831</v>
      </c>
      <c r="H391" s="353" t="s">
        <v>522</v>
      </c>
      <c r="I391" s="353" t="s">
        <v>522</v>
      </c>
      <c r="J391" s="353" t="s">
        <v>522</v>
      </c>
    </row>
    <row r="392" spans="1:10" x14ac:dyDescent="0.35">
      <c r="A392" s="369" t="s">
        <v>590</v>
      </c>
      <c r="B392" s="353" t="s">
        <v>551</v>
      </c>
      <c r="C392" s="363" t="s">
        <v>580</v>
      </c>
      <c r="D392" s="363" t="s">
        <v>551</v>
      </c>
      <c r="E392" s="363" t="s">
        <v>551</v>
      </c>
      <c r="F392" s="363" t="s">
        <v>551</v>
      </c>
      <c r="G392" s="353" t="s">
        <v>551</v>
      </c>
      <c r="H392" s="353" t="s">
        <v>551</v>
      </c>
      <c r="I392" s="353" t="s">
        <v>551</v>
      </c>
      <c r="J392" s="353" t="s">
        <v>551</v>
      </c>
    </row>
    <row r="393" spans="1:10" x14ac:dyDescent="0.35">
      <c r="A393" s="369" t="s">
        <v>591</v>
      </c>
      <c r="B393" s="353" t="s">
        <v>551</v>
      </c>
      <c r="C393" s="363" t="s">
        <v>580</v>
      </c>
      <c r="D393" s="363" t="s">
        <v>551</v>
      </c>
      <c r="E393" s="363" t="s">
        <v>551</v>
      </c>
      <c r="F393" s="363" t="s">
        <v>551</v>
      </c>
      <c r="G393" s="353" t="s">
        <v>551</v>
      </c>
      <c r="H393" s="353" t="s">
        <v>551</v>
      </c>
      <c r="I393" s="353" t="s">
        <v>551</v>
      </c>
      <c r="J393" s="353" t="s">
        <v>551</v>
      </c>
    </row>
    <row r="394" spans="1:10" x14ac:dyDescent="0.35">
      <c r="A394" s="369" t="s">
        <v>93</v>
      </c>
      <c r="B394" s="353" t="s">
        <v>522</v>
      </c>
      <c r="C394" s="363" t="s">
        <v>580</v>
      </c>
      <c r="D394" s="363" t="s">
        <v>522</v>
      </c>
      <c r="E394" s="363" t="s">
        <v>522</v>
      </c>
      <c r="F394" s="363" t="s">
        <v>522</v>
      </c>
      <c r="G394" s="353" t="s">
        <v>522</v>
      </c>
      <c r="H394" s="353" t="s">
        <v>522</v>
      </c>
      <c r="I394" s="353" t="s">
        <v>522</v>
      </c>
      <c r="J394" s="353" t="s">
        <v>522</v>
      </c>
    </row>
    <row r="395" spans="1:10" x14ac:dyDescent="0.35">
      <c r="A395" s="68" t="s">
        <v>636</v>
      </c>
      <c r="B395" s="363">
        <v>382730.93585058965</v>
      </c>
      <c r="C395" s="363" t="s">
        <v>580</v>
      </c>
      <c r="D395" s="358" t="s">
        <v>195</v>
      </c>
      <c r="E395" s="358" t="s">
        <v>195</v>
      </c>
      <c r="F395" s="358" t="s">
        <v>195</v>
      </c>
      <c r="G395" s="363">
        <v>27632.752332089869</v>
      </c>
      <c r="H395" s="363">
        <v>0.48826677857</v>
      </c>
      <c r="I395" s="363">
        <v>0.78160963399831995</v>
      </c>
      <c r="J395" s="358" t="s">
        <v>195</v>
      </c>
    </row>
    <row r="396" spans="1:10" x14ac:dyDescent="0.35">
      <c r="A396" s="368" t="s">
        <v>637</v>
      </c>
      <c r="B396" s="363">
        <v>382730.93585058965</v>
      </c>
      <c r="C396" s="363" t="s">
        <v>580</v>
      </c>
      <c r="D396" s="358" t="s">
        <v>195</v>
      </c>
      <c r="E396" s="358" t="s">
        <v>195</v>
      </c>
      <c r="F396" s="358" t="s">
        <v>195</v>
      </c>
      <c r="G396" s="363">
        <v>27632.752332089869</v>
      </c>
      <c r="H396" s="363">
        <v>0.48826677857</v>
      </c>
      <c r="I396" s="363">
        <v>0.78160963399831995</v>
      </c>
      <c r="J396" s="358" t="s">
        <v>195</v>
      </c>
    </row>
    <row r="397" spans="1:10" x14ac:dyDescent="0.35">
      <c r="A397" s="369" t="s">
        <v>587</v>
      </c>
      <c r="B397" s="353">
        <v>382730.93585058965</v>
      </c>
      <c r="C397" s="363" t="s">
        <v>580</v>
      </c>
      <c r="D397" s="363">
        <v>72.198899393063783</v>
      </c>
      <c r="E397" s="363">
        <v>1.27574421828449</v>
      </c>
      <c r="F397" s="363">
        <v>2.0421908991005702</v>
      </c>
      <c r="G397" s="353">
        <v>27632.752332089869</v>
      </c>
      <c r="H397" s="353">
        <v>0.48826677857</v>
      </c>
      <c r="I397" s="353">
        <v>0.78160963399831995</v>
      </c>
      <c r="J397" s="358" t="s">
        <v>195</v>
      </c>
    </row>
    <row r="398" spans="1:10" x14ac:dyDescent="0.35">
      <c r="A398" s="369" t="s">
        <v>588</v>
      </c>
      <c r="B398" s="353" t="s">
        <v>522</v>
      </c>
      <c r="C398" s="363" t="s">
        <v>580</v>
      </c>
      <c r="D398" s="363" t="s">
        <v>522</v>
      </c>
      <c r="E398" s="363" t="s">
        <v>522</v>
      </c>
      <c r="F398" s="363" t="s">
        <v>522</v>
      </c>
      <c r="G398" s="353" t="s">
        <v>522</v>
      </c>
      <c r="H398" s="353" t="s">
        <v>522</v>
      </c>
      <c r="I398" s="353" t="s">
        <v>522</v>
      </c>
      <c r="J398" s="358" t="s">
        <v>195</v>
      </c>
    </row>
    <row r="399" spans="1:10" x14ac:dyDescent="0.35">
      <c r="A399" s="369" t="s">
        <v>589</v>
      </c>
      <c r="B399" s="353" t="s">
        <v>522</v>
      </c>
      <c r="C399" s="363" t="s">
        <v>580</v>
      </c>
      <c r="D399" s="363" t="s">
        <v>522</v>
      </c>
      <c r="E399" s="363" t="s">
        <v>522</v>
      </c>
      <c r="F399" s="363" t="s">
        <v>522</v>
      </c>
      <c r="G399" s="353" t="s">
        <v>522</v>
      </c>
      <c r="H399" s="353" t="s">
        <v>522</v>
      </c>
      <c r="I399" s="353" t="s">
        <v>522</v>
      </c>
      <c r="J399" s="358" t="s">
        <v>195</v>
      </c>
    </row>
    <row r="400" spans="1:10" x14ac:dyDescent="0.35">
      <c r="A400" s="369" t="s">
        <v>590</v>
      </c>
      <c r="B400" s="353" t="s">
        <v>522</v>
      </c>
      <c r="C400" s="363" t="s">
        <v>580</v>
      </c>
      <c r="D400" s="363" t="s">
        <v>522</v>
      </c>
      <c r="E400" s="363" t="s">
        <v>522</v>
      </c>
      <c r="F400" s="363" t="s">
        <v>522</v>
      </c>
      <c r="G400" s="353" t="s">
        <v>522</v>
      </c>
      <c r="H400" s="353" t="s">
        <v>522</v>
      </c>
      <c r="I400" s="353" t="s">
        <v>522</v>
      </c>
      <c r="J400" s="358" t="s">
        <v>195</v>
      </c>
    </row>
    <row r="401" spans="1:13" x14ac:dyDescent="0.35">
      <c r="A401" s="369" t="s">
        <v>93</v>
      </c>
      <c r="B401" s="353" t="s">
        <v>522</v>
      </c>
      <c r="C401" s="363" t="s">
        <v>580</v>
      </c>
      <c r="D401" s="363" t="s">
        <v>522</v>
      </c>
      <c r="E401" s="363" t="s">
        <v>522</v>
      </c>
      <c r="F401" s="363" t="s">
        <v>522</v>
      </c>
      <c r="G401" s="353" t="s">
        <v>522</v>
      </c>
      <c r="H401" s="353" t="s">
        <v>522</v>
      </c>
      <c r="I401" s="353" t="s">
        <v>522</v>
      </c>
      <c r="J401" s="358" t="s">
        <v>195</v>
      </c>
    </row>
    <row r="402" spans="1:13" x14ac:dyDescent="0.35">
      <c r="A402" s="69" t="s">
        <v>638</v>
      </c>
      <c r="B402" s="380"/>
      <c r="C402" s="380"/>
      <c r="D402" s="380"/>
      <c r="E402" s="380"/>
      <c r="F402" s="380"/>
      <c r="G402" s="380"/>
      <c r="H402" s="380"/>
      <c r="I402" s="380"/>
      <c r="J402" s="380"/>
    </row>
    <row r="403" spans="1:13" x14ac:dyDescent="0.35">
      <c r="A403" s="70" t="s">
        <v>639</v>
      </c>
      <c r="B403" s="358" t="s">
        <v>195</v>
      </c>
      <c r="C403" s="358" t="s">
        <v>195</v>
      </c>
      <c r="D403" s="358" t="s">
        <v>195</v>
      </c>
      <c r="E403" s="358" t="s">
        <v>195</v>
      </c>
      <c r="F403" s="358" t="s">
        <v>195</v>
      </c>
      <c r="G403" s="358" t="s">
        <v>195</v>
      </c>
      <c r="H403" s="358" t="s">
        <v>195</v>
      </c>
      <c r="I403" s="358" t="s">
        <v>195</v>
      </c>
      <c r="J403" s="358" t="s">
        <v>195</v>
      </c>
    </row>
    <row r="404" spans="1:13" x14ac:dyDescent="0.35">
      <c r="A404" s="371" t="s">
        <v>3388</v>
      </c>
      <c r="B404" s="353" t="s">
        <v>522</v>
      </c>
      <c r="C404" s="363" t="s">
        <v>580</v>
      </c>
      <c r="D404" s="363" t="s">
        <v>522</v>
      </c>
      <c r="E404" s="363" t="s">
        <v>522</v>
      </c>
      <c r="F404" s="363" t="s">
        <v>522</v>
      </c>
      <c r="G404" s="353" t="s">
        <v>522</v>
      </c>
      <c r="H404" s="353" t="s">
        <v>522</v>
      </c>
      <c r="I404" s="353" t="s">
        <v>522</v>
      </c>
      <c r="J404" s="353" t="s">
        <v>522</v>
      </c>
    </row>
    <row r="405" spans="1:13" x14ac:dyDescent="0.35">
      <c r="A405" s="371" t="s">
        <v>3408</v>
      </c>
      <c r="B405" s="353" t="s">
        <v>522</v>
      </c>
      <c r="C405" s="363" t="s">
        <v>580</v>
      </c>
      <c r="D405" s="363" t="s">
        <v>522</v>
      </c>
      <c r="E405" s="363" t="s">
        <v>522</v>
      </c>
      <c r="F405" s="363" t="s">
        <v>522</v>
      </c>
      <c r="G405" s="353" t="s">
        <v>522</v>
      </c>
      <c r="H405" s="353" t="s">
        <v>522</v>
      </c>
      <c r="I405" s="353" t="s">
        <v>522</v>
      </c>
      <c r="J405" s="353" t="s">
        <v>522</v>
      </c>
    </row>
    <row r="407" spans="1:13" x14ac:dyDescent="0.35">
      <c r="A407" s="59" t="s">
        <v>640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594" t="s">
        <v>641</v>
      </c>
      <c r="B409" s="594"/>
      <c r="C409" s="594"/>
      <c r="D409" s="594"/>
      <c r="E409" s="594"/>
      <c r="F409" s="594"/>
      <c r="G409" s="594"/>
      <c r="H409" s="280"/>
      <c r="I409" s="280"/>
      <c r="J409" s="280"/>
      <c r="K409" s="280"/>
      <c r="L409" s="280"/>
      <c r="M409" s="410" t="s">
        <v>506</v>
      </c>
    </row>
    <row r="410" spans="1:13" ht="15.5" x14ac:dyDescent="0.35">
      <c r="A410" s="271" t="s">
        <v>751</v>
      </c>
      <c r="B410" s="277"/>
      <c r="C410" s="277"/>
      <c r="D410" s="277"/>
      <c r="E410" s="277"/>
      <c r="F410" s="277"/>
      <c r="G410" s="277"/>
      <c r="H410" s="280"/>
      <c r="I410" s="280"/>
      <c r="J410" s="280"/>
      <c r="K410" s="280"/>
      <c r="L410" s="280"/>
      <c r="M410" s="410" t="s">
        <v>3423</v>
      </c>
    </row>
    <row r="411" spans="1:13" x14ac:dyDescent="0.35">
      <c r="A411" s="282"/>
      <c r="B411" s="280"/>
      <c r="C411" s="280"/>
      <c r="D411" s="280"/>
      <c r="E411" s="280"/>
      <c r="F411" s="280"/>
      <c r="G411" s="280"/>
      <c r="H411" s="280"/>
      <c r="I411" s="280"/>
      <c r="J411" s="280"/>
      <c r="K411" s="280"/>
      <c r="L411" s="281"/>
      <c r="M411" s="410" t="s">
        <v>507</v>
      </c>
    </row>
    <row r="412" spans="1:13" x14ac:dyDescent="0.35">
      <c r="A412" s="280"/>
      <c r="B412" s="280"/>
      <c r="C412" s="280"/>
      <c r="D412" s="280"/>
      <c r="E412" s="280"/>
      <c r="F412" s="280"/>
      <c r="G412" s="280"/>
      <c r="H412" s="280"/>
      <c r="I412" s="280"/>
      <c r="J412" s="280"/>
      <c r="K412" s="280"/>
      <c r="L412" s="280"/>
      <c r="M412" s="283"/>
    </row>
    <row r="413" spans="1:13" ht="37" x14ac:dyDescent="0.35">
      <c r="A413" s="284" t="s">
        <v>508</v>
      </c>
      <c r="B413" s="285" t="s">
        <v>509</v>
      </c>
      <c r="C413" s="286" t="s">
        <v>510</v>
      </c>
      <c r="D413" s="286" t="s">
        <v>511</v>
      </c>
      <c r="E413" s="287" t="s">
        <v>642</v>
      </c>
      <c r="F413" s="287" t="s">
        <v>643</v>
      </c>
      <c r="G413" s="288" t="s">
        <v>644</v>
      </c>
      <c r="H413" s="286" t="s">
        <v>645</v>
      </c>
      <c r="I413" s="72" t="s">
        <v>646</v>
      </c>
      <c r="J413" s="286" t="s">
        <v>647</v>
      </c>
      <c r="K413" s="287" t="s">
        <v>513</v>
      </c>
      <c r="L413" s="287" t="s">
        <v>514</v>
      </c>
      <c r="M413" s="289" t="s">
        <v>648</v>
      </c>
    </row>
    <row r="414" spans="1:13" ht="15" thickBot="1" x14ac:dyDescent="0.4">
      <c r="A414" s="290"/>
      <c r="B414" s="617" t="s">
        <v>516</v>
      </c>
      <c r="C414" s="617"/>
      <c r="D414" s="618"/>
      <c r="E414" s="619" t="s">
        <v>649</v>
      </c>
      <c r="F414" s="617"/>
      <c r="G414" s="618"/>
      <c r="H414" s="619" t="s">
        <v>516</v>
      </c>
      <c r="I414" s="620"/>
      <c r="J414" s="620"/>
      <c r="K414" s="620"/>
      <c r="L414" s="620"/>
      <c r="M414" s="621"/>
    </row>
    <row r="415" spans="1:13" ht="15" thickTop="1" x14ac:dyDescent="0.35">
      <c r="A415" s="291" t="s">
        <v>650</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651</v>
      </c>
      <c r="B416" s="349">
        <v>70318.070227320059</v>
      </c>
      <c r="C416" s="358" t="s">
        <v>195</v>
      </c>
      <c r="D416" s="358" t="s">
        <v>195</v>
      </c>
      <c r="E416" s="358" t="s">
        <v>195</v>
      </c>
      <c r="F416" s="358" t="s">
        <v>195</v>
      </c>
      <c r="G416" s="358" t="s">
        <v>195</v>
      </c>
      <c r="H416" s="358" t="s">
        <v>195</v>
      </c>
      <c r="I416" s="358" t="s">
        <v>195</v>
      </c>
      <c r="J416" s="349" t="s">
        <v>522</v>
      </c>
      <c r="K416" s="349" t="s">
        <v>522</v>
      </c>
      <c r="L416" s="349" t="s">
        <v>522</v>
      </c>
      <c r="M416" s="349">
        <v>134.03649648504052</v>
      </c>
    </row>
    <row r="417" spans="1:13" x14ac:dyDescent="0.35">
      <c r="A417" s="381" t="s">
        <v>652</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35">
      <c r="A418" s="381" t="s">
        <v>653</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35">
      <c r="A419" s="381" t="s">
        <v>654</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35">
      <c r="A420" s="381" t="s">
        <v>655</v>
      </c>
      <c r="B420" s="349">
        <v>7643.7059332608314</v>
      </c>
      <c r="C420" s="358" t="s">
        <v>195</v>
      </c>
      <c r="D420" s="358" t="s">
        <v>195</v>
      </c>
      <c r="E420" s="358" t="s">
        <v>195</v>
      </c>
      <c r="F420" s="358" t="s">
        <v>195</v>
      </c>
      <c r="G420" s="358" t="s">
        <v>195</v>
      </c>
      <c r="H420" s="358" t="s">
        <v>195</v>
      </c>
      <c r="I420" s="358" t="s">
        <v>195</v>
      </c>
      <c r="J420" s="349" t="s">
        <v>522</v>
      </c>
      <c r="K420" s="349" t="s">
        <v>522</v>
      </c>
      <c r="L420" s="349" t="s">
        <v>522</v>
      </c>
      <c r="M420" s="349" t="s">
        <v>522</v>
      </c>
    </row>
    <row r="421" spans="1:13" x14ac:dyDescent="0.35">
      <c r="A421" s="293" t="s">
        <v>656</v>
      </c>
      <c r="B421" s="349">
        <v>46553.765996456706</v>
      </c>
      <c r="C421" s="349">
        <v>3.4620000000000002</v>
      </c>
      <c r="D421" s="349">
        <v>69.090317678675007</v>
      </c>
      <c r="E421" s="349">
        <v>20040.325102040817</v>
      </c>
      <c r="F421" s="349" t="s">
        <v>522</v>
      </c>
      <c r="G421" s="349" t="s">
        <v>522</v>
      </c>
      <c r="H421" s="349" t="s">
        <v>522</v>
      </c>
      <c r="I421" s="349" t="s">
        <v>522</v>
      </c>
      <c r="J421" s="349">
        <v>55.249069497127223</v>
      </c>
      <c r="K421" s="349">
        <v>188.72091220254887</v>
      </c>
      <c r="L421" s="349">
        <v>213.37603828081271</v>
      </c>
      <c r="M421" s="349">
        <v>228.15769905799976</v>
      </c>
    </row>
    <row r="422" spans="1:13" x14ac:dyDescent="0.35">
      <c r="A422" s="382" t="s">
        <v>657</v>
      </c>
      <c r="B422" s="349">
        <v>9177.0984327999995</v>
      </c>
      <c r="C422" s="349" t="s">
        <v>522</v>
      </c>
      <c r="D422" s="349" t="s">
        <v>522</v>
      </c>
      <c r="E422" s="358" t="s">
        <v>195</v>
      </c>
      <c r="F422" s="358" t="s">
        <v>195</v>
      </c>
      <c r="G422" s="358" t="s">
        <v>195</v>
      </c>
      <c r="H422" s="358" t="s">
        <v>195</v>
      </c>
      <c r="I422" s="358" t="s">
        <v>195</v>
      </c>
      <c r="J422" s="353" t="s">
        <v>524</v>
      </c>
      <c r="K422" s="353" t="s">
        <v>524</v>
      </c>
      <c r="L422" s="353" t="s">
        <v>524</v>
      </c>
      <c r="M422" s="353" t="s">
        <v>524</v>
      </c>
    </row>
    <row r="423" spans="1:13" x14ac:dyDescent="0.35">
      <c r="A423" s="381" t="s">
        <v>658</v>
      </c>
      <c r="B423" s="358" t="s">
        <v>195</v>
      </c>
      <c r="C423" s="358" t="s">
        <v>195</v>
      </c>
      <c r="D423" s="349">
        <v>37.974850892036372</v>
      </c>
      <c r="E423" s="358" t="s">
        <v>195</v>
      </c>
      <c r="F423" s="358" t="s">
        <v>195</v>
      </c>
      <c r="G423" s="358" t="s">
        <v>195</v>
      </c>
      <c r="H423" s="358" t="s">
        <v>195</v>
      </c>
      <c r="I423" s="358" t="s">
        <v>195</v>
      </c>
      <c r="J423" s="353" t="s">
        <v>524</v>
      </c>
      <c r="K423" s="358" t="s">
        <v>195</v>
      </c>
      <c r="L423" s="358" t="s">
        <v>195</v>
      </c>
      <c r="M423" s="358" t="s">
        <v>195</v>
      </c>
    </row>
    <row r="424" spans="1:13" x14ac:dyDescent="0.35">
      <c r="A424" s="381" t="s">
        <v>659</v>
      </c>
      <c r="B424" s="349" t="s">
        <v>522</v>
      </c>
      <c r="C424" s="358" t="s">
        <v>195</v>
      </c>
      <c r="D424" s="349">
        <v>23.960466786638641</v>
      </c>
      <c r="E424" s="358" t="s">
        <v>195</v>
      </c>
      <c r="F424" s="358" t="s">
        <v>195</v>
      </c>
      <c r="G424" s="358" t="s">
        <v>195</v>
      </c>
      <c r="H424" s="358" t="s">
        <v>195</v>
      </c>
      <c r="I424" s="358" t="s">
        <v>195</v>
      </c>
      <c r="J424" s="353" t="s">
        <v>524</v>
      </c>
      <c r="K424" s="353" t="s">
        <v>524</v>
      </c>
      <c r="L424" s="353" t="s">
        <v>524</v>
      </c>
      <c r="M424" s="358" t="s">
        <v>195</v>
      </c>
    </row>
    <row r="425" spans="1:13" x14ac:dyDescent="0.35">
      <c r="A425" s="381" t="s">
        <v>660</v>
      </c>
      <c r="B425" s="349" t="s">
        <v>545</v>
      </c>
      <c r="C425" s="358" t="s">
        <v>195</v>
      </c>
      <c r="D425" s="349">
        <v>7.1550000000000002</v>
      </c>
      <c r="E425" s="358" t="s">
        <v>195</v>
      </c>
      <c r="F425" s="358" t="s">
        <v>195</v>
      </c>
      <c r="G425" s="358" t="s">
        <v>195</v>
      </c>
      <c r="H425" s="358" t="s">
        <v>195</v>
      </c>
      <c r="I425" s="358" t="s">
        <v>195</v>
      </c>
      <c r="J425" s="358" t="s">
        <v>195</v>
      </c>
      <c r="K425" s="358" t="s">
        <v>195</v>
      </c>
      <c r="L425" s="353" t="s">
        <v>524</v>
      </c>
      <c r="M425" s="353" t="s">
        <v>524</v>
      </c>
    </row>
    <row r="426" spans="1:13" x14ac:dyDescent="0.35">
      <c r="A426" s="381" t="s">
        <v>661</v>
      </c>
      <c r="B426" s="349">
        <v>91.7</v>
      </c>
      <c r="C426" s="349">
        <v>0.40600000000000003</v>
      </c>
      <c r="D426" s="358" t="s">
        <v>195</v>
      </c>
      <c r="E426" s="358" t="s">
        <v>195</v>
      </c>
      <c r="F426" s="358" t="s">
        <v>195</v>
      </c>
      <c r="G426" s="358" t="s">
        <v>195</v>
      </c>
      <c r="H426" s="358" t="s">
        <v>195</v>
      </c>
      <c r="I426" s="358" t="s">
        <v>195</v>
      </c>
      <c r="J426" s="353" t="s">
        <v>524</v>
      </c>
      <c r="K426" s="353" t="s">
        <v>524</v>
      </c>
      <c r="L426" s="353" t="s">
        <v>524</v>
      </c>
      <c r="M426" s="353" t="s">
        <v>524</v>
      </c>
    </row>
    <row r="427" spans="1:13" x14ac:dyDescent="0.35">
      <c r="A427" s="381" t="s">
        <v>662</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35">
      <c r="A428" s="381" t="s">
        <v>663</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35">
      <c r="A429" s="381" t="s">
        <v>664</v>
      </c>
      <c r="B429" s="349">
        <v>27383.218865213978</v>
      </c>
      <c r="C429" s="349">
        <v>3.056</v>
      </c>
      <c r="D429" s="358" t="s">
        <v>195</v>
      </c>
      <c r="E429" s="358" t="s">
        <v>195</v>
      </c>
      <c r="F429" s="358" t="s">
        <v>195</v>
      </c>
      <c r="G429" s="358" t="s">
        <v>195</v>
      </c>
      <c r="H429" s="358" t="s">
        <v>195</v>
      </c>
      <c r="I429" s="358" t="s">
        <v>195</v>
      </c>
      <c r="J429" s="353" t="s">
        <v>524</v>
      </c>
      <c r="K429" s="353" t="s">
        <v>524</v>
      </c>
      <c r="L429" s="353" t="s">
        <v>524</v>
      </c>
      <c r="M429" s="353" t="s">
        <v>524</v>
      </c>
    </row>
    <row r="430" spans="1:13" x14ac:dyDescent="0.35">
      <c r="A430" s="381" t="s">
        <v>665</v>
      </c>
      <c r="B430" s="358" t="s">
        <v>195</v>
      </c>
      <c r="C430" s="358" t="s">
        <v>195</v>
      </c>
      <c r="D430" s="358" t="s">
        <v>195</v>
      </c>
      <c r="E430" s="349">
        <v>20040.325102040817</v>
      </c>
      <c r="F430" s="349" t="s">
        <v>522</v>
      </c>
      <c r="G430" s="349" t="s">
        <v>522</v>
      </c>
      <c r="H430" s="349" t="s">
        <v>522</v>
      </c>
      <c r="I430" s="349" t="s">
        <v>522</v>
      </c>
      <c r="J430" s="358" t="s">
        <v>195</v>
      </c>
      <c r="K430" s="358" t="s">
        <v>195</v>
      </c>
      <c r="L430" s="358" t="s">
        <v>195</v>
      </c>
      <c r="M430" s="358" t="s">
        <v>195</v>
      </c>
    </row>
    <row r="431" spans="1:13" x14ac:dyDescent="0.35">
      <c r="A431" s="383" t="s">
        <v>3409</v>
      </c>
      <c r="B431" s="349">
        <v>6491.041979844872</v>
      </c>
      <c r="C431" s="349" t="s">
        <v>584</v>
      </c>
      <c r="D431" s="349" t="s">
        <v>522</v>
      </c>
      <c r="E431" s="349" t="s">
        <v>522</v>
      </c>
      <c r="F431" s="349" t="s">
        <v>522</v>
      </c>
      <c r="G431" s="349" t="s">
        <v>522</v>
      </c>
      <c r="H431" s="349" t="s">
        <v>522</v>
      </c>
      <c r="I431" s="349" t="s">
        <v>522</v>
      </c>
      <c r="J431" s="349">
        <v>55.249069497127223</v>
      </c>
      <c r="K431" s="349">
        <v>188.72091220254887</v>
      </c>
      <c r="L431" s="349">
        <v>213.37603828081271</v>
      </c>
      <c r="M431" s="349">
        <v>228.15769905799976</v>
      </c>
    </row>
    <row r="432" spans="1:13" x14ac:dyDescent="0.35">
      <c r="A432" s="292" t="s">
        <v>666</v>
      </c>
      <c r="B432" s="349">
        <v>77196.299037699835</v>
      </c>
      <c r="C432" s="349">
        <v>0.96083966399999998</v>
      </c>
      <c r="D432" s="349" t="s">
        <v>522</v>
      </c>
      <c r="E432" s="349" t="s">
        <v>584</v>
      </c>
      <c r="F432" s="349">
        <v>3439.7541856200496</v>
      </c>
      <c r="G432" s="349" t="s">
        <v>522</v>
      </c>
      <c r="H432" s="349">
        <v>0.12041830440901</v>
      </c>
      <c r="I432" s="349" t="s">
        <v>522</v>
      </c>
      <c r="J432" s="349">
        <v>60.032090854165958</v>
      </c>
      <c r="K432" s="349">
        <v>752.39490757758881</v>
      </c>
      <c r="L432" s="349">
        <v>44.874287061635293</v>
      </c>
      <c r="M432" s="349">
        <v>158.39225986800554</v>
      </c>
    </row>
    <row r="433" spans="1:13" x14ac:dyDescent="0.35">
      <c r="A433" s="381" t="s">
        <v>667</v>
      </c>
      <c r="B433" s="349">
        <v>70075.972196806615</v>
      </c>
      <c r="C433" s="349">
        <v>0.57413966400000005</v>
      </c>
      <c r="D433" s="358" t="s">
        <v>195</v>
      </c>
      <c r="E433" s="358" t="s">
        <v>195</v>
      </c>
      <c r="F433" s="358" t="s">
        <v>195</v>
      </c>
      <c r="G433" s="358" t="s">
        <v>195</v>
      </c>
      <c r="H433" s="358" t="s">
        <v>195</v>
      </c>
      <c r="I433" s="358" t="s">
        <v>195</v>
      </c>
      <c r="J433" s="353" t="s">
        <v>524</v>
      </c>
      <c r="K433" s="353" t="s">
        <v>524</v>
      </c>
      <c r="L433" s="353" t="s">
        <v>524</v>
      </c>
      <c r="M433" s="353" t="s">
        <v>524</v>
      </c>
    </row>
    <row r="434" spans="1:13" x14ac:dyDescent="0.35">
      <c r="A434" s="381" t="s">
        <v>668</v>
      </c>
      <c r="B434" s="349">
        <v>1391.9</v>
      </c>
      <c r="C434" s="349">
        <v>0.38669999999999999</v>
      </c>
      <c r="D434" s="358" t="s">
        <v>195</v>
      </c>
      <c r="E434" s="358" t="s">
        <v>195</v>
      </c>
      <c r="F434" s="358" t="s">
        <v>195</v>
      </c>
      <c r="G434" s="358" t="s">
        <v>195</v>
      </c>
      <c r="H434" s="358" t="s">
        <v>195</v>
      </c>
      <c r="I434" s="358" t="s">
        <v>195</v>
      </c>
      <c r="J434" s="353" t="s">
        <v>524</v>
      </c>
      <c r="K434" s="353" t="s">
        <v>524</v>
      </c>
      <c r="L434" s="353" t="s">
        <v>524</v>
      </c>
      <c r="M434" s="353" t="s">
        <v>524</v>
      </c>
    </row>
    <row r="435" spans="1:13" x14ac:dyDescent="0.35">
      <c r="A435" s="381" t="s">
        <v>669</v>
      </c>
      <c r="B435" s="349">
        <v>4142.0497045616085</v>
      </c>
      <c r="C435" s="358" t="s">
        <v>195</v>
      </c>
      <c r="D435" s="358" t="s">
        <v>195</v>
      </c>
      <c r="E435" s="358" t="s">
        <v>195</v>
      </c>
      <c r="F435" s="349">
        <v>3439.7541856200496</v>
      </c>
      <c r="G435" s="358" t="s">
        <v>195</v>
      </c>
      <c r="H435" s="349" t="s">
        <v>522</v>
      </c>
      <c r="I435" s="358" t="s">
        <v>195</v>
      </c>
      <c r="J435" s="353" t="s">
        <v>524</v>
      </c>
      <c r="K435" s="353" t="s">
        <v>524</v>
      </c>
      <c r="L435" s="353" t="s">
        <v>524</v>
      </c>
      <c r="M435" s="353" t="s">
        <v>524</v>
      </c>
    </row>
    <row r="436" spans="1:13" x14ac:dyDescent="0.35">
      <c r="A436" s="383" t="s">
        <v>670</v>
      </c>
      <c r="B436" s="349">
        <v>2.9424154986548698</v>
      </c>
      <c r="C436" s="358" t="s">
        <v>195</v>
      </c>
      <c r="D436" s="358" t="s">
        <v>195</v>
      </c>
      <c r="E436" s="349" t="s">
        <v>584</v>
      </c>
      <c r="F436" s="349" t="s">
        <v>522</v>
      </c>
      <c r="G436" s="349" t="s">
        <v>522</v>
      </c>
      <c r="H436" s="349">
        <v>0.12041830440901</v>
      </c>
      <c r="I436" s="358" t="s">
        <v>195</v>
      </c>
      <c r="J436" s="353" t="s">
        <v>524</v>
      </c>
      <c r="K436" s="353" t="s">
        <v>524</v>
      </c>
      <c r="L436" s="353" t="s">
        <v>524</v>
      </c>
      <c r="M436" s="353" t="s">
        <v>524</v>
      </c>
    </row>
    <row r="437" spans="1:13" x14ac:dyDescent="0.35">
      <c r="A437" s="384" t="s">
        <v>671</v>
      </c>
      <c r="B437" s="349">
        <v>553.25</v>
      </c>
      <c r="C437" s="358" t="s">
        <v>195</v>
      </c>
      <c r="D437" s="358" t="s">
        <v>195</v>
      </c>
      <c r="E437" s="358" t="s">
        <v>195</v>
      </c>
      <c r="F437" s="358" t="s">
        <v>195</v>
      </c>
      <c r="G437" s="358" t="s">
        <v>195</v>
      </c>
      <c r="H437" s="358" t="s">
        <v>195</v>
      </c>
      <c r="I437" s="358" t="s">
        <v>195</v>
      </c>
      <c r="J437" s="353" t="s">
        <v>524</v>
      </c>
      <c r="K437" s="353" t="s">
        <v>524</v>
      </c>
      <c r="L437" s="353" t="s">
        <v>524</v>
      </c>
      <c r="M437" s="353" t="s">
        <v>524</v>
      </c>
    </row>
    <row r="438" spans="1:13" x14ac:dyDescent="0.35">
      <c r="A438" s="384" t="s">
        <v>672</v>
      </c>
      <c r="B438" s="349">
        <v>1030.18472083296</v>
      </c>
      <c r="C438" s="358" t="s">
        <v>195</v>
      </c>
      <c r="D438" s="358" t="s">
        <v>195</v>
      </c>
      <c r="E438" s="358" t="s">
        <v>195</v>
      </c>
      <c r="F438" s="358" t="s">
        <v>195</v>
      </c>
      <c r="G438" s="358" t="s">
        <v>195</v>
      </c>
      <c r="H438" s="358" t="s">
        <v>195</v>
      </c>
      <c r="I438" s="358" t="s">
        <v>195</v>
      </c>
      <c r="J438" s="353" t="s">
        <v>524</v>
      </c>
      <c r="K438" s="353" t="s">
        <v>524</v>
      </c>
      <c r="L438" s="353" t="s">
        <v>524</v>
      </c>
      <c r="M438" s="353" t="s">
        <v>524</v>
      </c>
    </row>
    <row r="439" spans="1:13" x14ac:dyDescent="0.35">
      <c r="A439" s="381" t="s">
        <v>3410</v>
      </c>
      <c r="B439" s="349" t="s">
        <v>522</v>
      </c>
      <c r="C439" s="349" t="s">
        <v>522</v>
      </c>
      <c r="D439" s="349" t="s">
        <v>522</v>
      </c>
      <c r="E439" s="349" t="s">
        <v>522</v>
      </c>
      <c r="F439" s="349" t="s">
        <v>522</v>
      </c>
      <c r="G439" s="349" t="s">
        <v>522</v>
      </c>
      <c r="H439" s="349" t="s">
        <v>522</v>
      </c>
      <c r="I439" s="349" t="s">
        <v>522</v>
      </c>
      <c r="J439" s="349">
        <v>60.032090854165958</v>
      </c>
      <c r="K439" s="349">
        <v>752.39490757758881</v>
      </c>
      <c r="L439" s="349">
        <v>44.874287061635293</v>
      </c>
      <c r="M439" s="349">
        <v>158.39225986800554</v>
      </c>
    </row>
    <row r="440" spans="1:13" x14ac:dyDescent="0.35">
      <c r="A440" s="385" t="s">
        <v>673</v>
      </c>
      <c r="B440" s="349" t="s">
        <v>524</v>
      </c>
      <c r="C440" s="349" t="s">
        <v>522</v>
      </c>
      <c r="D440" s="349" t="s">
        <v>522</v>
      </c>
      <c r="E440" s="358" t="s">
        <v>195</v>
      </c>
      <c r="F440" s="358" t="s">
        <v>195</v>
      </c>
      <c r="G440" s="358" t="s">
        <v>195</v>
      </c>
      <c r="H440" s="358" t="s">
        <v>195</v>
      </c>
      <c r="I440" s="358" t="s">
        <v>195</v>
      </c>
      <c r="J440" s="349" t="s">
        <v>522</v>
      </c>
      <c r="K440" s="349" t="s">
        <v>522</v>
      </c>
      <c r="L440" s="349" t="s">
        <v>522</v>
      </c>
      <c r="M440" s="349" t="s">
        <v>522</v>
      </c>
    </row>
    <row r="441" spans="1:13" x14ac:dyDescent="0.35">
      <c r="A441" s="386" t="s">
        <v>674</v>
      </c>
      <c r="B441" s="349" t="s">
        <v>524</v>
      </c>
      <c r="C441" s="349" t="s">
        <v>522</v>
      </c>
      <c r="D441" s="349" t="s">
        <v>522</v>
      </c>
      <c r="E441" s="358" t="s">
        <v>195</v>
      </c>
      <c r="F441" s="358" t="s">
        <v>195</v>
      </c>
      <c r="G441" s="358" t="s">
        <v>195</v>
      </c>
      <c r="H441" s="358" t="s">
        <v>195</v>
      </c>
      <c r="I441" s="358" t="s">
        <v>195</v>
      </c>
      <c r="J441" s="353" t="s">
        <v>522</v>
      </c>
      <c r="K441" s="353" t="s">
        <v>522</v>
      </c>
      <c r="L441" s="353" t="s">
        <v>522</v>
      </c>
      <c r="M441" s="353" t="s">
        <v>522</v>
      </c>
    </row>
    <row r="442" spans="1:13" x14ac:dyDescent="0.35">
      <c r="A442" s="386" t="s">
        <v>675</v>
      </c>
      <c r="B442" s="349" t="s">
        <v>524</v>
      </c>
      <c r="C442" s="349" t="s">
        <v>522</v>
      </c>
      <c r="D442" s="349" t="s">
        <v>522</v>
      </c>
      <c r="E442" s="358" t="s">
        <v>195</v>
      </c>
      <c r="F442" s="358" t="s">
        <v>195</v>
      </c>
      <c r="G442" s="358" t="s">
        <v>195</v>
      </c>
      <c r="H442" s="358" t="s">
        <v>195</v>
      </c>
      <c r="I442" s="358" t="s">
        <v>195</v>
      </c>
      <c r="J442" s="353" t="s">
        <v>522</v>
      </c>
      <c r="K442" s="353" t="s">
        <v>522</v>
      </c>
      <c r="L442" s="353" t="s">
        <v>522</v>
      </c>
      <c r="M442" s="353" t="s">
        <v>522</v>
      </c>
    </row>
    <row r="443" spans="1:13" x14ac:dyDescent="0.35">
      <c r="A443" s="387" t="s">
        <v>676</v>
      </c>
      <c r="B443" s="349" t="s">
        <v>524</v>
      </c>
      <c r="C443" s="349" t="s">
        <v>522</v>
      </c>
      <c r="D443" s="349" t="s">
        <v>522</v>
      </c>
      <c r="E443" s="358" t="s">
        <v>195</v>
      </c>
      <c r="F443" s="358" t="s">
        <v>195</v>
      </c>
      <c r="G443" s="358" t="s">
        <v>195</v>
      </c>
      <c r="H443" s="358" t="s">
        <v>195</v>
      </c>
      <c r="I443" s="358" t="s">
        <v>195</v>
      </c>
      <c r="J443" s="349" t="s">
        <v>522</v>
      </c>
      <c r="K443" s="349" t="s">
        <v>522</v>
      </c>
      <c r="L443" s="349" t="s">
        <v>522</v>
      </c>
      <c r="M443" s="349" t="s">
        <v>522</v>
      </c>
    </row>
    <row r="444" spans="1:13" x14ac:dyDescent="0.35">
      <c r="A444" s="388" t="s">
        <v>677</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35">
      <c r="A445" s="386" t="s">
        <v>678</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35">
      <c r="A446" s="386" t="s">
        <v>679</v>
      </c>
      <c r="B446" s="358" t="s">
        <v>195</v>
      </c>
      <c r="C446" s="358" t="s">
        <v>195</v>
      </c>
      <c r="D446" s="358" t="s">
        <v>195</v>
      </c>
      <c r="E446" s="349" t="s">
        <v>549</v>
      </c>
      <c r="F446" s="349" t="s">
        <v>549</v>
      </c>
      <c r="G446" s="349" t="s">
        <v>549</v>
      </c>
      <c r="H446" s="349" t="s">
        <v>549</v>
      </c>
      <c r="I446" s="349" t="s">
        <v>549</v>
      </c>
      <c r="J446" s="358" t="s">
        <v>195</v>
      </c>
      <c r="K446" s="358" t="s">
        <v>195</v>
      </c>
      <c r="L446" s="358" t="s">
        <v>195</v>
      </c>
      <c r="M446" s="358" t="s">
        <v>195</v>
      </c>
    </row>
    <row r="447" spans="1:13" x14ac:dyDescent="0.35">
      <c r="A447" s="386" t="s">
        <v>680</v>
      </c>
      <c r="B447" s="358" t="s">
        <v>195</v>
      </c>
      <c r="C447" s="358" t="s">
        <v>195</v>
      </c>
      <c r="D447" s="358" t="s">
        <v>195</v>
      </c>
      <c r="E447" s="349" t="s">
        <v>620</v>
      </c>
      <c r="F447" s="349" t="s">
        <v>620</v>
      </c>
      <c r="G447" s="349">
        <v>4.9702035437500003</v>
      </c>
      <c r="H447" s="349" t="s">
        <v>549</v>
      </c>
      <c r="I447" s="349" t="s">
        <v>549</v>
      </c>
      <c r="J447" s="358" t="s">
        <v>195</v>
      </c>
      <c r="K447" s="358" t="s">
        <v>195</v>
      </c>
      <c r="L447" s="358" t="s">
        <v>195</v>
      </c>
      <c r="M447" s="358" t="s">
        <v>195</v>
      </c>
    </row>
    <row r="448" spans="1:13" x14ac:dyDescent="0.35">
      <c r="A448" s="386" t="s">
        <v>681</v>
      </c>
      <c r="B448" s="358" t="s">
        <v>195</v>
      </c>
      <c r="C448" s="358" t="s">
        <v>195</v>
      </c>
      <c r="D448" s="358" t="s">
        <v>195</v>
      </c>
      <c r="E448" s="349">
        <v>1.84005186808937</v>
      </c>
      <c r="F448" s="349">
        <v>2.4884645670558498</v>
      </c>
      <c r="G448" s="349" t="s">
        <v>551</v>
      </c>
      <c r="H448" s="349">
        <v>3.4824456909999998E-4</v>
      </c>
      <c r="I448" s="349" t="s">
        <v>551</v>
      </c>
      <c r="J448" s="358" t="s">
        <v>195</v>
      </c>
      <c r="K448" s="358" t="s">
        <v>195</v>
      </c>
      <c r="L448" s="358" t="s">
        <v>195</v>
      </c>
      <c r="M448" s="358" t="s">
        <v>195</v>
      </c>
    </row>
    <row r="449" spans="1:13" x14ac:dyDescent="0.35">
      <c r="A449" s="386" t="s">
        <v>3411</v>
      </c>
      <c r="B449" s="358" t="s">
        <v>195</v>
      </c>
      <c r="C449" s="358" t="s">
        <v>195</v>
      </c>
      <c r="D449" s="358" t="s">
        <v>195</v>
      </c>
      <c r="E449" s="349" t="s">
        <v>549</v>
      </c>
      <c r="F449" s="349" t="s">
        <v>620</v>
      </c>
      <c r="G449" s="349">
        <v>13.247769375000001</v>
      </c>
      <c r="H449" s="349" t="s">
        <v>524</v>
      </c>
      <c r="I449" s="349" t="s">
        <v>524</v>
      </c>
      <c r="J449" s="358" t="s">
        <v>195</v>
      </c>
      <c r="K449" s="358" t="s">
        <v>195</v>
      </c>
      <c r="L449" s="358" t="s">
        <v>195</v>
      </c>
      <c r="M449" s="358" t="s">
        <v>195</v>
      </c>
    </row>
    <row r="450" spans="1:13" x14ac:dyDescent="0.35">
      <c r="A450" s="389" t="s">
        <v>682</v>
      </c>
      <c r="B450" s="358" t="s">
        <v>195</v>
      </c>
      <c r="C450" s="358" t="s">
        <v>195</v>
      </c>
      <c r="D450" s="358" t="s">
        <v>195</v>
      </c>
      <c r="E450" s="349">
        <v>99978.817182500003</v>
      </c>
      <c r="F450" s="349">
        <v>15.660888</v>
      </c>
      <c r="G450" s="349">
        <v>7313.5339055999993</v>
      </c>
      <c r="H450" s="349" t="s">
        <v>522</v>
      </c>
      <c r="I450" s="349" t="s">
        <v>522</v>
      </c>
      <c r="J450" s="358" t="s">
        <v>195</v>
      </c>
      <c r="K450" s="358" t="s">
        <v>195</v>
      </c>
      <c r="L450" s="358" t="s">
        <v>195</v>
      </c>
      <c r="M450" s="358" t="s">
        <v>195</v>
      </c>
    </row>
    <row r="451" spans="1:13" x14ac:dyDescent="0.35">
      <c r="A451" s="386" t="s">
        <v>683</v>
      </c>
      <c r="B451" s="358" t="s">
        <v>195</v>
      </c>
      <c r="C451" s="358" t="s">
        <v>195</v>
      </c>
      <c r="D451" s="358" t="s">
        <v>195</v>
      </c>
      <c r="E451" s="349">
        <v>89653.230582500008</v>
      </c>
      <c r="F451" s="349" t="s">
        <v>522</v>
      </c>
      <c r="G451" s="349" t="s">
        <v>3274</v>
      </c>
      <c r="H451" s="349" t="s">
        <v>522</v>
      </c>
      <c r="I451" s="349" t="s">
        <v>522</v>
      </c>
      <c r="J451" s="358" t="s">
        <v>195</v>
      </c>
      <c r="K451" s="358" t="s">
        <v>195</v>
      </c>
      <c r="L451" s="358" t="s">
        <v>195</v>
      </c>
      <c r="M451" s="358" t="s">
        <v>195</v>
      </c>
    </row>
    <row r="452" spans="1:13" x14ac:dyDescent="0.35">
      <c r="A452" s="386" t="s">
        <v>684</v>
      </c>
      <c r="B452" s="358" t="s">
        <v>195</v>
      </c>
      <c r="C452" s="358" t="s">
        <v>195</v>
      </c>
      <c r="D452" s="358" t="s">
        <v>195</v>
      </c>
      <c r="E452" s="349">
        <v>1490.8036</v>
      </c>
      <c r="F452" s="349" t="s">
        <v>522</v>
      </c>
      <c r="G452" s="349" t="s">
        <v>524</v>
      </c>
      <c r="H452" s="349" t="s">
        <v>522</v>
      </c>
      <c r="I452" s="349" t="s">
        <v>522</v>
      </c>
      <c r="J452" s="358" t="s">
        <v>195</v>
      </c>
      <c r="K452" s="358" t="s">
        <v>195</v>
      </c>
      <c r="L452" s="358" t="s">
        <v>195</v>
      </c>
      <c r="M452" s="358" t="s">
        <v>195</v>
      </c>
    </row>
    <row r="453" spans="1:13" x14ac:dyDescent="0.35">
      <c r="A453" s="386" t="s">
        <v>685</v>
      </c>
      <c r="B453" s="358" t="s">
        <v>195</v>
      </c>
      <c r="C453" s="358" t="s">
        <v>195</v>
      </c>
      <c r="D453" s="358" t="s">
        <v>195</v>
      </c>
      <c r="E453" s="349">
        <v>301.25799999999998</v>
      </c>
      <c r="F453" s="349">
        <v>15.660888</v>
      </c>
      <c r="G453" s="349" t="s">
        <v>524</v>
      </c>
      <c r="H453" s="349" t="s">
        <v>522</v>
      </c>
      <c r="I453" s="349" t="s">
        <v>522</v>
      </c>
      <c r="J453" s="358" t="s">
        <v>195</v>
      </c>
      <c r="K453" s="358" t="s">
        <v>195</v>
      </c>
      <c r="L453" s="358" t="s">
        <v>195</v>
      </c>
      <c r="M453" s="358" t="s">
        <v>195</v>
      </c>
    </row>
    <row r="454" spans="1:13" x14ac:dyDescent="0.35">
      <c r="A454" s="386" t="s">
        <v>686</v>
      </c>
      <c r="B454" s="358" t="s">
        <v>195</v>
      </c>
      <c r="C454" s="358" t="s">
        <v>195</v>
      </c>
      <c r="D454" s="358" t="s">
        <v>195</v>
      </c>
      <c r="E454" s="349">
        <v>8533.5249999999996</v>
      </c>
      <c r="F454" s="349" t="s">
        <v>522</v>
      </c>
      <c r="G454" s="349" t="s">
        <v>596</v>
      </c>
      <c r="H454" s="349" t="s">
        <v>522</v>
      </c>
      <c r="I454" s="349" t="s">
        <v>522</v>
      </c>
      <c r="J454" s="358" t="s">
        <v>195</v>
      </c>
      <c r="K454" s="358" t="s">
        <v>195</v>
      </c>
      <c r="L454" s="358" t="s">
        <v>195</v>
      </c>
      <c r="M454" s="358" t="s">
        <v>195</v>
      </c>
    </row>
    <row r="455" spans="1:13" x14ac:dyDescent="0.35">
      <c r="A455" s="386" t="s">
        <v>687</v>
      </c>
      <c r="B455" s="358" t="s">
        <v>195</v>
      </c>
      <c r="C455" s="358" t="s">
        <v>195</v>
      </c>
      <c r="D455" s="358" t="s">
        <v>195</v>
      </c>
      <c r="E455" s="349" t="s">
        <v>522</v>
      </c>
      <c r="F455" s="349" t="s">
        <v>522</v>
      </c>
      <c r="G455" s="349" t="s">
        <v>524</v>
      </c>
      <c r="H455" s="349" t="s">
        <v>522</v>
      </c>
      <c r="I455" s="349" t="s">
        <v>522</v>
      </c>
      <c r="J455" s="358" t="s">
        <v>195</v>
      </c>
      <c r="K455" s="358" t="s">
        <v>195</v>
      </c>
      <c r="L455" s="358" t="s">
        <v>195</v>
      </c>
      <c r="M455" s="358" t="s">
        <v>195</v>
      </c>
    </row>
    <row r="456" spans="1:13" x14ac:dyDescent="0.35">
      <c r="A456" s="387" t="s">
        <v>688</v>
      </c>
      <c r="B456" s="358" t="s">
        <v>195</v>
      </c>
      <c r="C456" s="358" t="s">
        <v>195</v>
      </c>
      <c r="D456" s="358" t="s">
        <v>195</v>
      </c>
      <c r="E456" s="349" t="s">
        <v>522</v>
      </c>
      <c r="F456" s="349" t="s">
        <v>522</v>
      </c>
      <c r="G456" s="349">
        <v>7313.5339055999993</v>
      </c>
      <c r="H456" s="349" t="s">
        <v>522</v>
      </c>
      <c r="I456" s="349" t="s">
        <v>522</v>
      </c>
      <c r="J456" s="358" t="s">
        <v>195</v>
      </c>
      <c r="K456" s="358" t="s">
        <v>195</v>
      </c>
      <c r="L456" s="358" t="s">
        <v>195</v>
      </c>
      <c r="M456" s="358" t="s">
        <v>195</v>
      </c>
    </row>
    <row r="457" spans="1:13" x14ac:dyDescent="0.35">
      <c r="A457" s="388" t="s">
        <v>689</v>
      </c>
      <c r="B457" s="349" t="s">
        <v>545</v>
      </c>
      <c r="C457" s="349" t="s">
        <v>522</v>
      </c>
      <c r="D457" s="349">
        <v>14.15208194400004</v>
      </c>
      <c r="E457" s="349" t="s">
        <v>522</v>
      </c>
      <c r="F457" s="349" t="s">
        <v>522</v>
      </c>
      <c r="G457" s="349" t="s">
        <v>522</v>
      </c>
      <c r="H457" s="349">
        <v>0.36624329245062998</v>
      </c>
      <c r="I457" s="349" t="s">
        <v>522</v>
      </c>
      <c r="J457" s="349">
        <v>3.0595650574289701</v>
      </c>
      <c r="K457" s="349">
        <v>2.2218459027463999</v>
      </c>
      <c r="L457" s="349">
        <v>3851.2231308671667</v>
      </c>
      <c r="M457" s="349">
        <v>0.17191986356898001</v>
      </c>
    </row>
    <row r="458" spans="1:13" x14ac:dyDescent="0.35">
      <c r="A458" s="386" t="s">
        <v>690</v>
      </c>
      <c r="B458" s="358" t="s">
        <v>195</v>
      </c>
      <c r="C458" s="358" t="s">
        <v>195</v>
      </c>
      <c r="D458" s="358" t="s">
        <v>195</v>
      </c>
      <c r="E458" s="349" t="s">
        <v>522</v>
      </c>
      <c r="F458" s="349" t="s">
        <v>522</v>
      </c>
      <c r="G458" s="349" t="s">
        <v>522</v>
      </c>
      <c r="H458" s="349">
        <v>0.36624329245062998</v>
      </c>
      <c r="I458" s="349" t="s">
        <v>522</v>
      </c>
      <c r="J458" s="358" t="s">
        <v>195</v>
      </c>
      <c r="K458" s="358" t="s">
        <v>195</v>
      </c>
      <c r="L458" s="358" t="s">
        <v>195</v>
      </c>
      <c r="M458" s="358" t="s">
        <v>195</v>
      </c>
    </row>
    <row r="459" spans="1:13" x14ac:dyDescent="0.35">
      <c r="A459" s="386" t="s">
        <v>3412</v>
      </c>
      <c r="B459" s="358" t="s">
        <v>195</v>
      </c>
      <c r="C459" s="358" t="s">
        <v>195</v>
      </c>
      <c r="D459" s="358" t="s">
        <v>195</v>
      </c>
      <c r="E459" s="358" t="s">
        <v>195</v>
      </c>
      <c r="F459" s="349" t="s">
        <v>522</v>
      </c>
      <c r="G459" s="349" t="s">
        <v>195</v>
      </c>
      <c r="H459" s="349" t="s">
        <v>549</v>
      </c>
      <c r="I459" s="358" t="s">
        <v>195</v>
      </c>
      <c r="J459" s="358" t="s">
        <v>195</v>
      </c>
      <c r="K459" s="358" t="s">
        <v>195</v>
      </c>
      <c r="L459" s="358" t="s">
        <v>195</v>
      </c>
      <c r="M459" s="358" t="s">
        <v>195</v>
      </c>
    </row>
    <row r="460" spans="1:13" x14ac:dyDescent="0.35">
      <c r="A460" s="386" t="s">
        <v>3413</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35">
      <c r="A461" s="386" t="s">
        <v>691</v>
      </c>
      <c r="B461" s="349" t="s">
        <v>545</v>
      </c>
      <c r="C461" s="349" t="s">
        <v>522</v>
      </c>
      <c r="D461" s="349" t="s">
        <v>522</v>
      </c>
      <c r="E461" s="349" t="s">
        <v>522</v>
      </c>
      <c r="F461" s="349" t="s">
        <v>522</v>
      </c>
      <c r="G461" s="349" t="s">
        <v>522</v>
      </c>
      <c r="H461" s="349" t="s">
        <v>522</v>
      </c>
      <c r="I461" s="349" t="s">
        <v>522</v>
      </c>
      <c r="J461" s="349">
        <v>3.0595650574289701</v>
      </c>
      <c r="K461" s="349">
        <v>2.2218459027463999</v>
      </c>
      <c r="L461" s="349">
        <v>3851.2231308671667</v>
      </c>
      <c r="M461" s="349">
        <v>0.17191986356898001</v>
      </c>
    </row>
    <row r="462" spans="1:13" x14ac:dyDescent="0.35">
      <c r="A462" s="385" t="s">
        <v>692</v>
      </c>
      <c r="B462" s="349" t="s">
        <v>522</v>
      </c>
      <c r="C462" s="349" t="s">
        <v>522</v>
      </c>
      <c r="D462" s="349">
        <v>0.41200961784130002</v>
      </c>
      <c r="E462" s="349" t="s">
        <v>556</v>
      </c>
      <c r="F462" s="349" t="s">
        <v>556</v>
      </c>
      <c r="G462" s="349" t="s">
        <v>522</v>
      </c>
      <c r="H462" s="349" t="s">
        <v>556</v>
      </c>
      <c r="I462" s="349" t="s">
        <v>556</v>
      </c>
      <c r="J462" s="349">
        <v>453.82441954455231</v>
      </c>
      <c r="K462" s="349">
        <v>613.85632533670321</v>
      </c>
      <c r="L462" s="349">
        <v>1739.7462559347221</v>
      </c>
      <c r="M462" s="349">
        <v>310.00149700742173</v>
      </c>
    </row>
    <row r="464" spans="1:13" x14ac:dyDescent="0.35">
      <c r="A464" s="59" t="s">
        <v>693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24" t="s">
        <v>694</v>
      </c>
      <c r="B466" s="624"/>
      <c r="C466" s="624"/>
      <c r="D466" s="624"/>
      <c r="E466" s="624"/>
      <c r="F466" s="624"/>
      <c r="G466" s="624"/>
      <c r="H466" s="624"/>
      <c r="I466" s="624"/>
      <c r="J466" s="624"/>
      <c r="K466" s="624"/>
      <c r="L466" s="624"/>
      <c r="M466" s="624"/>
      <c r="N466" s="624"/>
      <c r="O466" s="624"/>
      <c r="P466" s="624"/>
      <c r="Q466" s="624"/>
      <c r="R466" s="283"/>
      <c r="S466" s="283"/>
      <c r="T466" s="283"/>
      <c r="U466" s="283"/>
      <c r="V466" s="283"/>
      <c r="W466" s="283"/>
      <c r="X466" s="283"/>
      <c r="Y466" s="283"/>
      <c r="Z466" s="283"/>
      <c r="AA466" s="283"/>
      <c r="AB466" s="283"/>
      <c r="AC466" s="283"/>
      <c r="AD466" s="283"/>
      <c r="AE466" s="283"/>
      <c r="AF466" s="294"/>
      <c r="AG466" s="283"/>
      <c r="AH466" s="283"/>
      <c r="AI466" s="411" t="s">
        <v>506</v>
      </c>
      <c r="AJ466" s="281"/>
    </row>
    <row r="467" spans="1:36" ht="15.5" x14ac:dyDescent="0.35">
      <c r="A467" s="295" t="s">
        <v>695</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3423</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507</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39" t="s">
        <v>508</v>
      </c>
      <c r="B470" s="297" t="s">
        <v>696</v>
      </c>
      <c r="C470" s="298" t="s">
        <v>697</v>
      </c>
      <c r="D470" s="298" t="s">
        <v>698</v>
      </c>
      <c r="E470" s="298" t="s">
        <v>699</v>
      </c>
      <c r="F470" s="298" t="s">
        <v>700</v>
      </c>
      <c r="G470" s="298" t="s">
        <v>701</v>
      </c>
      <c r="H470" s="298" t="s">
        <v>702</v>
      </c>
      <c r="I470" s="298" t="s">
        <v>703</v>
      </c>
      <c r="J470" s="298" t="s">
        <v>704</v>
      </c>
      <c r="K470" s="298" t="s">
        <v>705</v>
      </c>
      <c r="L470" s="298" t="s">
        <v>706</v>
      </c>
      <c r="M470" s="298" t="s">
        <v>707</v>
      </c>
      <c r="N470" s="298" t="s">
        <v>708</v>
      </c>
      <c r="O470" s="298" t="s">
        <v>709</v>
      </c>
      <c r="P470" s="298" t="s">
        <v>710</v>
      </c>
      <c r="Q470" s="298" t="s">
        <v>711</v>
      </c>
      <c r="R470" s="298" t="s">
        <v>712</v>
      </c>
      <c r="S470" s="299" t="s">
        <v>713</v>
      </c>
      <c r="T470" s="299" t="s">
        <v>714</v>
      </c>
      <c r="U470" s="300" t="s">
        <v>715</v>
      </c>
      <c r="V470" s="298" t="s">
        <v>716</v>
      </c>
      <c r="W470" s="301" t="s">
        <v>717</v>
      </c>
      <c r="X470" s="301" t="s">
        <v>718</v>
      </c>
      <c r="Y470" s="301" t="s">
        <v>719</v>
      </c>
      <c r="Z470" s="301" t="s">
        <v>720</v>
      </c>
      <c r="AA470" s="301" t="s">
        <v>721</v>
      </c>
      <c r="AB470" s="301" t="s">
        <v>722</v>
      </c>
      <c r="AC470" s="301" t="s">
        <v>723</v>
      </c>
      <c r="AD470" s="302" t="s">
        <v>724</v>
      </c>
      <c r="AE470" s="302" t="s">
        <v>725</v>
      </c>
      <c r="AF470" s="300" t="s">
        <v>726</v>
      </c>
      <c r="AG470" s="298" t="s">
        <v>727</v>
      </c>
      <c r="AH470" s="300" t="s">
        <v>644</v>
      </c>
      <c r="AI470" s="299" t="s">
        <v>645</v>
      </c>
      <c r="AJ470" s="75" t="s">
        <v>728</v>
      </c>
    </row>
    <row r="471" spans="1:36" ht="37" thickBot="1" x14ac:dyDescent="0.4">
      <c r="A471" s="640"/>
      <c r="B471" s="619" t="s">
        <v>3276</v>
      </c>
      <c r="C471" s="617"/>
      <c r="D471" s="617"/>
      <c r="E471" s="617"/>
      <c r="F471" s="617"/>
      <c r="G471" s="617"/>
      <c r="H471" s="617"/>
      <c r="I471" s="617"/>
      <c r="J471" s="617"/>
      <c r="K471" s="617"/>
      <c r="L471" s="617"/>
      <c r="M471" s="617"/>
      <c r="N471" s="617"/>
      <c r="O471" s="617"/>
      <c r="P471" s="617"/>
      <c r="Q471" s="617"/>
      <c r="R471" s="618"/>
      <c r="S471" s="344"/>
      <c r="T471" s="344"/>
      <c r="U471" s="625" t="s">
        <v>729</v>
      </c>
      <c r="V471" s="626"/>
      <c r="W471" s="619" t="s">
        <v>3276</v>
      </c>
      <c r="X471" s="617"/>
      <c r="Y471" s="617"/>
      <c r="Z471" s="617"/>
      <c r="AA471" s="617"/>
      <c r="AB471" s="617"/>
      <c r="AC471" s="618"/>
      <c r="AD471" s="344"/>
      <c r="AE471" s="344"/>
      <c r="AF471" s="625" t="s">
        <v>729</v>
      </c>
      <c r="AG471" s="626"/>
      <c r="AH471" s="303" t="s">
        <v>649</v>
      </c>
      <c r="AI471" s="345" t="s">
        <v>3276</v>
      </c>
      <c r="AJ471" s="304" t="s">
        <v>3276</v>
      </c>
    </row>
    <row r="472" spans="1:36" ht="15" thickTop="1" x14ac:dyDescent="0.35">
      <c r="A472" s="305" t="s">
        <v>730</v>
      </c>
      <c r="B472" s="349">
        <v>1368.6274879263533</v>
      </c>
      <c r="C472" s="349">
        <v>397.31929999999994</v>
      </c>
      <c r="D472" s="349" t="s">
        <v>827</v>
      </c>
      <c r="E472" s="349" t="s">
        <v>827</v>
      </c>
      <c r="F472" s="349">
        <v>2580.4423400000001</v>
      </c>
      <c r="G472" s="349" t="s">
        <v>547</v>
      </c>
      <c r="H472" s="349">
        <v>56052.275099999999</v>
      </c>
      <c r="I472" s="349" t="s">
        <v>547</v>
      </c>
      <c r="J472" s="349">
        <v>2093.1475999999998</v>
      </c>
      <c r="K472" s="349" t="s">
        <v>547</v>
      </c>
      <c r="L472" s="349" t="s">
        <v>827</v>
      </c>
      <c r="M472" s="349" t="s">
        <v>547</v>
      </c>
      <c r="N472" s="349" t="s">
        <v>547</v>
      </c>
      <c r="O472" s="349" t="s">
        <v>547</v>
      </c>
      <c r="P472" s="349" t="s">
        <v>547</v>
      </c>
      <c r="Q472" s="349">
        <v>117.73</v>
      </c>
      <c r="R472" s="349" t="s">
        <v>547</v>
      </c>
      <c r="S472" s="349" t="s">
        <v>827</v>
      </c>
      <c r="T472" s="349" t="s">
        <v>827</v>
      </c>
      <c r="U472" s="349">
        <v>1.84005186808937</v>
      </c>
      <c r="V472" s="358" t="s">
        <v>195</v>
      </c>
      <c r="W472" s="349">
        <v>539.28252369958398</v>
      </c>
      <c r="X472" s="349">
        <v>206.77996980802794</v>
      </c>
      <c r="Y472" s="349">
        <v>8.9719417447910903</v>
      </c>
      <c r="Z472" s="349" t="s">
        <v>547</v>
      </c>
      <c r="AA472" s="349">
        <v>11.42114438969833</v>
      </c>
      <c r="AB472" s="349" t="s">
        <v>547</v>
      </c>
      <c r="AC472" s="349" t="s">
        <v>827</v>
      </c>
      <c r="AD472" s="349" t="s">
        <v>547</v>
      </c>
      <c r="AE472" s="349" t="s">
        <v>547</v>
      </c>
      <c r="AF472" s="349">
        <v>2.4884645670558498</v>
      </c>
      <c r="AG472" s="358" t="s">
        <v>195</v>
      </c>
      <c r="AH472" s="349">
        <v>7332.5098355411983</v>
      </c>
      <c r="AI472" s="349">
        <v>517.67788417194004</v>
      </c>
      <c r="AJ472" s="349">
        <v>28.530150025699999</v>
      </c>
    </row>
    <row r="473" spans="1:36" x14ac:dyDescent="0.35">
      <c r="A473" s="305" t="s">
        <v>731</v>
      </c>
      <c r="B473" s="349">
        <v>1354.0760204081632</v>
      </c>
      <c r="C473" s="349" t="s">
        <v>522</v>
      </c>
      <c r="D473" s="349" t="s">
        <v>522</v>
      </c>
      <c r="E473" s="349" t="s">
        <v>522</v>
      </c>
      <c r="F473" s="349" t="s">
        <v>522</v>
      </c>
      <c r="G473" s="349" t="s">
        <v>522</v>
      </c>
      <c r="H473" s="349" t="s">
        <v>522</v>
      </c>
      <c r="I473" s="349" t="s">
        <v>522</v>
      </c>
      <c r="J473" s="349" t="s">
        <v>522</v>
      </c>
      <c r="K473" s="349" t="s">
        <v>522</v>
      </c>
      <c r="L473" s="349" t="s">
        <v>522</v>
      </c>
      <c r="M473" s="349" t="s">
        <v>522</v>
      </c>
      <c r="N473" s="349" t="s">
        <v>522</v>
      </c>
      <c r="O473" s="349" t="s">
        <v>522</v>
      </c>
      <c r="P473" s="349" t="s">
        <v>522</v>
      </c>
      <c r="Q473" s="349" t="s">
        <v>522</v>
      </c>
      <c r="R473" s="349" t="s">
        <v>522</v>
      </c>
      <c r="S473" s="349" t="s">
        <v>522</v>
      </c>
      <c r="T473" s="349" t="s">
        <v>522</v>
      </c>
      <c r="U473" s="349" t="s">
        <v>522</v>
      </c>
      <c r="V473" s="358" t="s">
        <v>195</v>
      </c>
      <c r="W473" s="349" t="s">
        <v>522</v>
      </c>
      <c r="X473" s="349" t="s">
        <v>522</v>
      </c>
      <c r="Y473" s="349" t="s">
        <v>522</v>
      </c>
      <c r="Z473" s="349" t="s">
        <v>522</v>
      </c>
      <c r="AA473" s="349" t="s">
        <v>522</v>
      </c>
      <c r="AB473" s="349" t="s">
        <v>522</v>
      </c>
      <c r="AC473" s="349" t="s">
        <v>522</v>
      </c>
      <c r="AD473" s="349" t="s">
        <v>522</v>
      </c>
      <c r="AE473" s="349" t="s">
        <v>522</v>
      </c>
      <c r="AF473" s="349" t="s">
        <v>522</v>
      </c>
      <c r="AG473" s="358" t="s">
        <v>195</v>
      </c>
      <c r="AH473" s="349" t="s">
        <v>522</v>
      </c>
      <c r="AI473" s="349" t="s">
        <v>522</v>
      </c>
      <c r="AJ473" s="349" t="s">
        <v>522</v>
      </c>
    </row>
    <row r="474" spans="1:36" x14ac:dyDescent="0.35">
      <c r="A474" s="386" t="s">
        <v>732</v>
      </c>
      <c r="B474" s="349">
        <v>1354.0760204081632</v>
      </c>
      <c r="C474" s="349" t="s">
        <v>522</v>
      </c>
      <c r="D474" s="349" t="s">
        <v>522</v>
      </c>
      <c r="E474" s="349" t="s">
        <v>522</v>
      </c>
      <c r="F474" s="349" t="s">
        <v>522</v>
      </c>
      <c r="G474" s="349" t="s">
        <v>522</v>
      </c>
      <c r="H474" s="349" t="s">
        <v>522</v>
      </c>
      <c r="I474" s="349" t="s">
        <v>522</v>
      </c>
      <c r="J474" s="349" t="s">
        <v>522</v>
      </c>
      <c r="K474" s="349" t="s">
        <v>522</v>
      </c>
      <c r="L474" s="349" t="s">
        <v>522</v>
      </c>
      <c r="M474" s="349" t="s">
        <v>522</v>
      </c>
      <c r="N474" s="349" t="s">
        <v>522</v>
      </c>
      <c r="O474" s="349" t="s">
        <v>522</v>
      </c>
      <c r="P474" s="349" t="s">
        <v>522</v>
      </c>
      <c r="Q474" s="349" t="s">
        <v>522</v>
      </c>
      <c r="R474" s="349" t="s">
        <v>522</v>
      </c>
      <c r="S474" s="349" t="s">
        <v>522</v>
      </c>
      <c r="T474" s="349" t="s">
        <v>522</v>
      </c>
      <c r="U474" s="349" t="s">
        <v>522</v>
      </c>
      <c r="V474" s="358" t="s">
        <v>195</v>
      </c>
      <c r="W474" s="349" t="s">
        <v>522</v>
      </c>
      <c r="X474" s="349" t="s">
        <v>522</v>
      </c>
      <c r="Y474" s="349" t="s">
        <v>522</v>
      </c>
      <c r="Z474" s="349" t="s">
        <v>522</v>
      </c>
      <c r="AA474" s="349" t="s">
        <v>522</v>
      </c>
      <c r="AB474" s="349" t="s">
        <v>522</v>
      </c>
      <c r="AC474" s="349" t="s">
        <v>522</v>
      </c>
      <c r="AD474" s="349" t="s">
        <v>522</v>
      </c>
      <c r="AE474" s="349" t="s">
        <v>522</v>
      </c>
      <c r="AF474" s="349" t="s">
        <v>522</v>
      </c>
      <c r="AG474" s="358" t="s">
        <v>195</v>
      </c>
      <c r="AH474" s="349" t="s">
        <v>522</v>
      </c>
      <c r="AI474" s="349" t="s">
        <v>522</v>
      </c>
      <c r="AJ474" s="349" t="s">
        <v>522</v>
      </c>
    </row>
    <row r="475" spans="1:36" x14ac:dyDescent="0.35">
      <c r="A475" s="390" t="s">
        <v>733</v>
      </c>
      <c r="B475" s="349">
        <v>1354.0760204081632</v>
      </c>
      <c r="C475" s="349" t="s">
        <v>522</v>
      </c>
      <c r="D475" s="349" t="s">
        <v>522</v>
      </c>
      <c r="E475" s="349" t="s">
        <v>522</v>
      </c>
      <c r="F475" s="349" t="s">
        <v>522</v>
      </c>
      <c r="G475" s="349" t="s">
        <v>522</v>
      </c>
      <c r="H475" s="349" t="s">
        <v>522</v>
      </c>
      <c r="I475" s="349" t="s">
        <v>522</v>
      </c>
      <c r="J475" s="349" t="s">
        <v>522</v>
      </c>
      <c r="K475" s="349" t="s">
        <v>522</v>
      </c>
      <c r="L475" s="349" t="s">
        <v>522</v>
      </c>
      <c r="M475" s="349" t="s">
        <v>522</v>
      </c>
      <c r="N475" s="349" t="s">
        <v>522</v>
      </c>
      <c r="O475" s="349" t="s">
        <v>522</v>
      </c>
      <c r="P475" s="349" t="s">
        <v>522</v>
      </c>
      <c r="Q475" s="349" t="s">
        <v>522</v>
      </c>
      <c r="R475" s="349" t="s">
        <v>522</v>
      </c>
      <c r="S475" s="349" t="s">
        <v>522</v>
      </c>
      <c r="T475" s="349" t="s">
        <v>522</v>
      </c>
      <c r="U475" s="349" t="s">
        <v>522</v>
      </c>
      <c r="V475" s="358" t="s">
        <v>195</v>
      </c>
      <c r="W475" s="349" t="s">
        <v>522</v>
      </c>
      <c r="X475" s="349" t="s">
        <v>522</v>
      </c>
      <c r="Y475" s="349" t="s">
        <v>522</v>
      </c>
      <c r="Z475" s="349" t="s">
        <v>522</v>
      </c>
      <c r="AA475" s="349" t="s">
        <v>522</v>
      </c>
      <c r="AB475" s="349" t="s">
        <v>522</v>
      </c>
      <c r="AC475" s="349" t="s">
        <v>522</v>
      </c>
      <c r="AD475" s="349" t="s">
        <v>522</v>
      </c>
      <c r="AE475" s="349" t="s">
        <v>522</v>
      </c>
      <c r="AF475" s="349" t="s">
        <v>522</v>
      </c>
      <c r="AG475" s="358" t="s">
        <v>195</v>
      </c>
      <c r="AH475" s="349" t="s">
        <v>522</v>
      </c>
      <c r="AI475" s="349" t="s">
        <v>522</v>
      </c>
      <c r="AJ475" s="349" t="s">
        <v>522</v>
      </c>
    </row>
    <row r="476" spans="1:36" x14ac:dyDescent="0.35">
      <c r="A476" s="390" t="s">
        <v>734</v>
      </c>
      <c r="B476" s="349" t="s">
        <v>522</v>
      </c>
      <c r="C476" s="349" t="s">
        <v>522</v>
      </c>
      <c r="D476" s="349" t="s">
        <v>522</v>
      </c>
      <c r="E476" s="349" t="s">
        <v>522</v>
      </c>
      <c r="F476" s="349" t="s">
        <v>522</v>
      </c>
      <c r="G476" s="349" t="s">
        <v>522</v>
      </c>
      <c r="H476" s="349" t="s">
        <v>522</v>
      </c>
      <c r="I476" s="349" t="s">
        <v>522</v>
      </c>
      <c r="J476" s="349" t="s">
        <v>522</v>
      </c>
      <c r="K476" s="349" t="s">
        <v>522</v>
      </c>
      <c r="L476" s="349" t="s">
        <v>522</v>
      </c>
      <c r="M476" s="349" t="s">
        <v>522</v>
      </c>
      <c r="N476" s="349" t="s">
        <v>522</v>
      </c>
      <c r="O476" s="349" t="s">
        <v>522</v>
      </c>
      <c r="P476" s="349" t="s">
        <v>522</v>
      </c>
      <c r="Q476" s="349" t="s">
        <v>522</v>
      </c>
      <c r="R476" s="349" t="s">
        <v>522</v>
      </c>
      <c r="S476" s="349" t="s">
        <v>522</v>
      </c>
      <c r="T476" s="349" t="s">
        <v>522</v>
      </c>
      <c r="U476" s="349" t="s">
        <v>522</v>
      </c>
      <c r="V476" s="358" t="s">
        <v>195</v>
      </c>
      <c r="W476" s="349" t="s">
        <v>522</v>
      </c>
      <c r="X476" s="349" t="s">
        <v>522</v>
      </c>
      <c r="Y476" s="349" t="s">
        <v>522</v>
      </c>
      <c r="Z476" s="349" t="s">
        <v>522</v>
      </c>
      <c r="AA476" s="349" t="s">
        <v>522</v>
      </c>
      <c r="AB476" s="349" t="s">
        <v>522</v>
      </c>
      <c r="AC476" s="349" t="s">
        <v>522</v>
      </c>
      <c r="AD476" s="349" t="s">
        <v>522</v>
      </c>
      <c r="AE476" s="349" t="s">
        <v>522</v>
      </c>
      <c r="AF476" s="349" t="s">
        <v>522</v>
      </c>
      <c r="AG476" s="358" t="s">
        <v>195</v>
      </c>
      <c r="AH476" s="349" t="s">
        <v>522</v>
      </c>
      <c r="AI476" s="349" t="s">
        <v>522</v>
      </c>
      <c r="AJ476" s="349" t="s">
        <v>522</v>
      </c>
    </row>
    <row r="477" spans="1:36" x14ac:dyDescent="0.35">
      <c r="A477" s="386" t="s">
        <v>735</v>
      </c>
      <c r="B477" s="349" t="s">
        <v>522</v>
      </c>
      <c r="C477" s="349" t="s">
        <v>522</v>
      </c>
      <c r="D477" s="349" t="s">
        <v>522</v>
      </c>
      <c r="E477" s="349" t="s">
        <v>522</v>
      </c>
      <c r="F477" s="349" t="s">
        <v>522</v>
      </c>
      <c r="G477" s="349" t="s">
        <v>522</v>
      </c>
      <c r="H477" s="349" t="s">
        <v>522</v>
      </c>
      <c r="I477" s="349" t="s">
        <v>522</v>
      </c>
      <c r="J477" s="349" t="s">
        <v>522</v>
      </c>
      <c r="K477" s="349" t="s">
        <v>522</v>
      </c>
      <c r="L477" s="349" t="s">
        <v>522</v>
      </c>
      <c r="M477" s="349" t="s">
        <v>522</v>
      </c>
      <c r="N477" s="349" t="s">
        <v>522</v>
      </c>
      <c r="O477" s="349" t="s">
        <v>522</v>
      </c>
      <c r="P477" s="349" t="s">
        <v>522</v>
      </c>
      <c r="Q477" s="349" t="s">
        <v>522</v>
      </c>
      <c r="R477" s="349" t="s">
        <v>522</v>
      </c>
      <c r="S477" s="349" t="s">
        <v>522</v>
      </c>
      <c r="T477" s="349" t="s">
        <v>522</v>
      </c>
      <c r="U477" s="349" t="s">
        <v>522</v>
      </c>
      <c r="V477" s="358" t="s">
        <v>195</v>
      </c>
      <c r="W477" s="349" t="s">
        <v>522</v>
      </c>
      <c r="X477" s="349" t="s">
        <v>522</v>
      </c>
      <c r="Y477" s="349" t="s">
        <v>522</v>
      </c>
      <c r="Z477" s="349" t="s">
        <v>522</v>
      </c>
      <c r="AA477" s="349" t="s">
        <v>522</v>
      </c>
      <c r="AB477" s="349" t="s">
        <v>522</v>
      </c>
      <c r="AC477" s="349" t="s">
        <v>522</v>
      </c>
      <c r="AD477" s="349" t="s">
        <v>522</v>
      </c>
      <c r="AE477" s="349" t="s">
        <v>522</v>
      </c>
      <c r="AF477" s="349" t="s">
        <v>522</v>
      </c>
      <c r="AG477" s="358" t="s">
        <v>195</v>
      </c>
      <c r="AH477" s="349" t="s">
        <v>522</v>
      </c>
      <c r="AI477" s="349" t="s">
        <v>522</v>
      </c>
      <c r="AJ477" s="349" t="s">
        <v>522</v>
      </c>
    </row>
    <row r="478" spans="1:36" x14ac:dyDescent="0.35">
      <c r="A478" s="305" t="s">
        <v>736</v>
      </c>
      <c r="B478" s="349" t="s">
        <v>522</v>
      </c>
      <c r="C478" s="349" t="s">
        <v>522</v>
      </c>
      <c r="D478" s="349" t="s">
        <v>522</v>
      </c>
      <c r="E478" s="349" t="s">
        <v>522</v>
      </c>
      <c r="F478" s="349" t="s">
        <v>522</v>
      </c>
      <c r="G478" s="349" t="s">
        <v>522</v>
      </c>
      <c r="H478" s="349" t="s">
        <v>584</v>
      </c>
      <c r="I478" s="349" t="s">
        <v>522</v>
      </c>
      <c r="J478" s="349" t="s">
        <v>522</v>
      </c>
      <c r="K478" s="349" t="s">
        <v>522</v>
      </c>
      <c r="L478" s="349" t="s">
        <v>522</v>
      </c>
      <c r="M478" s="349" t="s">
        <v>522</v>
      </c>
      <c r="N478" s="349" t="s">
        <v>522</v>
      </c>
      <c r="O478" s="349" t="s">
        <v>522</v>
      </c>
      <c r="P478" s="349" t="s">
        <v>522</v>
      </c>
      <c r="Q478" s="349" t="s">
        <v>522</v>
      </c>
      <c r="R478" s="349" t="s">
        <v>522</v>
      </c>
      <c r="S478" s="349" t="s">
        <v>522</v>
      </c>
      <c r="T478" s="349" t="s">
        <v>522</v>
      </c>
      <c r="U478" s="349" t="s">
        <v>522</v>
      </c>
      <c r="V478" s="358" t="s">
        <v>195</v>
      </c>
      <c r="W478" s="349">
        <v>391.00292248704386</v>
      </c>
      <c r="X478" s="349">
        <v>45.101851511540602</v>
      </c>
      <c r="Y478" s="349" t="s">
        <v>522</v>
      </c>
      <c r="Z478" s="349" t="s">
        <v>522</v>
      </c>
      <c r="AA478" s="349" t="s">
        <v>522</v>
      </c>
      <c r="AB478" s="349" t="s">
        <v>522</v>
      </c>
      <c r="AC478" s="349" t="s">
        <v>522</v>
      </c>
      <c r="AD478" s="349" t="s">
        <v>522</v>
      </c>
      <c r="AE478" s="349" t="s">
        <v>522</v>
      </c>
      <c r="AF478" s="349" t="s">
        <v>522</v>
      </c>
      <c r="AG478" s="358" t="s">
        <v>195</v>
      </c>
      <c r="AH478" s="349" t="s">
        <v>522</v>
      </c>
      <c r="AI478" s="349">
        <v>120.41830440901001</v>
      </c>
      <c r="AJ478" s="349" t="s">
        <v>522</v>
      </c>
    </row>
    <row r="479" spans="1:36" x14ac:dyDescent="0.35">
      <c r="A479" s="386" t="s">
        <v>737</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522</v>
      </c>
      <c r="Z479" s="349" t="s">
        <v>522</v>
      </c>
      <c r="AA479" s="349" t="s">
        <v>522</v>
      </c>
      <c r="AB479" s="349" t="s">
        <v>522</v>
      </c>
      <c r="AC479" s="349" t="s">
        <v>522</v>
      </c>
      <c r="AD479" s="349" t="s">
        <v>522</v>
      </c>
      <c r="AE479" s="349" t="s">
        <v>522</v>
      </c>
      <c r="AF479" s="349" t="s">
        <v>522</v>
      </c>
      <c r="AG479" s="358" t="s">
        <v>195</v>
      </c>
      <c r="AH479" s="358" t="s">
        <v>195</v>
      </c>
      <c r="AI479" s="349" t="s">
        <v>522</v>
      </c>
      <c r="AJ479" s="358" t="s">
        <v>195</v>
      </c>
    </row>
    <row r="480" spans="1:36" x14ac:dyDescent="0.35">
      <c r="A480" s="386" t="s">
        <v>738</v>
      </c>
      <c r="B480" s="349" t="s">
        <v>522</v>
      </c>
      <c r="C480" s="349" t="s">
        <v>522</v>
      </c>
      <c r="D480" s="349" t="s">
        <v>522</v>
      </c>
      <c r="E480" s="349" t="s">
        <v>522</v>
      </c>
      <c r="F480" s="349" t="s">
        <v>522</v>
      </c>
      <c r="G480" s="349" t="s">
        <v>522</v>
      </c>
      <c r="H480" s="349" t="s">
        <v>551</v>
      </c>
      <c r="I480" s="349" t="s">
        <v>522</v>
      </c>
      <c r="J480" s="349" t="s">
        <v>522</v>
      </c>
      <c r="K480" s="349" t="s">
        <v>522</v>
      </c>
      <c r="L480" s="349" t="s">
        <v>522</v>
      </c>
      <c r="M480" s="349" t="s">
        <v>522</v>
      </c>
      <c r="N480" s="349" t="s">
        <v>522</v>
      </c>
      <c r="O480" s="349" t="s">
        <v>522</v>
      </c>
      <c r="P480" s="349" t="s">
        <v>522</v>
      </c>
      <c r="Q480" s="349" t="s">
        <v>522</v>
      </c>
      <c r="R480" s="349" t="s">
        <v>522</v>
      </c>
      <c r="S480" s="349" t="s">
        <v>522</v>
      </c>
      <c r="T480" s="349" t="s">
        <v>522</v>
      </c>
      <c r="U480" s="349" t="s">
        <v>522</v>
      </c>
      <c r="V480" s="358" t="s">
        <v>195</v>
      </c>
      <c r="W480" s="349" t="s">
        <v>522</v>
      </c>
      <c r="X480" s="349" t="s">
        <v>522</v>
      </c>
      <c r="Y480" s="349" t="s">
        <v>522</v>
      </c>
      <c r="Z480" s="349" t="s">
        <v>522</v>
      </c>
      <c r="AA480" s="349" t="s">
        <v>522</v>
      </c>
      <c r="AB480" s="349" t="s">
        <v>522</v>
      </c>
      <c r="AC480" s="349" t="s">
        <v>522</v>
      </c>
      <c r="AD480" s="349" t="s">
        <v>522</v>
      </c>
      <c r="AE480" s="349" t="s">
        <v>522</v>
      </c>
      <c r="AF480" s="349" t="s">
        <v>522</v>
      </c>
      <c r="AG480" s="358" t="s">
        <v>195</v>
      </c>
      <c r="AH480" s="349" t="s">
        <v>522</v>
      </c>
      <c r="AI480" s="349">
        <v>120.41830440900908</v>
      </c>
      <c r="AJ480" s="358" t="s">
        <v>195</v>
      </c>
    </row>
    <row r="481" spans="1:36" x14ac:dyDescent="0.35">
      <c r="A481" s="387" t="s">
        <v>739</v>
      </c>
      <c r="B481" s="349" t="s">
        <v>522</v>
      </c>
      <c r="C481" s="349" t="s">
        <v>522</v>
      </c>
      <c r="D481" s="349" t="s">
        <v>522</v>
      </c>
      <c r="E481" s="349" t="s">
        <v>522</v>
      </c>
      <c r="F481" s="349" t="s">
        <v>522</v>
      </c>
      <c r="G481" s="349" t="s">
        <v>522</v>
      </c>
      <c r="H481" s="349" t="s">
        <v>522</v>
      </c>
      <c r="I481" s="349" t="s">
        <v>522</v>
      </c>
      <c r="J481" s="349" t="s">
        <v>522</v>
      </c>
      <c r="K481" s="349" t="s">
        <v>522</v>
      </c>
      <c r="L481" s="349" t="s">
        <v>522</v>
      </c>
      <c r="M481" s="349" t="s">
        <v>522</v>
      </c>
      <c r="N481" s="349" t="s">
        <v>522</v>
      </c>
      <c r="O481" s="349" t="s">
        <v>522</v>
      </c>
      <c r="P481" s="349" t="s">
        <v>522</v>
      </c>
      <c r="Q481" s="349" t="s">
        <v>522</v>
      </c>
      <c r="R481" s="349" t="s">
        <v>522</v>
      </c>
      <c r="S481" s="349" t="s">
        <v>522</v>
      </c>
      <c r="T481" s="349" t="s">
        <v>522</v>
      </c>
      <c r="U481" s="349" t="s">
        <v>522</v>
      </c>
      <c r="V481" s="358" t="s">
        <v>195</v>
      </c>
      <c r="W481" s="349" t="s">
        <v>522</v>
      </c>
      <c r="X481" s="349" t="s">
        <v>522</v>
      </c>
      <c r="Y481" s="349" t="s">
        <v>522</v>
      </c>
      <c r="Z481" s="349" t="s">
        <v>522</v>
      </c>
      <c r="AA481" s="349" t="s">
        <v>522</v>
      </c>
      <c r="AB481" s="349" t="s">
        <v>522</v>
      </c>
      <c r="AC481" s="349" t="s">
        <v>522</v>
      </c>
      <c r="AD481" s="349" t="s">
        <v>522</v>
      </c>
      <c r="AE481" s="349" t="s">
        <v>522</v>
      </c>
      <c r="AF481" s="349" t="s">
        <v>522</v>
      </c>
      <c r="AG481" s="358" t="s">
        <v>195</v>
      </c>
      <c r="AH481" s="349" t="s">
        <v>522</v>
      </c>
      <c r="AI481" s="349" t="s">
        <v>522</v>
      </c>
      <c r="AJ481" s="349" t="s">
        <v>522</v>
      </c>
    </row>
    <row r="482" spans="1:36" x14ac:dyDescent="0.35">
      <c r="A482" s="306" t="s">
        <v>677</v>
      </c>
      <c r="B482" s="349">
        <v>13.671467518190029</v>
      </c>
      <c r="C482" s="349" t="s">
        <v>620</v>
      </c>
      <c r="D482" s="349" t="s">
        <v>3269</v>
      </c>
      <c r="E482" s="349" t="s">
        <v>3269</v>
      </c>
      <c r="F482" s="349" t="s">
        <v>3269</v>
      </c>
      <c r="G482" s="349" t="s">
        <v>621</v>
      </c>
      <c r="H482" s="349" t="s">
        <v>620</v>
      </c>
      <c r="I482" s="349" t="s">
        <v>621</v>
      </c>
      <c r="J482" s="349" t="s">
        <v>3269</v>
      </c>
      <c r="K482" s="349" t="s">
        <v>621</v>
      </c>
      <c r="L482" s="349" t="s">
        <v>3269</v>
      </c>
      <c r="M482" s="349" t="s">
        <v>621</v>
      </c>
      <c r="N482" s="349" t="s">
        <v>621</v>
      </c>
      <c r="O482" s="349" t="s">
        <v>621</v>
      </c>
      <c r="P482" s="349" t="s">
        <v>621</v>
      </c>
      <c r="Q482" s="349" t="s">
        <v>3269</v>
      </c>
      <c r="R482" s="349" t="s">
        <v>621</v>
      </c>
      <c r="S482" s="349" t="s">
        <v>3269</v>
      </c>
      <c r="T482" s="349" t="s">
        <v>3269</v>
      </c>
      <c r="U482" s="349">
        <v>1.84005186808937</v>
      </c>
      <c r="V482" s="358" t="s">
        <v>195</v>
      </c>
      <c r="W482" s="349">
        <v>146.16040121254008</v>
      </c>
      <c r="X482" s="349">
        <v>161.67811829648733</v>
      </c>
      <c r="Y482" s="349">
        <v>8.9719417447910903</v>
      </c>
      <c r="Z482" s="349" t="s">
        <v>621</v>
      </c>
      <c r="AA482" s="349">
        <v>11.42114438969833</v>
      </c>
      <c r="AB482" s="349" t="s">
        <v>621</v>
      </c>
      <c r="AC482" s="349" t="s">
        <v>3269</v>
      </c>
      <c r="AD482" s="349" t="s">
        <v>621</v>
      </c>
      <c r="AE482" s="349" t="s">
        <v>621</v>
      </c>
      <c r="AF482" s="349">
        <v>2.4884645670558498</v>
      </c>
      <c r="AG482" s="358" t="s">
        <v>195</v>
      </c>
      <c r="AH482" s="349">
        <v>18.975929941198739</v>
      </c>
      <c r="AI482" s="349">
        <v>31.016287312304989</v>
      </c>
      <c r="AJ482" s="349">
        <v>28.530150025703989</v>
      </c>
    </row>
    <row r="483" spans="1:36" x14ac:dyDescent="0.35">
      <c r="A483" s="386" t="s">
        <v>678</v>
      </c>
      <c r="B483" s="349">
        <v>13.671467518190029</v>
      </c>
      <c r="C483" s="349" t="s">
        <v>524</v>
      </c>
      <c r="D483" s="349" t="s">
        <v>524</v>
      </c>
      <c r="E483" s="349" t="s">
        <v>551</v>
      </c>
      <c r="F483" s="349" t="s">
        <v>551</v>
      </c>
      <c r="G483" s="349" t="s">
        <v>551</v>
      </c>
      <c r="H483" s="349" t="s">
        <v>524</v>
      </c>
      <c r="I483" s="349" t="s">
        <v>551</v>
      </c>
      <c r="J483" s="349" t="s">
        <v>551</v>
      </c>
      <c r="K483" s="349" t="s">
        <v>551</v>
      </c>
      <c r="L483" s="349" t="s">
        <v>551</v>
      </c>
      <c r="M483" s="349" t="s">
        <v>551</v>
      </c>
      <c r="N483" s="349" t="s">
        <v>551</v>
      </c>
      <c r="O483" s="349" t="s">
        <v>551</v>
      </c>
      <c r="P483" s="349" t="s">
        <v>551</v>
      </c>
      <c r="Q483" s="349" t="s">
        <v>551</v>
      </c>
      <c r="R483" s="349" t="s">
        <v>551</v>
      </c>
      <c r="S483" s="349" t="s">
        <v>551</v>
      </c>
      <c r="T483" s="349" t="s">
        <v>551</v>
      </c>
      <c r="U483" s="349" t="s">
        <v>549</v>
      </c>
      <c r="V483" s="358" t="s">
        <v>195</v>
      </c>
      <c r="W483" s="349">
        <v>146.16040121254008</v>
      </c>
      <c r="X483" s="349">
        <v>161.67811829648733</v>
      </c>
      <c r="Y483" s="349">
        <v>8.9719417447910903</v>
      </c>
      <c r="Z483" s="349" t="s">
        <v>551</v>
      </c>
      <c r="AA483" s="349">
        <v>11.42114438969833</v>
      </c>
      <c r="AB483" s="349" t="s">
        <v>551</v>
      </c>
      <c r="AC483" s="349" t="s">
        <v>551</v>
      </c>
      <c r="AD483" s="349" t="s">
        <v>551</v>
      </c>
      <c r="AE483" s="349" t="s">
        <v>551</v>
      </c>
      <c r="AF483" s="349" t="s">
        <v>549</v>
      </c>
      <c r="AG483" s="358" t="s">
        <v>195</v>
      </c>
      <c r="AH483" s="349">
        <v>0.75795702244873997</v>
      </c>
      <c r="AI483" s="349">
        <v>30.668042743204541</v>
      </c>
      <c r="AJ483" s="349">
        <v>28.530150025703989</v>
      </c>
    </row>
    <row r="484" spans="1:36" x14ac:dyDescent="0.35">
      <c r="A484" s="386" t="s">
        <v>679</v>
      </c>
      <c r="B484" s="349" t="s">
        <v>549</v>
      </c>
      <c r="C484" s="349" t="s">
        <v>549</v>
      </c>
      <c r="D484" s="349" t="s">
        <v>549</v>
      </c>
      <c r="E484" s="349" t="s">
        <v>549</v>
      </c>
      <c r="F484" s="349" t="s">
        <v>549</v>
      </c>
      <c r="G484" s="349" t="s">
        <v>549</v>
      </c>
      <c r="H484" s="349" t="s">
        <v>549</v>
      </c>
      <c r="I484" s="349" t="s">
        <v>549</v>
      </c>
      <c r="J484" s="349" t="s">
        <v>549</v>
      </c>
      <c r="K484" s="349" t="s">
        <v>549</v>
      </c>
      <c r="L484" s="349" t="s">
        <v>549</v>
      </c>
      <c r="M484" s="349" t="s">
        <v>549</v>
      </c>
      <c r="N484" s="349" t="s">
        <v>549</v>
      </c>
      <c r="O484" s="349" t="s">
        <v>549</v>
      </c>
      <c r="P484" s="349" t="s">
        <v>549</v>
      </c>
      <c r="Q484" s="349" t="s">
        <v>549</v>
      </c>
      <c r="R484" s="349" t="s">
        <v>549</v>
      </c>
      <c r="S484" s="349" t="s">
        <v>549</v>
      </c>
      <c r="T484" s="349" t="s">
        <v>549</v>
      </c>
      <c r="U484" s="349" t="s">
        <v>549</v>
      </c>
      <c r="V484" s="358" t="s">
        <v>195</v>
      </c>
      <c r="W484" s="349" t="s">
        <v>549</v>
      </c>
      <c r="X484" s="349" t="s">
        <v>549</v>
      </c>
      <c r="Y484" s="349" t="s">
        <v>549</v>
      </c>
      <c r="Z484" s="349" t="s">
        <v>549</v>
      </c>
      <c r="AA484" s="349" t="s">
        <v>549</v>
      </c>
      <c r="AB484" s="349" t="s">
        <v>549</v>
      </c>
      <c r="AC484" s="349" t="s">
        <v>549</v>
      </c>
      <c r="AD484" s="349" t="s">
        <v>549</v>
      </c>
      <c r="AE484" s="349" t="s">
        <v>549</v>
      </c>
      <c r="AF484" s="349" t="s">
        <v>549</v>
      </c>
      <c r="AG484" s="358" t="s">
        <v>195</v>
      </c>
      <c r="AH484" s="349" t="s">
        <v>549</v>
      </c>
      <c r="AI484" s="349" t="s">
        <v>549</v>
      </c>
      <c r="AJ484" s="349" t="s">
        <v>549</v>
      </c>
    </row>
    <row r="485" spans="1:36" x14ac:dyDescent="0.35">
      <c r="A485" s="386" t="s">
        <v>680</v>
      </c>
      <c r="B485" s="349" t="s">
        <v>524</v>
      </c>
      <c r="C485" s="349" t="s">
        <v>549</v>
      </c>
      <c r="D485" s="349" t="s">
        <v>549</v>
      </c>
      <c r="E485" s="349" t="s">
        <v>549</v>
      </c>
      <c r="F485" s="349" t="s">
        <v>549</v>
      </c>
      <c r="G485" s="349" t="s">
        <v>549</v>
      </c>
      <c r="H485" s="349" t="s">
        <v>549</v>
      </c>
      <c r="I485" s="349" t="s">
        <v>549</v>
      </c>
      <c r="J485" s="349" t="s">
        <v>549</v>
      </c>
      <c r="K485" s="349" t="s">
        <v>549</v>
      </c>
      <c r="L485" s="349" t="s">
        <v>549</v>
      </c>
      <c r="M485" s="349" t="s">
        <v>549</v>
      </c>
      <c r="N485" s="349" t="s">
        <v>549</v>
      </c>
      <c r="O485" s="349" t="s">
        <v>549</v>
      </c>
      <c r="P485" s="349" t="s">
        <v>549</v>
      </c>
      <c r="Q485" s="349" t="s">
        <v>549</v>
      </c>
      <c r="R485" s="349" t="s">
        <v>549</v>
      </c>
      <c r="S485" s="349" t="s">
        <v>549</v>
      </c>
      <c r="T485" s="349" t="s">
        <v>549</v>
      </c>
      <c r="U485" s="349" t="s">
        <v>549</v>
      </c>
      <c r="V485" s="358" t="s">
        <v>195</v>
      </c>
      <c r="W485" s="349" t="s">
        <v>524</v>
      </c>
      <c r="X485" s="349" t="s">
        <v>524</v>
      </c>
      <c r="Y485" s="349" t="s">
        <v>549</v>
      </c>
      <c r="Z485" s="349" t="s">
        <v>549</v>
      </c>
      <c r="AA485" s="349" t="s">
        <v>524</v>
      </c>
      <c r="AB485" s="349" t="s">
        <v>549</v>
      </c>
      <c r="AC485" s="349" t="s">
        <v>549</v>
      </c>
      <c r="AD485" s="349" t="s">
        <v>549</v>
      </c>
      <c r="AE485" s="349" t="s">
        <v>549</v>
      </c>
      <c r="AF485" s="349" t="s">
        <v>549</v>
      </c>
      <c r="AG485" s="358" t="s">
        <v>195</v>
      </c>
      <c r="AH485" s="349">
        <v>4.9702035437500003</v>
      </c>
      <c r="AI485" s="349" t="s">
        <v>549</v>
      </c>
      <c r="AJ485" s="349" t="s">
        <v>549</v>
      </c>
    </row>
    <row r="486" spans="1:36" x14ac:dyDescent="0.35">
      <c r="A486" s="386" t="s">
        <v>681</v>
      </c>
      <c r="B486" s="349" t="s">
        <v>524</v>
      </c>
      <c r="C486" s="349" t="s">
        <v>524</v>
      </c>
      <c r="D486" s="349" t="s">
        <v>551</v>
      </c>
      <c r="E486" s="349" t="s">
        <v>524</v>
      </c>
      <c r="F486" s="349" t="s">
        <v>524</v>
      </c>
      <c r="G486" s="349" t="s">
        <v>551</v>
      </c>
      <c r="H486" s="349" t="s">
        <v>524</v>
      </c>
      <c r="I486" s="349" t="s">
        <v>551</v>
      </c>
      <c r="J486" s="349" t="s">
        <v>524</v>
      </c>
      <c r="K486" s="349" t="s">
        <v>551</v>
      </c>
      <c r="L486" s="349" t="s">
        <v>524</v>
      </c>
      <c r="M486" s="349" t="s">
        <v>551</v>
      </c>
      <c r="N486" s="349" t="s">
        <v>551</v>
      </c>
      <c r="O486" s="349" t="s">
        <v>551</v>
      </c>
      <c r="P486" s="349" t="s">
        <v>551</v>
      </c>
      <c r="Q486" s="349" t="s">
        <v>524</v>
      </c>
      <c r="R486" s="349" t="s">
        <v>551</v>
      </c>
      <c r="S486" s="349" t="s">
        <v>524</v>
      </c>
      <c r="T486" s="349" t="s">
        <v>524</v>
      </c>
      <c r="U486" s="349">
        <v>1.84005186808937</v>
      </c>
      <c r="V486" s="358" t="s">
        <v>195</v>
      </c>
      <c r="W486" s="349" t="s">
        <v>524</v>
      </c>
      <c r="X486" s="349" t="s">
        <v>524</v>
      </c>
      <c r="Y486" s="349" t="s">
        <v>551</v>
      </c>
      <c r="Z486" s="349" t="s">
        <v>551</v>
      </c>
      <c r="AA486" s="349" t="s">
        <v>551</v>
      </c>
      <c r="AB486" s="349" t="s">
        <v>551</v>
      </c>
      <c r="AC486" s="349" t="s">
        <v>524</v>
      </c>
      <c r="AD486" s="349" t="s">
        <v>551</v>
      </c>
      <c r="AE486" s="349" t="s">
        <v>551</v>
      </c>
      <c r="AF486" s="349">
        <v>2.4884645670558498</v>
      </c>
      <c r="AG486" s="358" t="s">
        <v>195</v>
      </c>
      <c r="AH486" s="349" t="s">
        <v>551</v>
      </c>
      <c r="AI486" s="349">
        <v>0.34824456910044999</v>
      </c>
      <c r="AJ486" s="349" t="s">
        <v>551</v>
      </c>
    </row>
    <row r="487" spans="1:36" x14ac:dyDescent="0.35">
      <c r="A487" s="386" t="s">
        <v>3411</v>
      </c>
      <c r="B487" s="349" t="s">
        <v>549</v>
      </c>
      <c r="C487" s="349" t="s">
        <v>549</v>
      </c>
      <c r="D487" s="349" t="s">
        <v>549</v>
      </c>
      <c r="E487" s="349" t="s">
        <v>549</v>
      </c>
      <c r="F487" s="349" t="s">
        <v>549</v>
      </c>
      <c r="G487" s="349" t="s">
        <v>549</v>
      </c>
      <c r="H487" s="349" t="s">
        <v>549</v>
      </c>
      <c r="I487" s="349" t="s">
        <v>549</v>
      </c>
      <c r="J487" s="349" t="s">
        <v>549</v>
      </c>
      <c r="K487" s="349" t="s">
        <v>549</v>
      </c>
      <c r="L487" s="349" t="s">
        <v>549</v>
      </c>
      <c r="M487" s="349" t="s">
        <v>549</v>
      </c>
      <c r="N487" s="349" t="s">
        <v>549</v>
      </c>
      <c r="O487" s="349" t="s">
        <v>549</v>
      </c>
      <c r="P487" s="349" t="s">
        <v>549</v>
      </c>
      <c r="Q487" s="349" t="s">
        <v>549</v>
      </c>
      <c r="R487" s="349" t="s">
        <v>549</v>
      </c>
      <c r="S487" s="349" t="s">
        <v>549</v>
      </c>
      <c r="T487" s="349" t="s">
        <v>549</v>
      </c>
      <c r="U487" s="349" t="s">
        <v>549</v>
      </c>
      <c r="V487" s="358" t="s">
        <v>195</v>
      </c>
      <c r="W487" s="349" t="s">
        <v>524</v>
      </c>
      <c r="X487" s="349" t="s">
        <v>524</v>
      </c>
      <c r="Y487" s="349" t="s">
        <v>524</v>
      </c>
      <c r="Z487" s="349" t="s">
        <v>549</v>
      </c>
      <c r="AA487" s="349" t="s">
        <v>524</v>
      </c>
      <c r="AB487" s="349" t="s">
        <v>549</v>
      </c>
      <c r="AC487" s="349" t="s">
        <v>549</v>
      </c>
      <c r="AD487" s="349" t="s">
        <v>549</v>
      </c>
      <c r="AE487" s="349" t="s">
        <v>549</v>
      </c>
      <c r="AF487" s="349" t="s">
        <v>549</v>
      </c>
      <c r="AG487" s="358" t="s">
        <v>195</v>
      </c>
      <c r="AH487" s="349">
        <v>13.247769375000001</v>
      </c>
      <c r="AI487" s="349" t="s">
        <v>524</v>
      </c>
      <c r="AJ487" s="349" t="s">
        <v>524</v>
      </c>
    </row>
    <row r="488" spans="1:36" x14ac:dyDescent="0.35">
      <c r="A488" s="389" t="s">
        <v>682</v>
      </c>
      <c r="B488" s="349">
        <v>0.88</v>
      </c>
      <c r="C488" s="349">
        <v>397.31929999999994</v>
      </c>
      <c r="D488" s="349" t="s">
        <v>522</v>
      </c>
      <c r="E488" s="349" t="s">
        <v>522</v>
      </c>
      <c r="F488" s="349">
        <v>2580.4423400000001</v>
      </c>
      <c r="G488" s="349" t="s">
        <v>522</v>
      </c>
      <c r="H488" s="349">
        <v>56052.275099999999</v>
      </c>
      <c r="I488" s="349" t="s">
        <v>522</v>
      </c>
      <c r="J488" s="349">
        <v>2093.1475999999998</v>
      </c>
      <c r="K488" s="349" t="s">
        <v>522</v>
      </c>
      <c r="L488" s="349" t="s">
        <v>522</v>
      </c>
      <c r="M488" s="349" t="s">
        <v>522</v>
      </c>
      <c r="N488" s="349" t="s">
        <v>522</v>
      </c>
      <c r="O488" s="349" t="s">
        <v>522</v>
      </c>
      <c r="P488" s="349" t="s">
        <v>522</v>
      </c>
      <c r="Q488" s="349">
        <v>117.73</v>
      </c>
      <c r="R488" s="349" t="s">
        <v>522</v>
      </c>
      <c r="S488" s="349" t="s">
        <v>522</v>
      </c>
      <c r="T488" s="349" t="s">
        <v>522</v>
      </c>
      <c r="U488" s="349" t="s">
        <v>522</v>
      </c>
      <c r="V488" s="358" t="s">
        <v>195</v>
      </c>
      <c r="W488" s="349">
        <v>2.1192000000000002</v>
      </c>
      <c r="X488" s="349" t="s">
        <v>522</v>
      </c>
      <c r="Y488" s="349" t="s">
        <v>522</v>
      </c>
      <c r="Z488" s="349" t="s">
        <v>522</v>
      </c>
      <c r="AA488" s="349" t="s">
        <v>522</v>
      </c>
      <c r="AB488" s="349" t="s">
        <v>522</v>
      </c>
      <c r="AC488" s="349" t="s">
        <v>522</v>
      </c>
      <c r="AD488" s="349" t="s">
        <v>522</v>
      </c>
      <c r="AE488" s="349" t="s">
        <v>522</v>
      </c>
      <c r="AF488" s="349" t="s">
        <v>522</v>
      </c>
      <c r="AG488" s="358" t="s">
        <v>195</v>
      </c>
      <c r="AH488" s="349">
        <v>7313.5339055999993</v>
      </c>
      <c r="AI488" s="349" t="s">
        <v>522</v>
      </c>
      <c r="AJ488" s="349" t="s">
        <v>522</v>
      </c>
    </row>
    <row r="489" spans="1:36" x14ac:dyDescent="0.35">
      <c r="A489" s="386" t="s">
        <v>683</v>
      </c>
      <c r="B489" s="349" t="s">
        <v>522</v>
      </c>
      <c r="C489" s="349">
        <v>397.31929999999994</v>
      </c>
      <c r="D489" s="349" t="s">
        <v>522</v>
      </c>
      <c r="E489" s="349" t="s">
        <v>522</v>
      </c>
      <c r="F489" s="349">
        <v>2549.6623400000003</v>
      </c>
      <c r="G489" s="349" t="s">
        <v>522</v>
      </c>
      <c r="H489" s="349">
        <v>49042.255100000002</v>
      </c>
      <c r="I489" s="349" t="s">
        <v>522</v>
      </c>
      <c r="J489" s="349">
        <v>2093.1475999999998</v>
      </c>
      <c r="K489" s="349" t="s">
        <v>522</v>
      </c>
      <c r="L489" s="349" t="s">
        <v>522</v>
      </c>
      <c r="M489" s="349" t="s">
        <v>522</v>
      </c>
      <c r="N489" s="349" t="s">
        <v>522</v>
      </c>
      <c r="O489" s="349" t="s">
        <v>522</v>
      </c>
      <c r="P489" s="349" t="s">
        <v>522</v>
      </c>
      <c r="Q489" s="349">
        <v>99.33</v>
      </c>
      <c r="R489" s="349" t="s">
        <v>522</v>
      </c>
      <c r="S489" s="349" t="s">
        <v>522</v>
      </c>
      <c r="T489" s="349" t="s">
        <v>522</v>
      </c>
      <c r="U489" s="349" t="s">
        <v>522</v>
      </c>
      <c r="V489" s="358" t="s">
        <v>195</v>
      </c>
      <c r="W489" s="349" t="s">
        <v>522</v>
      </c>
      <c r="X489" s="349" t="s">
        <v>522</v>
      </c>
      <c r="Y489" s="349" t="s">
        <v>522</v>
      </c>
      <c r="Z489" s="349" t="s">
        <v>522</v>
      </c>
      <c r="AA489" s="349" t="s">
        <v>522</v>
      </c>
      <c r="AB489" s="349" t="s">
        <v>522</v>
      </c>
      <c r="AC489" s="349" t="s">
        <v>522</v>
      </c>
      <c r="AD489" s="349" t="s">
        <v>522</v>
      </c>
      <c r="AE489" s="349" t="s">
        <v>522</v>
      </c>
      <c r="AF489" s="349" t="s">
        <v>522</v>
      </c>
      <c r="AG489" s="358" t="s">
        <v>195</v>
      </c>
      <c r="AH489" s="349" t="s">
        <v>3274</v>
      </c>
      <c r="AI489" s="349" t="s">
        <v>522</v>
      </c>
      <c r="AJ489" s="349" t="s">
        <v>522</v>
      </c>
    </row>
    <row r="490" spans="1:36" x14ac:dyDescent="0.35">
      <c r="A490" s="386" t="s">
        <v>684</v>
      </c>
      <c r="B490" s="349" t="s">
        <v>522</v>
      </c>
      <c r="C490" s="349" t="s">
        <v>522</v>
      </c>
      <c r="D490" s="349" t="s">
        <v>522</v>
      </c>
      <c r="E490" s="349" t="s">
        <v>522</v>
      </c>
      <c r="F490" s="349" t="s">
        <v>522</v>
      </c>
      <c r="G490" s="349" t="s">
        <v>522</v>
      </c>
      <c r="H490" s="349">
        <v>1042.52</v>
      </c>
      <c r="I490" s="349" t="s">
        <v>522</v>
      </c>
      <c r="J490" s="349" t="s">
        <v>522</v>
      </c>
      <c r="K490" s="349" t="s">
        <v>522</v>
      </c>
      <c r="L490" s="349" t="s">
        <v>522</v>
      </c>
      <c r="M490" s="349" t="s">
        <v>522</v>
      </c>
      <c r="N490" s="349" t="s">
        <v>522</v>
      </c>
      <c r="O490" s="349" t="s">
        <v>522</v>
      </c>
      <c r="P490" s="349" t="s">
        <v>522</v>
      </c>
      <c r="Q490" s="349" t="s">
        <v>522</v>
      </c>
      <c r="R490" s="349" t="s">
        <v>522</v>
      </c>
      <c r="S490" s="349" t="s">
        <v>522</v>
      </c>
      <c r="T490" s="349" t="s">
        <v>522</v>
      </c>
      <c r="U490" s="349" t="s">
        <v>522</v>
      </c>
      <c r="V490" s="358" t="s">
        <v>195</v>
      </c>
      <c r="W490" s="349" t="s">
        <v>522</v>
      </c>
      <c r="X490" s="349" t="s">
        <v>522</v>
      </c>
      <c r="Y490" s="349" t="s">
        <v>522</v>
      </c>
      <c r="Z490" s="349" t="s">
        <v>522</v>
      </c>
      <c r="AA490" s="349" t="s">
        <v>522</v>
      </c>
      <c r="AB490" s="349" t="s">
        <v>522</v>
      </c>
      <c r="AC490" s="349" t="s">
        <v>522</v>
      </c>
      <c r="AD490" s="349" t="s">
        <v>522</v>
      </c>
      <c r="AE490" s="349" t="s">
        <v>522</v>
      </c>
      <c r="AF490" s="349" t="s">
        <v>522</v>
      </c>
      <c r="AG490" s="358" t="s">
        <v>195</v>
      </c>
      <c r="AH490" s="349" t="s">
        <v>524</v>
      </c>
      <c r="AI490" s="349" t="s">
        <v>522</v>
      </c>
      <c r="AJ490" s="349" t="s">
        <v>522</v>
      </c>
    </row>
    <row r="491" spans="1:36" x14ac:dyDescent="0.35">
      <c r="A491" s="386" t="s">
        <v>685</v>
      </c>
      <c r="B491" s="349">
        <v>0.88</v>
      </c>
      <c r="C491" s="349" t="s">
        <v>522</v>
      </c>
      <c r="D491" s="349" t="s">
        <v>522</v>
      </c>
      <c r="E491" s="349" t="s">
        <v>522</v>
      </c>
      <c r="F491" s="349">
        <v>30.78</v>
      </c>
      <c r="G491" s="349" t="s">
        <v>522</v>
      </c>
      <c r="H491" s="349" t="s">
        <v>522</v>
      </c>
      <c r="I491" s="349" t="s">
        <v>522</v>
      </c>
      <c r="J491" s="349" t="s">
        <v>522</v>
      </c>
      <c r="K491" s="349" t="s">
        <v>522</v>
      </c>
      <c r="L491" s="349" t="s">
        <v>522</v>
      </c>
      <c r="M491" s="349" t="s">
        <v>522</v>
      </c>
      <c r="N491" s="349" t="s">
        <v>522</v>
      </c>
      <c r="O491" s="349" t="s">
        <v>522</v>
      </c>
      <c r="P491" s="349" t="s">
        <v>522</v>
      </c>
      <c r="Q491" s="349">
        <v>18.399999999999999</v>
      </c>
      <c r="R491" s="349" t="s">
        <v>522</v>
      </c>
      <c r="S491" s="349" t="s">
        <v>522</v>
      </c>
      <c r="T491" s="349" t="s">
        <v>522</v>
      </c>
      <c r="U491" s="349" t="s">
        <v>522</v>
      </c>
      <c r="V491" s="358" t="s">
        <v>195</v>
      </c>
      <c r="W491" s="349">
        <v>2.1192000000000002</v>
      </c>
      <c r="X491" s="349" t="s">
        <v>522</v>
      </c>
      <c r="Y491" s="349" t="s">
        <v>522</v>
      </c>
      <c r="Z491" s="349" t="s">
        <v>522</v>
      </c>
      <c r="AA491" s="349" t="s">
        <v>522</v>
      </c>
      <c r="AB491" s="349" t="s">
        <v>522</v>
      </c>
      <c r="AC491" s="349" t="s">
        <v>522</v>
      </c>
      <c r="AD491" s="349" t="s">
        <v>522</v>
      </c>
      <c r="AE491" s="349" t="s">
        <v>522</v>
      </c>
      <c r="AF491" s="349" t="s">
        <v>522</v>
      </c>
      <c r="AG491" s="358" t="s">
        <v>195</v>
      </c>
      <c r="AH491" s="349" t="s">
        <v>524</v>
      </c>
      <c r="AI491" s="349" t="s">
        <v>522</v>
      </c>
      <c r="AJ491" s="349" t="s">
        <v>522</v>
      </c>
    </row>
    <row r="492" spans="1:36" x14ac:dyDescent="0.35">
      <c r="A492" s="386" t="s">
        <v>686</v>
      </c>
      <c r="B492" s="349" t="s">
        <v>522</v>
      </c>
      <c r="C492" s="349" t="s">
        <v>522</v>
      </c>
      <c r="D492" s="349" t="s">
        <v>522</v>
      </c>
      <c r="E492" s="349" t="s">
        <v>522</v>
      </c>
      <c r="F492" s="349" t="s">
        <v>522</v>
      </c>
      <c r="G492" s="349" t="s">
        <v>522</v>
      </c>
      <c r="H492" s="349">
        <v>5967.5</v>
      </c>
      <c r="I492" s="349" t="s">
        <v>522</v>
      </c>
      <c r="J492" s="349" t="s">
        <v>522</v>
      </c>
      <c r="K492" s="349" t="s">
        <v>522</v>
      </c>
      <c r="L492" s="349" t="s">
        <v>522</v>
      </c>
      <c r="M492" s="349" t="s">
        <v>522</v>
      </c>
      <c r="N492" s="349" t="s">
        <v>522</v>
      </c>
      <c r="O492" s="349" t="s">
        <v>522</v>
      </c>
      <c r="P492" s="349" t="s">
        <v>522</v>
      </c>
      <c r="Q492" s="349" t="s">
        <v>522</v>
      </c>
      <c r="R492" s="349" t="s">
        <v>522</v>
      </c>
      <c r="S492" s="349" t="s">
        <v>522</v>
      </c>
      <c r="T492" s="349" t="s">
        <v>522</v>
      </c>
      <c r="U492" s="349" t="s">
        <v>522</v>
      </c>
      <c r="V492" s="358" t="s">
        <v>195</v>
      </c>
      <c r="W492" s="349" t="s">
        <v>522</v>
      </c>
      <c r="X492" s="349" t="s">
        <v>522</v>
      </c>
      <c r="Y492" s="349" t="s">
        <v>522</v>
      </c>
      <c r="Z492" s="349" t="s">
        <v>522</v>
      </c>
      <c r="AA492" s="349" t="s">
        <v>522</v>
      </c>
      <c r="AB492" s="349" t="s">
        <v>522</v>
      </c>
      <c r="AC492" s="349" t="s">
        <v>522</v>
      </c>
      <c r="AD492" s="349" t="s">
        <v>522</v>
      </c>
      <c r="AE492" s="349" t="s">
        <v>522</v>
      </c>
      <c r="AF492" s="349" t="s">
        <v>522</v>
      </c>
      <c r="AG492" s="358" t="s">
        <v>195</v>
      </c>
      <c r="AH492" s="349" t="s">
        <v>596</v>
      </c>
      <c r="AI492" s="349" t="s">
        <v>522</v>
      </c>
      <c r="AJ492" s="349" t="s">
        <v>522</v>
      </c>
    </row>
    <row r="493" spans="1:36" x14ac:dyDescent="0.35">
      <c r="A493" s="386" t="s">
        <v>687</v>
      </c>
      <c r="B493" s="349" t="s">
        <v>522</v>
      </c>
      <c r="C493" s="349" t="s">
        <v>522</v>
      </c>
      <c r="D493" s="349" t="s">
        <v>522</v>
      </c>
      <c r="E493" s="349" t="s">
        <v>522</v>
      </c>
      <c r="F493" s="349" t="s">
        <v>522</v>
      </c>
      <c r="G493" s="349" t="s">
        <v>522</v>
      </c>
      <c r="H493" s="349" t="s">
        <v>522</v>
      </c>
      <c r="I493" s="349" t="s">
        <v>522</v>
      </c>
      <c r="J493" s="349" t="s">
        <v>522</v>
      </c>
      <c r="K493" s="349" t="s">
        <v>522</v>
      </c>
      <c r="L493" s="349" t="s">
        <v>522</v>
      </c>
      <c r="M493" s="349" t="s">
        <v>522</v>
      </c>
      <c r="N493" s="349" t="s">
        <v>522</v>
      </c>
      <c r="O493" s="349" t="s">
        <v>522</v>
      </c>
      <c r="P493" s="349" t="s">
        <v>522</v>
      </c>
      <c r="Q493" s="349" t="s">
        <v>522</v>
      </c>
      <c r="R493" s="349" t="s">
        <v>522</v>
      </c>
      <c r="S493" s="349" t="s">
        <v>522</v>
      </c>
      <c r="T493" s="349" t="s">
        <v>522</v>
      </c>
      <c r="U493" s="349" t="s">
        <v>522</v>
      </c>
      <c r="V493" s="358" t="s">
        <v>195</v>
      </c>
      <c r="W493" s="349" t="s">
        <v>522</v>
      </c>
      <c r="X493" s="349" t="s">
        <v>522</v>
      </c>
      <c r="Y493" s="349" t="s">
        <v>522</v>
      </c>
      <c r="Z493" s="349" t="s">
        <v>522</v>
      </c>
      <c r="AA493" s="349" t="s">
        <v>522</v>
      </c>
      <c r="AB493" s="349" t="s">
        <v>522</v>
      </c>
      <c r="AC493" s="349" t="s">
        <v>522</v>
      </c>
      <c r="AD493" s="349" t="s">
        <v>522</v>
      </c>
      <c r="AE493" s="349" t="s">
        <v>522</v>
      </c>
      <c r="AF493" s="349" t="s">
        <v>522</v>
      </c>
      <c r="AG493" s="358" t="s">
        <v>195</v>
      </c>
      <c r="AH493" s="349" t="s">
        <v>524</v>
      </c>
      <c r="AI493" s="349" t="s">
        <v>522</v>
      </c>
      <c r="AJ493" s="349" t="s">
        <v>522</v>
      </c>
    </row>
    <row r="494" spans="1:36" x14ac:dyDescent="0.35">
      <c r="A494" s="387" t="s">
        <v>688</v>
      </c>
      <c r="B494" s="349" t="s">
        <v>522</v>
      </c>
      <c r="C494" s="349" t="s">
        <v>522</v>
      </c>
      <c r="D494" s="349" t="s">
        <v>522</v>
      </c>
      <c r="E494" s="349" t="s">
        <v>522</v>
      </c>
      <c r="F494" s="349" t="s">
        <v>522</v>
      </c>
      <c r="G494" s="349" t="s">
        <v>522</v>
      </c>
      <c r="H494" s="349" t="s">
        <v>522</v>
      </c>
      <c r="I494" s="349" t="s">
        <v>522</v>
      </c>
      <c r="J494" s="349" t="s">
        <v>522</v>
      </c>
      <c r="K494" s="349" t="s">
        <v>522</v>
      </c>
      <c r="L494" s="349" t="s">
        <v>522</v>
      </c>
      <c r="M494" s="349" t="s">
        <v>522</v>
      </c>
      <c r="N494" s="349" t="s">
        <v>522</v>
      </c>
      <c r="O494" s="349" t="s">
        <v>522</v>
      </c>
      <c r="P494" s="349" t="s">
        <v>522</v>
      </c>
      <c r="Q494" s="349" t="s">
        <v>522</v>
      </c>
      <c r="R494" s="349" t="s">
        <v>522</v>
      </c>
      <c r="S494" s="349" t="s">
        <v>522</v>
      </c>
      <c r="T494" s="349" t="s">
        <v>522</v>
      </c>
      <c r="U494" s="349" t="s">
        <v>522</v>
      </c>
      <c r="V494" s="358" t="s">
        <v>195</v>
      </c>
      <c r="W494" s="349" t="s">
        <v>522</v>
      </c>
      <c r="X494" s="349" t="s">
        <v>522</v>
      </c>
      <c r="Y494" s="349" t="s">
        <v>522</v>
      </c>
      <c r="Z494" s="349" t="s">
        <v>522</v>
      </c>
      <c r="AA494" s="349" t="s">
        <v>522</v>
      </c>
      <c r="AB494" s="349" t="s">
        <v>522</v>
      </c>
      <c r="AC494" s="349" t="s">
        <v>522</v>
      </c>
      <c r="AD494" s="349" t="s">
        <v>522</v>
      </c>
      <c r="AE494" s="349" t="s">
        <v>522</v>
      </c>
      <c r="AF494" s="349" t="s">
        <v>522</v>
      </c>
      <c r="AG494" s="358" t="s">
        <v>195</v>
      </c>
      <c r="AH494" s="349">
        <v>7313.5339055999993</v>
      </c>
      <c r="AI494" s="349" t="s">
        <v>522</v>
      </c>
      <c r="AJ494" s="349" t="s">
        <v>522</v>
      </c>
    </row>
    <row r="495" spans="1:36" x14ac:dyDescent="0.35">
      <c r="A495" s="388" t="s">
        <v>689</v>
      </c>
      <c r="B495" s="349" t="s">
        <v>522</v>
      </c>
      <c r="C495" s="349" t="s">
        <v>522</v>
      </c>
      <c r="D495" s="349" t="s">
        <v>522</v>
      </c>
      <c r="E495" s="349" t="s">
        <v>522</v>
      </c>
      <c r="F495" s="349" t="s">
        <v>522</v>
      </c>
      <c r="G495" s="349" t="s">
        <v>522</v>
      </c>
      <c r="H495" s="349" t="s">
        <v>522</v>
      </c>
      <c r="I495" s="349" t="s">
        <v>522</v>
      </c>
      <c r="J495" s="349" t="s">
        <v>522</v>
      </c>
      <c r="K495" s="349" t="s">
        <v>522</v>
      </c>
      <c r="L495" s="349" t="s">
        <v>522</v>
      </c>
      <c r="M495" s="349" t="s">
        <v>522</v>
      </c>
      <c r="N495" s="349" t="s">
        <v>522</v>
      </c>
      <c r="O495" s="349" t="s">
        <v>522</v>
      </c>
      <c r="P495" s="349" t="s">
        <v>522</v>
      </c>
      <c r="Q495" s="349" t="s">
        <v>522</v>
      </c>
      <c r="R495" s="349" t="s">
        <v>522</v>
      </c>
      <c r="S495" s="349" t="s">
        <v>522</v>
      </c>
      <c r="T495" s="349" t="s">
        <v>522</v>
      </c>
      <c r="U495" s="349" t="s">
        <v>522</v>
      </c>
      <c r="V495" s="358" t="s">
        <v>195</v>
      </c>
      <c r="W495" s="349" t="s">
        <v>522</v>
      </c>
      <c r="X495" s="349" t="s">
        <v>522</v>
      </c>
      <c r="Y495" s="349" t="s">
        <v>522</v>
      </c>
      <c r="Z495" s="349" t="s">
        <v>522</v>
      </c>
      <c r="AA495" s="349" t="s">
        <v>522</v>
      </c>
      <c r="AB495" s="349" t="s">
        <v>522</v>
      </c>
      <c r="AC495" s="349" t="s">
        <v>522</v>
      </c>
      <c r="AD495" s="349" t="s">
        <v>522</v>
      </c>
      <c r="AE495" s="349" t="s">
        <v>522</v>
      </c>
      <c r="AF495" s="349" t="s">
        <v>522</v>
      </c>
      <c r="AG495" s="358" t="s">
        <v>195</v>
      </c>
      <c r="AH495" s="349" t="s">
        <v>522</v>
      </c>
      <c r="AI495" s="349">
        <v>366.24329245063001</v>
      </c>
      <c r="AJ495" s="349" t="s">
        <v>522</v>
      </c>
    </row>
    <row r="496" spans="1:36" x14ac:dyDescent="0.35">
      <c r="A496" s="386" t="s">
        <v>690</v>
      </c>
      <c r="B496" s="349" t="s">
        <v>522</v>
      </c>
      <c r="C496" s="349" t="s">
        <v>522</v>
      </c>
      <c r="D496" s="349" t="s">
        <v>522</v>
      </c>
      <c r="E496" s="349" t="s">
        <v>522</v>
      </c>
      <c r="F496" s="349" t="s">
        <v>522</v>
      </c>
      <c r="G496" s="349" t="s">
        <v>522</v>
      </c>
      <c r="H496" s="349" t="s">
        <v>522</v>
      </c>
      <c r="I496" s="349" t="s">
        <v>522</v>
      </c>
      <c r="J496" s="349" t="s">
        <v>522</v>
      </c>
      <c r="K496" s="349" t="s">
        <v>522</v>
      </c>
      <c r="L496" s="349" t="s">
        <v>522</v>
      </c>
      <c r="M496" s="349" t="s">
        <v>522</v>
      </c>
      <c r="N496" s="349" t="s">
        <v>522</v>
      </c>
      <c r="O496" s="349" t="s">
        <v>522</v>
      </c>
      <c r="P496" s="349" t="s">
        <v>522</v>
      </c>
      <c r="Q496" s="349" t="s">
        <v>522</v>
      </c>
      <c r="R496" s="349" t="s">
        <v>522</v>
      </c>
      <c r="S496" s="349" t="s">
        <v>522</v>
      </c>
      <c r="T496" s="349" t="s">
        <v>522</v>
      </c>
      <c r="U496" s="349" t="s">
        <v>522</v>
      </c>
      <c r="V496" s="358" t="s">
        <v>195</v>
      </c>
      <c r="W496" s="349" t="s">
        <v>522</v>
      </c>
      <c r="X496" s="349" t="s">
        <v>522</v>
      </c>
      <c r="Y496" s="349" t="s">
        <v>522</v>
      </c>
      <c r="Z496" s="349" t="s">
        <v>522</v>
      </c>
      <c r="AA496" s="349" t="s">
        <v>522</v>
      </c>
      <c r="AB496" s="349" t="s">
        <v>522</v>
      </c>
      <c r="AC496" s="349" t="s">
        <v>522</v>
      </c>
      <c r="AD496" s="349" t="s">
        <v>522</v>
      </c>
      <c r="AE496" s="349" t="s">
        <v>522</v>
      </c>
      <c r="AF496" s="349" t="s">
        <v>522</v>
      </c>
      <c r="AG496" s="358" t="s">
        <v>195</v>
      </c>
      <c r="AH496" s="349" t="s">
        <v>522</v>
      </c>
      <c r="AI496" s="349">
        <v>366.24329245062688</v>
      </c>
      <c r="AJ496" s="349" t="s">
        <v>522</v>
      </c>
    </row>
    <row r="497" spans="1:36" x14ac:dyDescent="0.35">
      <c r="A497" s="386" t="s">
        <v>3412</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522</v>
      </c>
      <c r="X497" s="349" t="s">
        <v>522</v>
      </c>
      <c r="Y497" s="349" t="s">
        <v>522</v>
      </c>
      <c r="Z497" s="349" t="s">
        <v>522</v>
      </c>
      <c r="AA497" s="349" t="s">
        <v>522</v>
      </c>
      <c r="AB497" s="349" t="s">
        <v>522</v>
      </c>
      <c r="AC497" s="349" t="s">
        <v>522</v>
      </c>
      <c r="AD497" s="349" t="s">
        <v>522</v>
      </c>
      <c r="AE497" s="349" t="s">
        <v>522</v>
      </c>
      <c r="AF497" s="349" t="s">
        <v>522</v>
      </c>
      <c r="AG497" s="358" t="s">
        <v>195</v>
      </c>
      <c r="AH497" s="358" t="s">
        <v>195</v>
      </c>
      <c r="AI497" s="349" t="s">
        <v>549</v>
      </c>
      <c r="AJ497" s="358" t="s">
        <v>195</v>
      </c>
    </row>
    <row r="498" spans="1:36" x14ac:dyDescent="0.35">
      <c r="A498" s="386" t="s">
        <v>691</v>
      </c>
      <c r="B498" s="349" t="s">
        <v>522</v>
      </c>
      <c r="C498" s="349" t="s">
        <v>522</v>
      </c>
      <c r="D498" s="349" t="s">
        <v>522</v>
      </c>
      <c r="E498" s="349" t="s">
        <v>522</v>
      </c>
      <c r="F498" s="349" t="s">
        <v>522</v>
      </c>
      <c r="G498" s="349" t="s">
        <v>522</v>
      </c>
      <c r="H498" s="349" t="s">
        <v>522</v>
      </c>
      <c r="I498" s="349" t="s">
        <v>522</v>
      </c>
      <c r="J498" s="349" t="s">
        <v>522</v>
      </c>
      <c r="K498" s="349" t="s">
        <v>522</v>
      </c>
      <c r="L498" s="349" t="s">
        <v>522</v>
      </c>
      <c r="M498" s="349" t="s">
        <v>522</v>
      </c>
      <c r="N498" s="349" t="s">
        <v>522</v>
      </c>
      <c r="O498" s="349" t="s">
        <v>522</v>
      </c>
      <c r="P498" s="349" t="s">
        <v>522</v>
      </c>
      <c r="Q498" s="349" t="s">
        <v>522</v>
      </c>
      <c r="R498" s="349" t="s">
        <v>522</v>
      </c>
      <c r="S498" s="349" t="s">
        <v>522</v>
      </c>
      <c r="T498" s="349" t="s">
        <v>522</v>
      </c>
      <c r="U498" s="349" t="s">
        <v>522</v>
      </c>
      <c r="V498" s="358" t="s">
        <v>195</v>
      </c>
      <c r="W498" s="349" t="s">
        <v>522</v>
      </c>
      <c r="X498" s="349" t="s">
        <v>522</v>
      </c>
      <c r="Y498" s="349" t="s">
        <v>522</v>
      </c>
      <c r="Z498" s="349" t="s">
        <v>522</v>
      </c>
      <c r="AA498" s="349" t="s">
        <v>522</v>
      </c>
      <c r="AB498" s="349" t="s">
        <v>522</v>
      </c>
      <c r="AC498" s="349" t="s">
        <v>522</v>
      </c>
      <c r="AD498" s="349" t="s">
        <v>522</v>
      </c>
      <c r="AE498" s="349" t="s">
        <v>522</v>
      </c>
      <c r="AF498" s="349" t="s">
        <v>522</v>
      </c>
      <c r="AG498" s="358" t="s">
        <v>195</v>
      </c>
      <c r="AH498" s="349" t="s">
        <v>522</v>
      </c>
      <c r="AI498" s="349" t="s">
        <v>522</v>
      </c>
      <c r="AJ498" s="349" t="s">
        <v>522</v>
      </c>
    </row>
    <row r="499" spans="1:36" x14ac:dyDescent="0.35">
      <c r="A499" s="307" t="s">
        <v>740</v>
      </c>
      <c r="B499" s="349" t="s">
        <v>556</v>
      </c>
      <c r="C499" s="349" t="s">
        <v>522</v>
      </c>
      <c r="D499" s="349" t="s">
        <v>522</v>
      </c>
      <c r="E499" s="349" t="s">
        <v>522</v>
      </c>
      <c r="F499" s="349" t="s">
        <v>522</v>
      </c>
      <c r="G499" s="349" t="s">
        <v>522</v>
      </c>
      <c r="H499" s="349" t="s">
        <v>522</v>
      </c>
      <c r="I499" s="349" t="s">
        <v>522</v>
      </c>
      <c r="J499" s="349" t="s">
        <v>522</v>
      </c>
      <c r="K499" s="349" t="s">
        <v>522</v>
      </c>
      <c r="L499" s="349" t="s">
        <v>522</v>
      </c>
      <c r="M499" s="349" t="s">
        <v>522</v>
      </c>
      <c r="N499" s="349" t="s">
        <v>522</v>
      </c>
      <c r="O499" s="349" t="s">
        <v>522</v>
      </c>
      <c r="P499" s="349" t="s">
        <v>522</v>
      </c>
      <c r="Q499" s="349" t="s">
        <v>522</v>
      </c>
      <c r="R499" s="349" t="s">
        <v>522</v>
      </c>
      <c r="S499" s="349" t="s">
        <v>522</v>
      </c>
      <c r="T499" s="349" t="s">
        <v>522</v>
      </c>
      <c r="U499" s="349" t="s">
        <v>522</v>
      </c>
      <c r="V499" s="358" t="s">
        <v>195</v>
      </c>
      <c r="W499" s="349" t="s">
        <v>556</v>
      </c>
      <c r="X499" s="349" t="s">
        <v>556</v>
      </c>
      <c r="Y499" s="349" t="s">
        <v>556</v>
      </c>
      <c r="Z499" s="349" t="s">
        <v>522</v>
      </c>
      <c r="AA499" s="349" t="s">
        <v>556</v>
      </c>
      <c r="AB499" s="349" t="s">
        <v>522</v>
      </c>
      <c r="AC499" s="349" t="s">
        <v>522</v>
      </c>
      <c r="AD499" s="349" t="s">
        <v>522</v>
      </c>
      <c r="AE499" s="349" t="s">
        <v>522</v>
      </c>
      <c r="AF499" s="349" t="s">
        <v>522</v>
      </c>
      <c r="AG499" s="358" t="s">
        <v>195</v>
      </c>
      <c r="AH499" s="349" t="s">
        <v>522</v>
      </c>
      <c r="AI499" s="349" t="s">
        <v>556</v>
      </c>
      <c r="AJ499" s="349" t="s">
        <v>556</v>
      </c>
    </row>
    <row r="500" spans="1:36" x14ac:dyDescent="0.35">
      <c r="A500" s="391" t="s">
        <v>741</v>
      </c>
      <c r="B500" s="349" t="s">
        <v>556</v>
      </c>
      <c r="C500" s="349" t="s">
        <v>522</v>
      </c>
      <c r="D500" s="349" t="s">
        <v>522</v>
      </c>
      <c r="E500" s="349" t="s">
        <v>522</v>
      </c>
      <c r="F500" s="349" t="s">
        <v>522</v>
      </c>
      <c r="G500" s="349" t="s">
        <v>522</v>
      </c>
      <c r="H500" s="349" t="s">
        <v>522</v>
      </c>
      <c r="I500" s="349" t="s">
        <v>522</v>
      </c>
      <c r="J500" s="349" t="s">
        <v>522</v>
      </c>
      <c r="K500" s="349" t="s">
        <v>522</v>
      </c>
      <c r="L500" s="349" t="s">
        <v>522</v>
      </c>
      <c r="M500" s="349" t="s">
        <v>522</v>
      </c>
      <c r="N500" s="349" t="s">
        <v>522</v>
      </c>
      <c r="O500" s="349" t="s">
        <v>522</v>
      </c>
      <c r="P500" s="349" t="s">
        <v>522</v>
      </c>
      <c r="Q500" s="349" t="s">
        <v>522</v>
      </c>
      <c r="R500" s="349" t="s">
        <v>522</v>
      </c>
      <c r="S500" s="349" t="s">
        <v>522</v>
      </c>
      <c r="T500" s="349" t="s">
        <v>522</v>
      </c>
      <c r="U500" s="349" t="s">
        <v>522</v>
      </c>
      <c r="V500" s="358" t="s">
        <v>195</v>
      </c>
      <c r="W500" s="349" t="s">
        <v>556</v>
      </c>
      <c r="X500" s="349" t="s">
        <v>556</v>
      </c>
      <c r="Y500" s="349" t="s">
        <v>556</v>
      </c>
      <c r="Z500" s="349" t="s">
        <v>522</v>
      </c>
      <c r="AA500" s="349" t="s">
        <v>556</v>
      </c>
      <c r="AB500" s="349" t="s">
        <v>522</v>
      </c>
      <c r="AC500" s="349" t="s">
        <v>522</v>
      </c>
      <c r="AD500" s="349" t="s">
        <v>522</v>
      </c>
      <c r="AE500" s="349" t="s">
        <v>522</v>
      </c>
      <c r="AF500" s="349" t="s">
        <v>522</v>
      </c>
      <c r="AG500" s="358" t="s">
        <v>195</v>
      </c>
      <c r="AH500" s="349" t="s">
        <v>522</v>
      </c>
      <c r="AI500" s="349" t="s">
        <v>556</v>
      </c>
      <c r="AJ500" s="349" t="s">
        <v>556</v>
      </c>
    </row>
    <row r="501" spans="1:36" ht="15.75" customHeight="1" thickBot="1" x14ac:dyDescent="0.4">
      <c r="A501" s="308" t="s">
        <v>742</v>
      </c>
      <c r="B501" s="625" t="s">
        <v>729</v>
      </c>
      <c r="C501" s="627"/>
      <c r="D501" s="627"/>
      <c r="E501" s="627"/>
      <c r="F501" s="627"/>
      <c r="G501" s="627"/>
      <c r="H501" s="627"/>
      <c r="I501" s="627"/>
      <c r="J501" s="627"/>
      <c r="K501" s="627"/>
      <c r="L501" s="627"/>
      <c r="M501" s="627"/>
      <c r="N501" s="627"/>
      <c r="O501" s="627"/>
      <c r="P501" s="627"/>
      <c r="Q501" s="627"/>
      <c r="R501" s="627"/>
      <c r="S501" s="627"/>
      <c r="T501" s="627"/>
      <c r="U501" s="627"/>
      <c r="V501" s="627"/>
      <c r="W501" s="627"/>
      <c r="X501" s="627"/>
      <c r="Y501" s="627"/>
      <c r="Z501" s="627"/>
      <c r="AA501" s="627"/>
      <c r="AB501" s="627"/>
      <c r="AC501" s="627"/>
      <c r="AD501" s="627"/>
      <c r="AE501" s="627"/>
      <c r="AF501" s="627"/>
      <c r="AG501" s="627"/>
      <c r="AH501" s="627"/>
      <c r="AI501" s="627"/>
      <c r="AJ501" s="628"/>
    </row>
    <row r="502" spans="1:36" ht="15" thickTop="1" x14ac:dyDescent="0.35">
      <c r="A502" s="305" t="s">
        <v>743</v>
      </c>
      <c r="B502" s="349">
        <v>20255.686821310028</v>
      </c>
      <c r="C502" s="349">
        <v>268.19052749999997</v>
      </c>
      <c r="D502" s="349" t="s">
        <v>827</v>
      </c>
      <c r="E502" s="349" t="s">
        <v>827</v>
      </c>
      <c r="F502" s="349">
        <v>9031.5481900000013</v>
      </c>
      <c r="G502" s="349" t="s">
        <v>547</v>
      </c>
      <c r="H502" s="349">
        <v>80154.753393000006</v>
      </c>
      <c r="I502" s="349" t="s">
        <v>547</v>
      </c>
      <c r="J502" s="349">
        <v>9356.369772</v>
      </c>
      <c r="K502" s="349" t="s">
        <v>547</v>
      </c>
      <c r="L502" s="349" t="s">
        <v>827</v>
      </c>
      <c r="M502" s="349" t="s">
        <v>547</v>
      </c>
      <c r="N502" s="349" t="s">
        <v>547</v>
      </c>
      <c r="O502" s="349" t="s">
        <v>547</v>
      </c>
      <c r="P502" s="349" t="s">
        <v>547</v>
      </c>
      <c r="Q502" s="349">
        <v>1154.9313</v>
      </c>
      <c r="R502" s="349" t="s">
        <v>547</v>
      </c>
      <c r="S502" s="349" t="s">
        <v>827</v>
      </c>
      <c r="T502" s="349" t="s">
        <v>827</v>
      </c>
      <c r="U502" s="349">
        <v>1.84005186808937</v>
      </c>
      <c r="V502" s="358" t="s">
        <v>195</v>
      </c>
      <c r="W502" s="349">
        <v>3985.2978501399257</v>
      </c>
      <c r="X502" s="349">
        <v>2522.7156316579408</v>
      </c>
      <c r="Y502" s="349">
        <v>79.222245606505325</v>
      </c>
      <c r="Z502" s="349" t="s">
        <v>547</v>
      </c>
      <c r="AA502" s="349">
        <v>117.63778721389281</v>
      </c>
      <c r="AB502" s="349" t="s">
        <v>547</v>
      </c>
      <c r="AC502" s="349" t="s">
        <v>827</v>
      </c>
      <c r="AD502" s="349" t="s">
        <v>547</v>
      </c>
      <c r="AE502" s="349" t="s">
        <v>547</v>
      </c>
      <c r="AF502" s="349">
        <v>2.4884645670558498</v>
      </c>
      <c r="AG502" s="358" t="s">
        <v>195</v>
      </c>
      <c r="AH502" s="349">
        <v>7332.5098355411983</v>
      </c>
      <c r="AI502" s="349">
        <v>11803.055759120232</v>
      </c>
      <c r="AJ502" s="349">
        <v>490.71858044203998</v>
      </c>
    </row>
    <row r="503" spans="1:36" x14ac:dyDescent="0.35">
      <c r="A503" s="306" t="s">
        <v>744</v>
      </c>
      <c r="B503" s="349">
        <v>20040.325102040817</v>
      </c>
      <c r="C503" s="349" t="s">
        <v>522</v>
      </c>
      <c r="D503" s="349" t="s">
        <v>522</v>
      </c>
      <c r="E503" s="349" t="s">
        <v>522</v>
      </c>
      <c r="F503" s="349" t="s">
        <v>522</v>
      </c>
      <c r="G503" s="349" t="s">
        <v>522</v>
      </c>
      <c r="H503" s="349" t="s">
        <v>522</v>
      </c>
      <c r="I503" s="349" t="s">
        <v>522</v>
      </c>
      <c r="J503" s="349" t="s">
        <v>522</v>
      </c>
      <c r="K503" s="349" t="s">
        <v>522</v>
      </c>
      <c r="L503" s="349" t="s">
        <v>522</v>
      </c>
      <c r="M503" s="349" t="s">
        <v>522</v>
      </c>
      <c r="N503" s="349" t="s">
        <v>522</v>
      </c>
      <c r="O503" s="349" t="s">
        <v>522</v>
      </c>
      <c r="P503" s="349" t="s">
        <v>522</v>
      </c>
      <c r="Q503" s="349" t="s">
        <v>522</v>
      </c>
      <c r="R503" s="349" t="s">
        <v>522</v>
      </c>
      <c r="S503" s="349" t="s">
        <v>522</v>
      </c>
      <c r="T503" s="349" t="s">
        <v>522</v>
      </c>
      <c r="U503" s="349" t="s">
        <v>522</v>
      </c>
      <c r="V503" s="358" t="s">
        <v>195</v>
      </c>
      <c r="W503" s="349" t="s">
        <v>522</v>
      </c>
      <c r="X503" s="349" t="s">
        <v>522</v>
      </c>
      <c r="Y503" s="349" t="s">
        <v>522</v>
      </c>
      <c r="Z503" s="349" t="s">
        <v>522</v>
      </c>
      <c r="AA503" s="349" t="s">
        <v>522</v>
      </c>
      <c r="AB503" s="349" t="s">
        <v>522</v>
      </c>
      <c r="AC503" s="349" t="s">
        <v>522</v>
      </c>
      <c r="AD503" s="349" t="s">
        <v>522</v>
      </c>
      <c r="AE503" s="349" t="s">
        <v>522</v>
      </c>
      <c r="AF503" s="349" t="s">
        <v>522</v>
      </c>
      <c r="AG503" s="358" t="s">
        <v>195</v>
      </c>
      <c r="AH503" s="349" t="s">
        <v>522</v>
      </c>
      <c r="AI503" s="349" t="s">
        <v>522</v>
      </c>
      <c r="AJ503" s="349" t="s">
        <v>522</v>
      </c>
    </row>
    <row r="504" spans="1:36" x14ac:dyDescent="0.35">
      <c r="A504" s="392" t="s">
        <v>745</v>
      </c>
      <c r="B504" s="349" t="s">
        <v>522</v>
      </c>
      <c r="C504" s="349" t="s">
        <v>522</v>
      </c>
      <c r="D504" s="349" t="s">
        <v>522</v>
      </c>
      <c r="E504" s="349" t="s">
        <v>522</v>
      </c>
      <c r="F504" s="349" t="s">
        <v>522</v>
      </c>
      <c r="G504" s="349" t="s">
        <v>522</v>
      </c>
      <c r="H504" s="349" t="s">
        <v>584</v>
      </c>
      <c r="I504" s="349" t="s">
        <v>522</v>
      </c>
      <c r="J504" s="349" t="s">
        <v>522</v>
      </c>
      <c r="K504" s="349" t="s">
        <v>522</v>
      </c>
      <c r="L504" s="349" t="s">
        <v>522</v>
      </c>
      <c r="M504" s="349" t="s">
        <v>522</v>
      </c>
      <c r="N504" s="349" t="s">
        <v>522</v>
      </c>
      <c r="O504" s="349" t="s">
        <v>522</v>
      </c>
      <c r="P504" s="349" t="s">
        <v>522</v>
      </c>
      <c r="Q504" s="349" t="s">
        <v>522</v>
      </c>
      <c r="R504" s="349" t="s">
        <v>522</v>
      </c>
      <c r="S504" s="349" t="s">
        <v>522</v>
      </c>
      <c r="T504" s="349" t="s">
        <v>522</v>
      </c>
      <c r="U504" s="349" t="s">
        <v>522</v>
      </c>
      <c r="V504" s="358" t="s">
        <v>195</v>
      </c>
      <c r="W504" s="349">
        <v>2889.5115971792543</v>
      </c>
      <c r="X504" s="349">
        <v>550.24258844079532</v>
      </c>
      <c r="Y504" s="349" t="s">
        <v>522</v>
      </c>
      <c r="Z504" s="349" t="s">
        <v>522</v>
      </c>
      <c r="AA504" s="349" t="s">
        <v>522</v>
      </c>
      <c r="AB504" s="349" t="s">
        <v>522</v>
      </c>
      <c r="AC504" s="349" t="s">
        <v>522</v>
      </c>
      <c r="AD504" s="349" t="s">
        <v>522</v>
      </c>
      <c r="AE504" s="349" t="s">
        <v>522</v>
      </c>
      <c r="AF504" s="349" t="s">
        <v>522</v>
      </c>
      <c r="AG504" s="358" t="s">
        <v>195</v>
      </c>
      <c r="AH504" s="349" t="s">
        <v>522</v>
      </c>
      <c r="AI504" s="349">
        <v>2745.5373405254281</v>
      </c>
      <c r="AJ504" s="349" t="s">
        <v>522</v>
      </c>
    </row>
    <row r="505" spans="1:36" x14ac:dyDescent="0.35">
      <c r="A505" s="388" t="s">
        <v>746</v>
      </c>
      <c r="B505" s="349">
        <v>202.33771926921244</v>
      </c>
      <c r="C505" s="349" t="s">
        <v>620</v>
      </c>
      <c r="D505" s="349" t="s">
        <v>3269</v>
      </c>
      <c r="E505" s="349" t="s">
        <v>3269</v>
      </c>
      <c r="F505" s="349" t="s">
        <v>3269</v>
      </c>
      <c r="G505" s="349" t="s">
        <v>621</v>
      </c>
      <c r="H505" s="349" t="s">
        <v>620</v>
      </c>
      <c r="I505" s="349" t="s">
        <v>621</v>
      </c>
      <c r="J505" s="349" t="s">
        <v>3269</v>
      </c>
      <c r="K505" s="349" t="s">
        <v>621</v>
      </c>
      <c r="L505" s="349" t="s">
        <v>3269</v>
      </c>
      <c r="M505" s="349" t="s">
        <v>621</v>
      </c>
      <c r="N505" s="349" t="s">
        <v>621</v>
      </c>
      <c r="O505" s="349" t="s">
        <v>621</v>
      </c>
      <c r="P505" s="349" t="s">
        <v>621</v>
      </c>
      <c r="Q505" s="349" t="s">
        <v>3269</v>
      </c>
      <c r="R505" s="349" t="s">
        <v>621</v>
      </c>
      <c r="S505" s="349" t="s">
        <v>3269</v>
      </c>
      <c r="T505" s="349" t="s">
        <v>3269</v>
      </c>
      <c r="U505" s="349">
        <v>1.84005186808937</v>
      </c>
      <c r="V505" s="358" t="s">
        <v>195</v>
      </c>
      <c r="W505" s="349">
        <v>1080.1253649606713</v>
      </c>
      <c r="X505" s="349">
        <v>1972.4730432171457</v>
      </c>
      <c r="Y505" s="349">
        <v>79.222245606505325</v>
      </c>
      <c r="Z505" s="349" t="s">
        <v>621</v>
      </c>
      <c r="AA505" s="349">
        <v>117.63778721389281</v>
      </c>
      <c r="AB505" s="349" t="s">
        <v>621</v>
      </c>
      <c r="AC505" s="349" t="s">
        <v>3269</v>
      </c>
      <c r="AD505" s="349" t="s">
        <v>621</v>
      </c>
      <c r="AE505" s="349" t="s">
        <v>621</v>
      </c>
      <c r="AF505" s="349">
        <v>2.4884645670558498</v>
      </c>
      <c r="AG505" s="358" t="s">
        <v>195</v>
      </c>
      <c r="AH505" s="349">
        <v>18.975929941198739</v>
      </c>
      <c r="AI505" s="349">
        <v>707.17135072055373</v>
      </c>
      <c r="AJ505" s="349">
        <v>490.71858044210865</v>
      </c>
    </row>
    <row r="506" spans="1:36" x14ac:dyDescent="0.35">
      <c r="A506" s="393" t="s">
        <v>3414</v>
      </c>
      <c r="B506" s="349">
        <v>13.023999999999999</v>
      </c>
      <c r="C506" s="349">
        <v>268.19052749999997</v>
      </c>
      <c r="D506" s="349" t="s">
        <v>522</v>
      </c>
      <c r="E506" s="349" t="s">
        <v>522</v>
      </c>
      <c r="F506" s="349">
        <v>9031.5481900000013</v>
      </c>
      <c r="G506" s="349" t="s">
        <v>522</v>
      </c>
      <c r="H506" s="349">
        <v>80154.753393000006</v>
      </c>
      <c r="I506" s="349" t="s">
        <v>522</v>
      </c>
      <c r="J506" s="349">
        <v>9356.369772</v>
      </c>
      <c r="K506" s="349" t="s">
        <v>522</v>
      </c>
      <c r="L506" s="349" t="s">
        <v>522</v>
      </c>
      <c r="M506" s="349" t="s">
        <v>522</v>
      </c>
      <c r="N506" s="349" t="s">
        <v>522</v>
      </c>
      <c r="O506" s="349" t="s">
        <v>522</v>
      </c>
      <c r="P506" s="349" t="s">
        <v>522</v>
      </c>
      <c r="Q506" s="349">
        <v>1154.9313</v>
      </c>
      <c r="R506" s="349" t="s">
        <v>522</v>
      </c>
      <c r="S506" s="349" t="s">
        <v>522</v>
      </c>
      <c r="T506" s="349" t="s">
        <v>522</v>
      </c>
      <c r="U506" s="349" t="s">
        <v>522</v>
      </c>
      <c r="V506" s="358" t="s">
        <v>195</v>
      </c>
      <c r="W506" s="349">
        <v>15.660888</v>
      </c>
      <c r="X506" s="349" t="s">
        <v>522</v>
      </c>
      <c r="Y506" s="349" t="s">
        <v>522</v>
      </c>
      <c r="Z506" s="349" t="s">
        <v>522</v>
      </c>
      <c r="AA506" s="349" t="s">
        <v>522</v>
      </c>
      <c r="AB506" s="349" t="s">
        <v>522</v>
      </c>
      <c r="AC506" s="349" t="s">
        <v>522</v>
      </c>
      <c r="AD506" s="349" t="s">
        <v>522</v>
      </c>
      <c r="AE506" s="349" t="s">
        <v>522</v>
      </c>
      <c r="AF506" s="349" t="s">
        <v>522</v>
      </c>
      <c r="AG506" s="358" t="s">
        <v>195</v>
      </c>
      <c r="AH506" s="349">
        <v>7313.5339055999993</v>
      </c>
      <c r="AI506" s="349" t="s">
        <v>522</v>
      </c>
      <c r="AJ506" s="349" t="s">
        <v>522</v>
      </c>
    </row>
    <row r="507" spans="1:36" x14ac:dyDescent="0.35">
      <c r="A507" s="388" t="s">
        <v>747</v>
      </c>
      <c r="B507" s="349" t="s">
        <v>522</v>
      </c>
      <c r="C507" s="349" t="s">
        <v>522</v>
      </c>
      <c r="D507" s="349" t="s">
        <v>522</v>
      </c>
      <c r="E507" s="349" t="s">
        <v>522</v>
      </c>
      <c r="F507" s="349" t="s">
        <v>522</v>
      </c>
      <c r="G507" s="349" t="s">
        <v>522</v>
      </c>
      <c r="H507" s="349" t="s">
        <v>522</v>
      </c>
      <c r="I507" s="349" t="s">
        <v>522</v>
      </c>
      <c r="J507" s="349" t="s">
        <v>522</v>
      </c>
      <c r="K507" s="349" t="s">
        <v>522</v>
      </c>
      <c r="L507" s="349" t="s">
        <v>522</v>
      </c>
      <c r="M507" s="349" t="s">
        <v>522</v>
      </c>
      <c r="N507" s="349" t="s">
        <v>522</v>
      </c>
      <c r="O507" s="349" t="s">
        <v>522</v>
      </c>
      <c r="P507" s="349" t="s">
        <v>522</v>
      </c>
      <c r="Q507" s="349" t="s">
        <v>522</v>
      </c>
      <c r="R507" s="349" t="s">
        <v>522</v>
      </c>
      <c r="S507" s="349" t="s">
        <v>522</v>
      </c>
      <c r="T507" s="349" t="s">
        <v>522</v>
      </c>
      <c r="U507" s="349" t="s">
        <v>522</v>
      </c>
      <c r="V507" s="358" t="s">
        <v>195</v>
      </c>
      <c r="W507" s="349" t="s">
        <v>522</v>
      </c>
      <c r="X507" s="349" t="s">
        <v>522</v>
      </c>
      <c r="Y507" s="349" t="s">
        <v>522</v>
      </c>
      <c r="Z507" s="349" t="s">
        <v>522</v>
      </c>
      <c r="AA507" s="349" t="s">
        <v>522</v>
      </c>
      <c r="AB507" s="349" t="s">
        <v>522</v>
      </c>
      <c r="AC507" s="349" t="s">
        <v>522</v>
      </c>
      <c r="AD507" s="349" t="s">
        <v>522</v>
      </c>
      <c r="AE507" s="349" t="s">
        <v>522</v>
      </c>
      <c r="AF507" s="349" t="s">
        <v>522</v>
      </c>
      <c r="AG507" s="358" t="s">
        <v>195</v>
      </c>
      <c r="AH507" s="349" t="s">
        <v>522</v>
      </c>
      <c r="AI507" s="349">
        <v>8350.3470678743633</v>
      </c>
      <c r="AJ507" s="349" t="s">
        <v>522</v>
      </c>
    </row>
    <row r="508" spans="1:36" x14ac:dyDescent="0.35">
      <c r="A508" s="292" t="s">
        <v>748</v>
      </c>
      <c r="B508" s="349" t="s">
        <v>556</v>
      </c>
      <c r="C508" s="349" t="s">
        <v>522</v>
      </c>
      <c r="D508" s="349" t="s">
        <v>522</v>
      </c>
      <c r="E508" s="349" t="s">
        <v>522</v>
      </c>
      <c r="F508" s="349" t="s">
        <v>522</v>
      </c>
      <c r="G508" s="349" t="s">
        <v>522</v>
      </c>
      <c r="H508" s="349" t="s">
        <v>522</v>
      </c>
      <c r="I508" s="349" t="s">
        <v>522</v>
      </c>
      <c r="J508" s="349" t="s">
        <v>522</v>
      </c>
      <c r="K508" s="349" t="s">
        <v>522</v>
      </c>
      <c r="L508" s="349" t="s">
        <v>522</v>
      </c>
      <c r="M508" s="349" t="s">
        <v>522</v>
      </c>
      <c r="N508" s="349" t="s">
        <v>522</v>
      </c>
      <c r="O508" s="349" t="s">
        <v>522</v>
      </c>
      <c r="P508" s="349" t="s">
        <v>522</v>
      </c>
      <c r="Q508" s="349" t="s">
        <v>522</v>
      </c>
      <c r="R508" s="349" t="s">
        <v>522</v>
      </c>
      <c r="S508" s="349" t="s">
        <v>522</v>
      </c>
      <c r="T508" s="349" t="s">
        <v>522</v>
      </c>
      <c r="U508" s="349" t="s">
        <v>522</v>
      </c>
      <c r="V508" s="358" t="s">
        <v>195</v>
      </c>
      <c r="W508" s="349" t="s">
        <v>556</v>
      </c>
      <c r="X508" s="349" t="s">
        <v>556</v>
      </c>
      <c r="Y508" s="349" t="s">
        <v>556</v>
      </c>
      <c r="Z508" s="349" t="s">
        <v>522</v>
      </c>
      <c r="AA508" s="349" t="s">
        <v>556</v>
      </c>
      <c r="AB508" s="349" t="s">
        <v>522</v>
      </c>
      <c r="AC508" s="349" t="s">
        <v>522</v>
      </c>
      <c r="AD508" s="349" t="s">
        <v>522</v>
      </c>
      <c r="AE508" s="349" t="s">
        <v>522</v>
      </c>
      <c r="AF508" s="349" t="s">
        <v>522</v>
      </c>
      <c r="AG508" s="358" t="s">
        <v>195</v>
      </c>
      <c r="AH508" s="349" t="s">
        <v>522</v>
      </c>
      <c r="AI508" s="349" t="s">
        <v>556</v>
      </c>
      <c r="AJ508" s="349" t="s">
        <v>556</v>
      </c>
    </row>
    <row r="510" spans="1:36" ht="29" x14ac:dyDescent="0.35">
      <c r="A510" s="59" t="s">
        <v>749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750</v>
      </c>
      <c r="B513" s="280"/>
      <c r="C513" s="280"/>
      <c r="D513" s="280"/>
      <c r="E513" s="280"/>
      <c r="F513" s="281"/>
      <c r="G513" s="412" t="s">
        <v>506</v>
      </c>
    </row>
    <row r="514" spans="1:7" ht="15" x14ac:dyDescent="0.35">
      <c r="A514" s="295" t="s">
        <v>751</v>
      </c>
      <c r="B514" s="280"/>
      <c r="C514" s="280"/>
      <c r="D514" s="280"/>
      <c r="E514" s="280"/>
      <c r="F514" s="281"/>
      <c r="G514" s="412" t="s">
        <v>3423</v>
      </c>
    </row>
    <row r="515" spans="1:7" x14ac:dyDescent="0.35">
      <c r="A515" s="280"/>
      <c r="B515" s="280"/>
      <c r="C515" s="280"/>
      <c r="D515" s="280"/>
      <c r="E515" s="280"/>
      <c r="F515" s="281"/>
      <c r="G515" s="412" t="s">
        <v>507</v>
      </c>
    </row>
    <row r="516" spans="1:7" x14ac:dyDescent="0.35">
      <c r="A516" s="280"/>
      <c r="B516" s="280"/>
      <c r="C516" s="280"/>
      <c r="D516" s="280"/>
      <c r="E516" s="280"/>
      <c r="F516" s="294"/>
      <c r="G516" s="280"/>
    </row>
    <row r="517" spans="1:7" x14ac:dyDescent="0.35">
      <c r="A517" s="394" t="s">
        <v>752</v>
      </c>
      <c r="B517" s="395" t="s">
        <v>509</v>
      </c>
      <c r="C517" s="289" t="s">
        <v>510</v>
      </c>
      <c r="D517" s="289" t="s">
        <v>511</v>
      </c>
      <c r="E517" s="289" t="s">
        <v>647</v>
      </c>
      <c r="F517" s="309" t="s">
        <v>513</v>
      </c>
      <c r="G517" s="309" t="s">
        <v>514</v>
      </c>
    </row>
    <row r="518" spans="1:7" ht="15" thickBot="1" x14ac:dyDescent="0.4">
      <c r="A518" s="396" t="s">
        <v>753</v>
      </c>
      <c r="B518" s="617" t="s">
        <v>516</v>
      </c>
      <c r="C518" s="617"/>
      <c r="D518" s="617"/>
      <c r="E518" s="617"/>
      <c r="F518" s="617"/>
      <c r="G518" s="618"/>
    </row>
    <row r="519" spans="1:7" ht="15" thickTop="1" x14ac:dyDescent="0.35">
      <c r="A519" s="397" t="s">
        <v>754</v>
      </c>
      <c r="B519" s="349">
        <v>7853.7090592547993</v>
      </c>
      <c r="C519" s="349">
        <v>9571.8991649314175</v>
      </c>
      <c r="D519" s="349">
        <v>1107.1877988953377</v>
      </c>
      <c r="E519" s="349">
        <v>14.91067980114685</v>
      </c>
      <c r="F519" s="349">
        <v>363.40666610922074</v>
      </c>
      <c r="G519" s="349" t="s">
        <v>522</v>
      </c>
    </row>
    <row r="520" spans="1:7" x14ac:dyDescent="0.35">
      <c r="A520" s="388" t="s">
        <v>755</v>
      </c>
      <c r="B520" s="358" t="s">
        <v>195</v>
      </c>
      <c r="C520" s="349">
        <v>8834.6962615396096</v>
      </c>
      <c r="D520" s="349">
        <v>54.911513816245709</v>
      </c>
      <c r="E520" s="358" t="s">
        <v>195</v>
      </c>
      <c r="F520" s="358" t="s">
        <v>195</v>
      </c>
      <c r="G520" s="349" t="s">
        <v>522</v>
      </c>
    </row>
    <row r="521" spans="1:7" x14ac:dyDescent="0.35">
      <c r="A521" s="388" t="s">
        <v>756</v>
      </c>
      <c r="B521" s="358" t="s">
        <v>195</v>
      </c>
      <c r="C521" s="349">
        <v>6772.4822920982415</v>
      </c>
      <c r="D521" s="358" t="s">
        <v>195</v>
      </c>
      <c r="E521" s="358" t="s">
        <v>195</v>
      </c>
      <c r="F521" s="358" t="s">
        <v>195</v>
      </c>
      <c r="G521" s="358" t="s">
        <v>195</v>
      </c>
    </row>
    <row r="522" spans="1:7" x14ac:dyDescent="0.35">
      <c r="A522" s="381" t="s">
        <v>3415</v>
      </c>
      <c r="B522" s="358" t="s">
        <v>195</v>
      </c>
      <c r="C522" s="349">
        <v>6510.3132861119175</v>
      </c>
      <c r="D522" s="358" t="s">
        <v>195</v>
      </c>
      <c r="E522" s="358" t="s">
        <v>195</v>
      </c>
      <c r="F522" s="358" t="s">
        <v>195</v>
      </c>
      <c r="G522" s="358" t="s">
        <v>195</v>
      </c>
    </row>
    <row r="523" spans="1:7" x14ac:dyDescent="0.35">
      <c r="A523" s="76" t="s">
        <v>757</v>
      </c>
      <c r="B523" s="358" t="s">
        <v>195</v>
      </c>
      <c r="C523" s="358" t="s">
        <v>195</v>
      </c>
      <c r="D523" s="358" t="s">
        <v>195</v>
      </c>
      <c r="E523" s="358" t="s">
        <v>195</v>
      </c>
      <c r="F523" s="358" t="s">
        <v>195</v>
      </c>
      <c r="G523" s="358" t="s">
        <v>195</v>
      </c>
    </row>
    <row r="524" spans="1:7" x14ac:dyDescent="0.35">
      <c r="A524" s="398" t="s">
        <v>758</v>
      </c>
      <c r="B524" s="358" t="s">
        <v>195</v>
      </c>
      <c r="C524" s="349" t="s">
        <v>195</v>
      </c>
      <c r="D524" s="358" t="s">
        <v>195</v>
      </c>
      <c r="E524" s="358" t="s">
        <v>195</v>
      </c>
      <c r="F524" s="358" t="s">
        <v>195</v>
      </c>
      <c r="G524" s="358" t="s">
        <v>195</v>
      </c>
    </row>
    <row r="525" spans="1:7" x14ac:dyDescent="0.35">
      <c r="A525" s="398" t="s">
        <v>759</v>
      </c>
      <c r="B525" s="358" t="s">
        <v>195</v>
      </c>
      <c r="C525" s="349" t="s">
        <v>195</v>
      </c>
      <c r="D525" s="358" t="s">
        <v>195</v>
      </c>
      <c r="E525" s="358" t="s">
        <v>195</v>
      </c>
      <c r="F525" s="358" t="s">
        <v>195</v>
      </c>
      <c r="G525" s="358" t="s">
        <v>195</v>
      </c>
    </row>
    <row r="526" spans="1:7" x14ac:dyDescent="0.35">
      <c r="A526" s="76" t="s">
        <v>760</v>
      </c>
      <c r="B526" s="358" t="s">
        <v>195</v>
      </c>
      <c r="C526" s="358" t="s">
        <v>195</v>
      </c>
      <c r="D526" s="358" t="s">
        <v>195</v>
      </c>
      <c r="E526" s="358" t="s">
        <v>195</v>
      </c>
      <c r="F526" s="358" t="s">
        <v>195</v>
      </c>
      <c r="G526" s="358" t="s">
        <v>195</v>
      </c>
    </row>
    <row r="527" spans="1:7" x14ac:dyDescent="0.35">
      <c r="A527" s="398" t="s">
        <v>761</v>
      </c>
      <c r="B527" s="358" t="s">
        <v>195</v>
      </c>
      <c r="C527" s="349" t="s">
        <v>195</v>
      </c>
      <c r="D527" s="358" t="s">
        <v>195</v>
      </c>
      <c r="E527" s="358" t="s">
        <v>195</v>
      </c>
      <c r="F527" s="358" t="s">
        <v>195</v>
      </c>
      <c r="G527" s="358" t="s">
        <v>195</v>
      </c>
    </row>
    <row r="528" spans="1:7" x14ac:dyDescent="0.35">
      <c r="A528" s="398" t="s">
        <v>762</v>
      </c>
      <c r="B528" s="358" t="s">
        <v>195</v>
      </c>
      <c r="C528" s="349" t="s">
        <v>195</v>
      </c>
      <c r="D528" s="358" t="s">
        <v>195</v>
      </c>
      <c r="E528" s="358" t="s">
        <v>195</v>
      </c>
      <c r="F528" s="358" t="s">
        <v>195</v>
      </c>
      <c r="G528" s="358" t="s">
        <v>195</v>
      </c>
    </row>
    <row r="529" spans="1:7" x14ac:dyDescent="0.35">
      <c r="A529" s="398" t="s">
        <v>763</v>
      </c>
      <c r="B529" s="358" t="s">
        <v>195</v>
      </c>
      <c r="C529" s="349" t="s">
        <v>195</v>
      </c>
      <c r="D529" s="358" t="s">
        <v>195</v>
      </c>
      <c r="E529" s="358" t="s">
        <v>195</v>
      </c>
      <c r="F529" s="358" t="s">
        <v>195</v>
      </c>
      <c r="G529" s="358" t="s">
        <v>195</v>
      </c>
    </row>
    <row r="530" spans="1:7" x14ac:dyDescent="0.35">
      <c r="A530" s="76" t="s">
        <v>764</v>
      </c>
      <c r="B530" s="358" t="s">
        <v>195</v>
      </c>
      <c r="C530" s="358" t="s">
        <v>195</v>
      </c>
      <c r="D530" s="358" t="s">
        <v>195</v>
      </c>
      <c r="E530" s="358" t="s">
        <v>195</v>
      </c>
      <c r="F530" s="358" t="s">
        <v>195</v>
      </c>
      <c r="G530" s="358" t="s">
        <v>195</v>
      </c>
    </row>
    <row r="531" spans="1:7" x14ac:dyDescent="0.35">
      <c r="A531" s="398" t="s">
        <v>3416</v>
      </c>
      <c r="B531" s="358" t="s">
        <v>195</v>
      </c>
      <c r="C531" s="349">
        <v>6510.3132861119175</v>
      </c>
      <c r="D531" s="358" t="s">
        <v>195</v>
      </c>
      <c r="E531" s="358" t="s">
        <v>195</v>
      </c>
      <c r="F531" s="358" t="s">
        <v>195</v>
      </c>
      <c r="G531" s="358" t="s">
        <v>195</v>
      </c>
    </row>
    <row r="532" spans="1:7" x14ac:dyDescent="0.35">
      <c r="A532" s="399" t="s">
        <v>767</v>
      </c>
      <c r="B532" s="358" t="s">
        <v>195</v>
      </c>
      <c r="C532" s="349">
        <v>473.19623090020355</v>
      </c>
      <c r="D532" s="358"/>
      <c r="E532" s="358" t="s">
        <v>195</v>
      </c>
      <c r="F532" s="358" t="s">
        <v>195</v>
      </c>
      <c r="G532" s="358"/>
    </row>
    <row r="533" spans="1:7" x14ac:dyDescent="0.35">
      <c r="A533" s="399" t="s">
        <v>768</v>
      </c>
      <c r="B533" s="358" t="s">
        <v>195</v>
      </c>
      <c r="C533" s="349">
        <v>299.39799460361405</v>
      </c>
      <c r="D533" s="358"/>
      <c r="E533" s="358" t="s">
        <v>195</v>
      </c>
      <c r="F533" s="358" t="s">
        <v>195</v>
      </c>
      <c r="G533" s="358"/>
    </row>
    <row r="534" spans="1:7" x14ac:dyDescent="0.35">
      <c r="A534" s="399" t="s">
        <v>769</v>
      </c>
      <c r="B534" s="358" t="s">
        <v>195</v>
      </c>
      <c r="C534" s="349">
        <v>3056.1321125619293</v>
      </c>
      <c r="D534" s="358"/>
      <c r="E534" s="358" t="s">
        <v>195</v>
      </c>
      <c r="F534" s="358" t="s">
        <v>195</v>
      </c>
      <c r="G534" s="358"/>
    </row>
    <row r="535" spans="1:7" x14ac:dyDescent="0.35">
      <c r="A535" s="399" t="s">
        <v>770</v>
      </c>
      <c r="B535" s="358" t="s">
        <v>195</v>
      </c>
      <c r="C535" s="349">
        <v>251.93525163617798</v>
      </c>
      <c r="D535" s="358"/>
      <c r="E535" s="358" t="s">
        <v>195</v>
      </c>
      <c r="F535" s="358" t="s">
        <v>195</v>
      </c>
      <c r="G535" s="358"/>
    </row>
    <row r="536" spans="1:7" x14ac:dyDescent="0.35">
      <c r="A536" s="399" t="s">
        <v>771</v>
      </c>
      <c r="B536" s="358" t="s">
        <v>195</v>
      </c>
      <c r="C536" s="349">
        <v>297.36246326322032</v>
      </c>
      <c r="D536" s="358"/>
      <c r="E536" s="358" t="s">
        <v>195</v>
      </c>
      <c r="F536" s="358" t="s">
        <v>195</v>
      </c>
      <c r="G536" s="358"/>
    </row>
    <row r="537" spans="1:7" x14ac:dyDescent="0.35">
      <c r="A537" s="399" t="s">
        <v>772</v>
      </c>
      <c r="B537" s="358" t="s">
        <v>195</v>
      </c>
      <c r="C537" s="349">
        <v>309.95636595734669</v>
      </c>
      <c r="D537" s="358"/>
      <c r="E537" s="358" t="s">
        <v>195</v>
      </c>
      <c r="F537" s="358" t="s">
        <v>195</v>
      </c>
      <c r="G537" s="358"/>
    </row>
    <row r="538" spans="1:7" x14ac:dyDescent="0.35">
      <c r="A538" s="399" t="s">
        <v>773</v>
      </c>
      <c r="B538" s="358" t="s">
        <v>195</v>
      </c>
      <c r="C538" s="349">
        <v>178.40438707912745</v>
      </c>
      <c r="D538" s="358"/>
      <c r="E538" s="358" t="s">
        <v>195</v>
      </c>
      <c r="F538" s="358" t="s">
        <v>195</v>
      </c>
      <c r="G538" s="358"/>
    </row>
    <row r="539" spans="1:7" x14ac:dyDescent="0.35">
      <c r="A539" s="399" t="s">
        <v>774</v>
      </c>
      <c r="B539" s="358" t="s">
        <v>195</v>
      </c>
      <c r="C539" s="349">
        <v>214.11005793654462</v>
      </c>
      <c r="D539" s="358"/>
      <c r="E539" s="358" t="s">
        <v>195</v>
      </c>
      <c r="F539" s="358" t="s">
        <v>195</v>
      </c>
      <c r="G539" s="358"/>
    </row>
    <row r="540" spans="1:7" x14ac:dyDescent="0.35">
      <c r="A540" s="399" t="s">
        <v>775</v>
      </c>
      <c r="B540" s="358" t="s">
        <v>195</v>
      </c>
      <c r="C540" s="349">
        <v>1196.7876680440343</v>
      </c>
      <c r="D540" s="358"/>
      <c r="E540" s="358" t="s">
        <v>195</v>
      </c>
      <c r="F540" s="358" t="s">
        <v>195</v>
      </c>
      <c r="G540" s="358"/>
    </row>
    <row r="541" spans="1:7" x14ac:dyDescent="0.35">
      <c r="A541" s="399" t="s">
        <v>3277</v>
      </c>
      <c r="B541" s="358" t="s">
        <v>195</v>
      </c>
      <c r="C541" s="349">
        <v>178.70274178817721</v>
      </c>
      <c r="D541" s="358"/>
      <c r="E541" s="358" t="s">
        <v>195</v>
      </c>
      <c r="F541" s="358" t="s">
        <v>195</v>
      </c>
      <c r="G541" s="358"/>
    </row>
    <row r="542" spans="1:7" x14ac:dyDescent="0.35">
      <c r="A542" s="399" t="s">
        <v>3278</v>
      </c>
      <c r="B542" s="358" t="s">
        <v>195</v>
      </c>
      <c r="C542" s="349">
        <v>54.328012341541672</v>
      </c>
      <c r="D542" s="358"/>
      <c r="E542" s="358" t="s">
        <v>195</v>
      </c>
      <c r="F542" s="358" t="s">
        <v>195</v>
      </c>
      <c r="G542" s="358"/>
    </row>
    <row r="543" spans="1:7" x14ac:dyDescent="0.35">
      <c r="A543" s="381" t="s">
        <v>776</v>
      </c>
      <c r="B543" s="358" t="s">
        <v>195</v>
      </c>
      <c r="C543" s="349">
        <v>55.215000000000003</v>
      </c>
      <c r="D543" s="358" t="s">
        <v>195</v>
      </c>
      <c r="E543" s="358" t="s">
        <v>195</v>
      </c>
      <c r="F543" s="358" t="s">
        <v>195</v>
      </c>
      <c r="G543" s="358" t="s">
        <v>195</v>
      </c>
    </row>
    <row r="544" spans="1:7" x14ac:dyDescent="0.35">
      <c r="A544" s="381" t="s">
        <v>777</v>
      </c>
      <c r="B544" s="358" t="s">
        <v>195</v>
      </c>
      <c r="C544" s="349">
        <v>91.609200000000001</v>
      </c>
      <c r="D544" s="358" t="s">
        <v>195</v>
      </c>
      <c r="E544" s="358" t="s">
        <v>195</v>
      </c>
      <c r="F544" s="358" t="s">
        <v>195</v>
      </c>
      <c r="G544" s="358" t="s">
        <v>195</v>
      </c>
    </row>
    <row r="545" spans="1:7" x14ac:dyDescent="0.35">
      <c r="A545" s="381" t="s">
        <v>778</v>
      </c>
      <c r="B545" s="358" t="s">
        <v>195</v>
      </c>
      <c r="C545" s="349">
        <v>115.34480598632427</v>
      </c>
      <c r="D545" s="358" t="s">
        <v>195</v>
      </c>
      <c r="E545" s="358" t="s">
        <v>195</v>
      </c>
      <c r="F545" s="358" t="s">
        <v>195</v>
      </c>
      <c r="G545" s="358" t="s">
        <v>195</v>
      </c>
    </row>
    <row r="546" spans="1:7" x14ac:dyDescent="0.35">
      <c r="A546" s="400" t="s">
        <v>779</v>
      </c>
      <c r="B546" s="358" t="s">
        <v>195</v>
      </c>
      <c r="C546" s="349" t="s">
        <v>549</v>
      </c>
      <c r="D546" s="358"/>
      <c r="E546" s="358" t="s">
        <v>195</v>
      </c>
      <c r="F546" s="358" t="s">
        <v>195</v>
      </c>
      <c r="G546" s="358"/>
    </row>
    <row r="547" spans="1:7" x14ac:dyDescent="0.35">
      <c r="A547" s="400" t="s">
        <v>780</v>
      </c>
      <c r="B547" s="358" t="s">
        <v>195</v>
      </c>
      <c r="C547" s="349">
        <v>26.068534199999998</v>
      </c>
      <c r="D547" s="358"/>
      <c r="E547" s="358" t="s">
        <v>195</v>
      </c>
      <c r="F547" s="358" t="s">
        <v>195</v>
      </c>
      <c r="G547" s="358"/>
    </row>
    <row r="548" spans="1:7" x14ac:dyDescent="0.35">
      <c r="A548" s="400" t="s">
        <v>781</v>
      </c>
      <c r="B548" s="358" t="s">
        <v>195</v>
      </c>
      <c r="C548" s="349">
        <v>69.750133199999993</v>
      </c>
      <c r="D548" s="358"/>
      <c r="E548" s="358" t="s">
        <v>195</v>
      </c>
      <c r="F548" s="358" t="s">
        <v>195</v>
      </c>
      <c r="G548" s="358"/>
    </row>
    <row r="549" spans="1:7" x14ac:dyDescent="0.35">
      <c r="A549" s="400" t="s">
        <v>782</v>
      </c>
      <c r="B549" s="358" t="s">
        <v>195</v>
      </c>
      <c r="C549" s="349">
        <v>2.1242679999999998</v>
      </c>
      <c r="D549" s="358"/>
      <c r="E549" s="358" t="s">
        <v>195</v>
      </c>
      <c r="F549" s="358" t="s">
        <v>195</v>
      </c>
      <c r="G549" s="358"/>
    </row>
    <row r="550" spans="1:7" x14ac:dyDescent="0.35">
      <c r="A550" s="400" t="s">
        <v>783</v>
      </c>
      <c r="B550" s="358" t="s">
        <v>195</v>
      </c>
      <c r="C550" s="349" t="s">
        <v>549</v>
      </c>
      <c r="D550" s="358"/>
      <c r="E550" s="358" t="s">
        <v>195</v>
      </c>
      <c r="F550" s="358" t="s">
        <v>195</v>
      </c>
      <c r="G550" s="358"/>
    </row>
    <row r="551" spans="1:7" x14ac:dyDescent="0.35">
      <c r="A551" s="401" t="s">
        <v>784</v>
      </c>
      <c r="B551" s="358" t="s">
        <v>195</v>
      </c>
      <c r="C551" s="349">
        <v>17.401870586324279</v>
      </c>
      <c r="D551" s="358" t="s">
        <v>195</v>
      </c>
      <c r="E551" s="358" t="s">
        <v>195</v>
      </c>
      <c r="F551" s="358" t="s">
        <v>195</v>
      </c>
      <c r="G551" s="358" t="s">
        <v>195</v>
      </c>
    </row>
    <row r="552" spans="1:7" x14ac:dyDescent="0.35">
      <c r="A552" s="402" t="s">
        <v>785</v>
      </c>
      <c r="B552" s="358" t="s">
        <v>195</v>
      </c>
      <c r="C552" s="349">
        <v>17.401870586324279</v>
      </c>
      <c r="D552" s="358"/>
      <c r="E552" s="358" t="s">
        <v>195</v>
      </c>
      <c r="F552" s="358" t="s">
        <v>195</v>
      </c>
      <c r="G552" s="358"/>
    </row>
    <row r="553" spans="1:7" x14ac:dyDescent="0.35">
      <c r="A553" s="388" t="s">
        <v>786</v>
      </c>
      <c r="B553" s="358" t="s">
        <v>195</v>
      </c>
      <c r="C553" s="349">
        <v>2062.213969441369</v>
      </c>
      <c r="D553" s="349">
        <v>54.911513816245709</v>
      </c>
      <c r="E553" s="358" t="s">
        <v>195</v>
      </c>
      <c r="F553" s="358" t="s">
        <v>195</v>
      </c>
      <c r="G553" s="349" t="s">
        <v>522</v>
      </c>
    </row>
    <row r="554" spans="1:7" x14ac:dyDescent="0.35">
      <c r="A554" s="382" t="s">
        <v>3417</v>
      </c>
      <c r="B554" s="358" t="s">
        <v>195</v>
      </c>
      <c r="C554" s="349">
        <v>1103.3068171277257</v>
      </c>
      <c r="D554" s="349">
        <v>42.371474794155858</v>
      </c>
      <c r="E554" s="358" t="s">
        <v>195</v>
      </c>
      <c r="F554" s="358" t="s">
        <v>195</v>
      </c>
      <c r="G554" s="349" t="s">
        <v>522</v>
      </c>
    </row>
    <row r="555" spans="1:7" x14ac:dyDescent="0.35">
      <c r="A555" s="76" t="s">
        <v>757</v>
      </c>
      <c r="B555" s="358" t="s">
        <v>195</v>
      </c>
      <c r="C555" s="358" t="s">
        <v>195</v>
      </c>
      <c r="D555" s="358" t="s">
        <v>195</v>
      </c>
      <c r="E555" s="358" t="s">
        <v>195</v>
      </c>
      <c r="F555" s="358" t="s">
        <v>195</v>
      </c>
      <c r="G555" s="358" t="s">
        <v>195</v>
      </c>
    </row>
    <row r="556" spans="1:7" x14ac:dyDescent="0.35">
      <c r="A556" s="398" t="s">
        <v>758</v>
      </c>
      <c r="B556" s="358" t="s">
        <v>195</v>
      </c>
      <c r="C556" s="349" t="s">
        <v>195</v>
      </c>
      <c r="D556" s="349" t="s">
        <v>195</v>
      </c>
      <c r="E556" s="358" t="s">
        <v>195</v>
      </c>
      <c r="F556" s="358" t="s">
        <v>195</v>
      </c>
      <c r="G556" s="353" t="s">
        <v>195</v>
      </c>
    </row>
    <row r="557" spans="1:7" x14ac:dyDescent="0.35">
      <c r="A557" s="398" t="s">
        <v>759</v>
      </c>
      <c r="B557" s="358" t="s">
        <v>195</v>
      </c>
      <c r="C557" s="349" t="s">
        <v>195</v>
      </c>
      <c r="D557" s="349" t="s">
        <v>195</v>
      </c>
      <c r="E557" s="358" t="s">
        <v>195</v>
      </c>
      <c r="F557" s="358" t="s">
        <v>195</v>
      </c>
      <c r="G557" s="353" t="s">
        <v>195</v>
      </c>
    </row>
    <row r="558" spans="1:7" x14ac:dyDescent="0.35">
      <c r="A558" s="76" t="s">
        <v>760</v>
      </c>
      <c r="B558" s="358" t="s">
        <v>195</v>
      </c>
      <c r="C558" s="358" t="s">
        <v>195</v>
      </c>
      <c r="D558" s="358" t="s">
        <v>195</v>
      </c>
      <c r="E558" s="358" t="s">
        <v>195</v>
      </c>
      <c r="F558" s="358" t="s">
        <v>195</v>
      </c>
      <c r="G558" s="358" t="s">
        <v>195</v>
      </c>
    </row>
    <row r="559" spans="1:7" x14ac:dyDescent="0.35">
      <c r="A559" s="398" t="s">
        <v>761</v>
      </c>
      <c r="B559" s="358" t="s">
        <v>195</v>
      </c>
      <c r="C559" s="349" t="s">
        <v>195</v>
      </c>
      <c r="D559" s="349" t="s">
        <v>195</v>
      </c>
      <c r="E559" s="358" t="s">
        <v>195</v>
      </c>
      <c r="F559" s="358" t="s">
        <v>195</v>
      </c>
      <c r="G559" s="353" t="s">
        <v>195</v>
      </c>
    </row>
    <row r="560" spans="1:7" x14ac:dyDescent="0.35">
      <c r="A560" s="398" t="s">
        <v>762</v>
      </c>
      <c r="B560" s="358" t="s">
        <v>195</v>
      </c>
      <c r="C560" s="349" t="s">
        <v>195</v>
      </c>
      <c r="D560" s="349" t="s">
        <v>195</v>
      </c>
      <c r="E560" s="358" t="s">
        <v>195</v>
      </c>
      <c r="F560" s="358" t="s">
        <v>195</v>
      </c>
      <c r="G560" s="353" t="s">
        <v>195</v>
      </c>
    </row>
    <row r="561" spans="1:7" x14ac:dyDescent="0.35">
      <c r="A561" s="398" t="s">
        <v>763</v>
      </c>
      <c r="B561" s="358" t="s">
        <v>195</v>
      </c>
      <c r="C561" s="349" t="s">
        <v>195</v>
      </c>
      <c r="D561" s="349" t="s">
        <v>195</v>
      </c>
      <c r="E561" s="358" t="s">
        <v>195</v>
      </c>
      <c r="F561" s="358" t="s">
        <v>195</v>
      </c>
      <c r="G561" s="353" t="s">
        <v>195</v>
      </c>
    </row>
    <row r="562" spans="1:7" x14ac:dyDescent="0.35">
      <c r="A562" s="76" t="s">
        <v>764</v>
      </c>
      <c r="B562" s="358" t="s">
        <v>195</v>
      </c>
      <c r="C562" s="358" t="s">
        <v>195</v>
      </c>
      <c r="D562" s="358" t="s">
        <v>195</v>
      </c>
      <c r="E562" s="358" t="s">
        <v>195</v>
      </c>
      <c r="F562" s="358" t="s">
        <v>195</v>
      </c>
      <c r="G562" s="358" t="s">
        <v>195</v>
      </c>
    </row>
    <row r="563" spans="1:7" x14ac:dyDescent="0.35">
      <c r="A563" s="398" t="s">
        <v>3418</v>
      </c>
      <c r="B563" s="358" t="s">
        <v>195</v>
      </c>
      <c r="C563" s="349">
        <v>1103.3068171277257</v>
      </c>
      <c r="D563" s="349">
        <v>42.371474794155858</v>
      </c>
      <c r="E563" s="358" t="s">
        <v>195</v>
      </c>
      <c r="F563" s="358" t="s">
        <v>195</v>
      </c>
      <c r="G563" s="353" t="s">
        <v>522</v>
      </c>
    </row>
    <row r="564" spans="1:7" x14ac:dyDescent="0.35">
      <c r="A564" s="399" t="s">
        <v>765</v>
      </c>
      <c r="B564" s="358" t="s">
        <v>195</v>
      </c>
      <c r="C564" s="349" t="s">
        <v>524</v>
      </c>
      <c r="D564" s="349" t="s">
        <v>524</v>
      </c>
      <c r="E564" s="358" t="s">
        <v>195</v>
      </c>
      <c r="F564" s="358" t="s">
        <v>195</v>
      </c>
      <c r="G564" s="353" t="s">
        <v>522</v>
      </c>
    </row>
    <row r="565" spans="1:7" x14ac:dyDescent="0.35">
      <c r="A565" s="399" t="s">
        <v>766</v>
      </c>
      <c r="B565" s="358" t="s">
        <v>195</v>
      </c>
      <c r="C565" s="349" t="s">
        <v>524</v>
      </c>
      <c r="D565" s="349" t="s">
        <v>524</v>
      </c>
      <c r="E565" s="358" t="s">
        <v>195</v>
      </c>
      <c r="F565" s="358" t="s">
        <v>195</v>
      </c>
      <c r="G565" s="353" t="s">
        <v>522</v>
      </c>
    </row>
    <row r="566" spans="1:7" x14ac:dyDescent="0.35">
      <c r="A566" s="399" t="s">
        <v>767</v>
      </c>
      <c r="B566" s="358" t="s">
        <v>195</v>
      </c>
      <c r="C566" s="349">
        <v>10.4339141813269</v>
      </c>
      <c r="D566" s="349" t="s">
        <v>524</v>
      </c>
      <c r="E566" s="358" t="s">
        <v>195</v>
      </c>
      <c r="F566" s="358" t="s">
        <v>195</v>
      </c>
      <c r="G566" s="353" t="s">
        <v>522</v>
      </c>
    </row>
    <row r="567" spans="1:7" x14ac:dyDescent="0.35">
      <c r="A567" s="399" t="s">
        <v>768</v>
      </c>
      <c r="B567" s="358" t="s">
        <v>195</v>
      </c>
      <c r="C567" s="349">
        <v>6.8670103189230298</v>
      </c>
      <c r="D567" s="349" t="s">
        <v>524</v>
      </c>
      <c r="E567" s="358" t="s">
        <v>195</v>
      </c>
      <c r="F567" s="358" t="s">
        <v>195</v>
      </c>
      <c r="G567" s="353" t="s">
        <v>522</v>
      </c>
    </row>
    <row r="568" spans="1:7" x14ac:dyDescent="0.35">
      <c r="A568" s="399" t="s">
        <v>769</v>
      </c>
      <c r="B568" s="358" t="s">
        <v>195</v>
      </c>
      <c r="C568" s="349">
        <v>73.263053002758994</v>
      </c>
      <c r="D568" s="349" t="s">
        <v>524</v>
      </c>
      <c r="E568" s="358" t="s">
        <v>195</v>
      </c>
      <c r="F568" s="358" t="s">
        <v>195</v>
      </c>
      <c r="G568" s="353" t="s">
        <v>522</v>
      </c>
    </row>
    <row r="569" spans="1:7" x14ac:dyDescent="0.35">
      <c r="A569" s="399" t="s">
        <v>770</v>
      </c>
      <c r="B569" s="358" t="s">
        <v>195</v>
      </c>
      <c r="C569" s="349">
        <v>6.6603451261630804</v>
      </c>
      <c r="D569" s="349">
        <v>7.8425112598720803</v>
      </c>
      <c r="E569" s="358" t="s">
        <v>195</v>
      </c>
      <c r="F569" s="358" t="s">
        <v>195</v>
      </c>
      <c r="G569" s="353" t="s">
        <v>522</v>
      </c>
    </row>
    <row r="570" spans="1:7" x14ac:dyDescent="0.35">
      <c r="A570" s="399" t="s">
        <v>771</v>
      </c>
      <c r="B570" s="358" t="s">
        <v>195</v>
      </c>
      <c r="C570" s="349">
        <v>6.2083685766828101</v>
      </c>
      <c r="D570" s="349" t="s">
        <v>524</v>
      </c>
      <c r="E570" s="358" t="s">
        <v>195</v>
      </c>
      <c r="F570" s="358" t="s">
        <v>195</v>
      </c>
      <c r="G570" s="353" t="s">
        <v>522</v>
      </c>
    </row>
    <row r="571" spans="1:7" x14ac:dyDescent="0.35">
      <c r="A571" s="399" t="s">
        <v>772</v>
      </c>
      <c r="B571" s="358" t="s">
        <v>195</v>
      </c>
      <c r="C571" s="349">
        <v>15.278275422757799</v>
      </c>
      <c r="D571" s="349">
        <v>15.52463493848148</v>
      </c>
      <c r="E571" s="358" t="s">
        <v>195</v>
      </c>
      <c r="F571" s="358" t="s">
        <v>195</v>
      </c>
      <c r="G571" s="353" t="s">
        <v>522</v>
      </c>
    </row>
    <row r="572" spans="1:7" x14ac:dyDescent="0.35">
      <c r="A572" s="399" t="s">
        <v>773</v>
      </c>
      <c r="B572" s="358" t="s">
        <v>195</v>
      </c>
      <c r="C572" s="349">
        <v>8.8016924452317795</v>
      </c>
      <c r="D572" s="349">
        <v>8.48939568274767</v>
      </c>
      <c r="E572" s="358" t="s">
        <v>195</v>
      </c>
      <c r="F572" s="358" t="s">
        <v>195</v>
      </c>
      <c r="G572" s="353" t="s">
        <v>522</v>
      </c>
    </row>
    <row r="573" spans="1:7" x14ac:dyDescent="0.35">
      <c r="A573" s="399" t="s">
        <v>774</v>
      </c>
      <c r="B573" s="358" t="s">
        <v>195</v>
      </c>
      <c r="C573" s="349">
        <v>5.1525731574840696</v>
      </c>
      <c r="D573" s="349" t="s">
        <v>524</v>
      </c>
      <c r="E573" s="358" t="s">
        <v>195</v>
      </c>
      <c r="F573" s="358" t="s">
        <v>195</v>
      </c>
      <c r="G573" s="353" t="s">
        <v>522</v>
      </c>
    </row>
    <row r="574" spans="1:7" x14ac:dyDescent="0.35">
      <c r="A574" s="399" t="s">
        <v>775</v>
      </c>
      <c r="B574" s="358" t="s">
        <v>195</v>
      </c>
      <c r="C574" s="349">
        <v>961.657313045705</v>
      </c>
      <c r="D574" s="349">
        <v>10.514932913054629</v>
      </c>
      <c r="E574" s="358" t="s">
        <v>195</v>
      </c>
      <c r="F574" s="358" t="s">
        <v>195</v>
      </c>
      <c r="G574" s="353" t="s">
        <v>522</v>
      </c>
    </row>
    <row r="575" spans="1:7" x14ac:dyDescent="0.35">
      <c r="A575" s="399" t="s">
        <v>3277</v>
      </c>
      <c r="B575" s="358" t="s">
        <v>195</v>
      </c>
      <c r="C575" s="349">
        <v>7.2448214116877399</v>
      </c>
      <c r="D575" s="349" t="s">
        <v>524</v>
      </c>
      <c r="E575" s="358" t="s">
        <v>195</v>
      </c>
      <c r="F575" s="358" t="s">
        <v>195</v>
      </c>
      <c r="G575" s="353" t="s">
        <v>522</v>
      </c>
    </row>
    <row r="576" spans="1:7" x14ac:dyDescent="0.35">
      <c r="A576" s="399" t="s">
        <v>3278</v>
      </c>
      <c r="B576" s="358" t="s">
        <v>195</v>
      </c>
      <c r="C576" s="349">
        <v>1.7394504390044301</v>
      </c>
      <c r="D576" s="349" t="s">
        <v>524</v>
      </c>
      <c r="E576" s="358" t="s">
        <v>195</v>
      </c>
      <c r="F576" s="358" t="s">
        <v>195</v>
      </c>
      <c r="G576" s="353" t="s">
        <v>522</v>
      </c>
    </row>
    <row r="577" spans="1:7" x14ac:dyDescent="0.35">
      <c r="A577" s="381" t="s">
        <v>776</v>
      </c>
      <c r="B577" s="358" t="s">
        <v>195</v>
      </c>
      <c r="C577" s="349">
        <v>3.47664809845039</v>
      </c>
      <c r="D577" s="349">
        <v>1.15882913799309</v>
      </c>
      <c r="E577" s="358" t="s">
        <v>195</v>
      </c>
      <c r="F577" s="358" t="s">
        <v>195</v>
      </c>
      <c r="G577" s="353" t="s">
        <v>522</v>
      </c>
    </row>
    <row r="578" spans="1:7" x14ac:dyDescent="0.35">
      <c r="A578" s="381" t="s">
        <v>777</v>
      </c>
      <c r="B578" s="358" t="s">
        <v>195</v>
      </c>
      <c r="C578" s="349">
        <v>812.30140082016101</v>
      </c>
      <c r="D578" s="349">
        <v>5.4580785736261301</v>
      </c>
      <c r="E578" s="358" t="s">
        <v>195</v>
      </c>
      <c r="F578" s="358" t="s">
        <v>195</v>
      </c>
      <c r="G578" s="353" t="s">
        <v>522</v>
      </c>
    </row>
    <row r="579" spans="1:7" x14ac:dyDescent="0.35">
      <c r="A579" s="381" t="s">
        <v>778</v>
      </c>
      <c r="B579" s="358" t="s">
        <v>195</v>
      </c>
      <c r="C579" s="349">
        <v>143.12910339503199</v>
      </c>
      <c r="D579" s="349">
        <v>5.9231313104706302</v>
      </c>
      <c r="E579" s="358" t="s">
        <v>195</v>
      </c>
      <c r="F579" s="358" t="s">
        <v>195</v>
      </c>
      <c r="G579" s="349" t="s">
        <v>522</v>
      </c>
    </row>
    <row r="580" spans="1:7" x14ac:dyDescent="0.35">
      <c r="A580" s="400" t="s">
        <v>779</v>
      </c>
      <c r="B580" s="358" t="s">
        <v>195</v>
      </c>
      <c r="C580" s="349" t="s">
        <v>549</v>
      </c>
      <c r="D580" s="349" t="s">
        <v>549</v>
      </c>
      <c r="E580" s="358" t="s">
        <v>195</v>
      </c>
      <c r="F580" s="358" t="s">
        <v>195</v>
      </c>
      <c r="G580" s="353" t="s">
        <v>522</v>
      </c>
    </row>
    <row r="581" spans="1:7" x14ac:dyDescent="0.35">
      <c r="A581" s="400" t="s">
        <v>780</v>
      </c>
      <c r="B581" s="358" t="s">
        <v>195</v>
      </c>
      <c r="C581" s="349">
        <v>0.97110900520321997</v>
      </c>
      <c r="D581" s="349">
        <v>8.605344306328E-2</v>
      </c>
      <c r="E581" s="358" t="s">
        <v>195</v>
      </c>
      <c r="F581" s="358" t="s">
        <v>195</v>
      </c>
      <c r="G581" s="353" t="s">
        <v>522</v>
      </c>
    </row>
    <row r="582" spans="1:7" x14ac:dyDescent="0.35">
      <c r="A582" s="400" t="s">
        <v>781</v>
      </c>
      <c r="B582" s="358" t="s">
        <v>195</v>
      </c>
      <c r="C582" s="349">
        <v>12.102255140157601</v>
      </c>
      <c r="D582" s="349">
        <v>0.46691353425823001</v>
      </c>
      <c r="E582" s="358" t="s">
        <v>195</v>
      </c>
      <c r="F582" s="358" t="s">
        <v>195</v>
      </c>
      <c r="G582" s="353" t="s">
        <v>522</v>
      </c>
    </row>
    <row r="583" spans="1:7" x14ac:dyDescent="0.35">
      <c r="A583" s="400" t="s">
        <v>782</v>
      </c>
      <c r="B583" s="358" t="s">
        <v>195</v>
      </c>
      <c r="C583" s="349">
        <v>0.20352704247281</v>
      </c>
      <c r="D583" s="349">
        <v>8.4830813865599992E-3</v>
      </c>
      <c r="E583" s="358" t="s">
        <v>195</v>
      </c>
      <c r="F583" s="358" t="s">
        <v>195</v>
      </c>
      <c r="G583" s="353" t="s">
        <v>522</v>
      </c>
    </row>
    <row r="584" spans="1:7" x14ac:dyDescent="0.35">
      <c r="A584" s="400" t="s">
        <v>783</v>
      </c>
      <c r="B584" s="358" t="s">
        <v>195</v>
      </c>
      <c r="C584" s="349">
        <v>129.43079884371301</v>
      </c>
      <c r="D584" s="349">
        <v>5.3616812517625601</v>
      </c>
      <c r="E584" s="358" t="s">
        <v>195</v>
      </c>
      <c r="F584" s="358" t="s">
        <v>195</v>
      </c>
      <c r="G584" s="353" t="s">
        <v>522</v>
      </c>
    </row>
    <row r="585" spans="1:7" x14ac:dyDescent="0.35">
      <c r="A585" s="401" t="s">
        <v>784</v>
      </c>
      <c r="B585" s="358" t="s">
        <v>195</v>
      </c>
      <c r="C585" s="349">
        <v>0.42141336348535002</v>
      </c>
      <c r="D585" s="349" t="s">
        <v>524</v>
      </c>
      <c r="E585" s="358" t="s">
        <v>195</v>
      </c>
      <c r="F585" s="358" t="s">
        <v>195</v>
      </c>
      <c r="G585" s="349" t="s">
        <v>522</v>
      </c>
    </row>
    <row r="586" spans="1:7" x14ac:dyDescent="0.35">
      <c r="A586" s="402" t="s">
        <v>785</v>
      </c>
      <c r="B586" s="358" t="s">
        <v>195</v>
      </c>
      <c r="C586" s="349">
        <v>0.42141336348535002</v>
      </c>
      <c r="D586" s="349" t="s">
        <v>524</v>
      </c>
      <c r="E586" s="358" t="s">
        <v>195</v>
      </c>
      <c r="F586" s="358" t="s">
        <v>195</v>
      </c>
      <c r="G586" s="353" t="s">
        <v>522</v>
      </c>
    </row>
    <row r="587" spans="1:7" ht="15" thickBot="1" x14ac:dyDescent="0.4">
      <c r="A587" s="381" t="s">
        <v>3419</v>
      </c>
      <c r="B587" s="358" t="s">
        <v>195</v>
      </c>
      <c r="C587" s="358" t="s">
        <v>195</v>
      </c>
      <c r="D587" s="349" t="s">
        <v>524</v>
      </c>
      <c r="E587" s="358" t="s">
        <v>195</v>
      </c>
      <c r="F587" s="358" t="s">
        <v>195</v>
      </c>
      <c r="G587" s="358" t="s">
        <v>195</v>
      </c>
    </row>
    <row r="588" spans="1:7" s="310" customFormat="1" ht="12.75" customHeight="1" thickTop="1" x14ac:dyDescent="0.25">
      <c r="A588" s="77" t="s">
        <v>787</v>
      </c>
      <c r="B588" s="358" t="s">
        <v>195</v>
      </c>
      <c r="C588" s="349">
        <v>719.88457694084161</v>
      </c>
      <c r="D588" s="358" t="s">
        <v>195</v>
      </c>
      <c r="E588" s="358" t="s">
        <v>195</v>
      </c>
      <c r="F588" s="358" t="s">
        <v>195</v>
      </c>
      <c r="G588" s="349" t="s">
        <v>522</v>
      </c>
    </row>
    <row r="589" spans="1:7" s="310" customFormat="1" ht="12.75" customHeight="1" x14ac:dyDescent="0.25">
      <c r="A589" s="78" t="s">
        <v>788</v>
      </c>
      <c r="B589" s="358" t="s">
        <v>195</v>
      </c>
      <c r="C589" s="353" t="s">
        <v>522</v>
      </c>
      <c r="D589" s="349">
        <v>1051.644218550199</v>
      </c>
      <c r="E589" s="353" t="s">
        <v>522</v>
      </c>
      <c r="F589" s="353" t="s">
        <v>522</v>
      </c>
      <c r="G589" s="353" t="s">
        <v>522</v>
      </c>
    </row>
    <row r="590" spans="1:7" s="310" customFormat="1" ht="12.75" customHeight="1" x14ac:dyDescent="0.25">
      <c r="A590" s="78" t="s">
        <v>789</v>
      </c>
      <c r="B590" s="358" t="s">
        <v>195</v>
      </c>
      <c r="C590" s="349" t="s">
        <v>524</v>
      </c>
      <c r="D590" s="349" t="s">
        <v>524</v>
      </c>
      <c r="E590" s="353" t="s">
        <v>524</v>
      </c>
      <c r="F590" s="353" t="s">
        <v>524</v>
      </c>
      <c r="G590" s="353" t="s">
        <v>522</v>
      </c>
    </row>
    <row r="591" spans="1:7" s="310" customFormat="1" ht="12.75" customHeight="1" x14ac:dyDescent="0.25">
      <c r="A591" s="78" t="s">
        <v>790</v>
      </c>
      <c r="B591" s="358" t="s">
        <v>195</v>
      </c>
      <c r="C591" s="349">
        <v>17.318326450965749</v>
      </c>
      <c r="D591" s="349">
        <v>0.63206652889299997</v>
      </c>
      <c r="E591" s="353">
        <v>14.91067980114685</v>
      </c>
      <c r="F591" s="353">
        <v>363.40666610922074</v>
      </c>
      <c r="G591" s="353" t="s">
        <v>522</v>
      </c>
    </row>
    <row r="592" spans="1:7" s="310" customFormat="1" ht="14.25" customHeight="1" x14ac:dyDescent="0.25">
      <c r="A592" s="388" t="s">
        <v>791</v>
      </c>
      <c r="B592" s="349">
        <v>4349.248664685867</v>
      </c>
      <c r="C592" s="358" t="s">
        <v>195</v>
      </c>
      <c r="D592" s="358" t="s">
        <v>195</v>
      </c>
      <c r="E592" s="358" t="s">
        <v>195</v>
      </c>
      <c r="F592" s="358" t="s">
        <v>195</v>
      </c>
      <c r="G592" s="358" t="s">
        <v>195</v>
      </c>
    </row>
    <row r="593" spans="1:7" s="310" customFormat="1" ht="12" customHeight="1" x14ac:dyDescent="0.25">
      <c r="A593" s="388" t="s">
        <v>792</v>
      </c>
      <c r="B593" s="349">
        <v>3504.4603945689328</v>
      </c>
      <c r="C593" s="358" t="s">
        <v>195</v>
      </c>
      <c r="D593" s="358" t="s">
        <v>195</v>
      </c>
      <c r="E593" s="358" t="s">
        <v>195</v>
      </c>
      <c r="F593" s="358" t="s">
        <v>195</v>
      </c>
      <c r="G593" s="358" t="s">
        <v>195</v>
      </c>
    </row>
    <row r="594" spans="1:7" s="310" customFormat="1" ht="12" customHeight="1" x14ac:dyDescent="0.25">
      <c r="A594" s="385" t="s">
        <v>793</v>
      </c>
      <c r="B594" s="349" t="s">
        <v>522</v>
      </c>
      <c r="C594" s="358" t="s">
        <v>195</v>
      </c>
      <c r="D594" s="358" t="s">
        <v>195</v>
      </c>
      <c r="E594" s="358" t="s">
        <v>195</v>
      </c>
      <c r="F594" s="358" t="s">
        <v>195</v>
      </c>
      <c r="G594" s="358" t="s">
        <v>195</v>
      </c>
    </row>
    <row r="595" spans="1:7" s="310" customFormat="1" ht="13.5" customHeight="1" x14ac:dyDescent="0.25">
      <c r="A595" s="79" t="s">
        <v>794</v>
      </c>
      <c r="B595" s="349" t="s">
        <v>522</v>
      </c>
      <c r="C595" s="349" t="s">
        <v>522</v>
      </c>
      <c r="D595" s="349" t="s">
        <v>522</v>
      </c>
      <c r="E595" s="349" t="s">
        <v>522</v>
      </c>
      <c r="F595" s="349" t="s">
        <v>522</v>
      </c>
      <c r="G595" s="349" t="s">
        <v>522</v>
      </c>
    </row>
    <row r="596" spans="1:7" s="181" customFormat="1" x14ac:dyDescent="0.35"/>
    <row r="597" spans="1:7" customFormat="1" x14ac:dyDescent="0.35">
      <c r="A597" s="80" t="s">
        <v>795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796</v>
      </c>
      <c r="B600" s="280"/>
      <c r="C600" s="280"/>
      <c r="D600" s="280"/>
      <c r="E600" s="280"/>
      <c r="F600" s="280"/>
      <c r="G600" s="413" t="s">
        <v>506</v>
      </c>
    </row>
    <row r="601" spans="1:7" ht="15.5" x14ac:dyDescent="0.35">
      <c r="A601" s="271" t="s">
        <v>695</v>
      </c>
      <c r="B601" s="280"/>
      <c r="C601" s="280"/>
      <c r="D601" s="280"/>
      <c r="E601" s="280"/>
      <c r="F601" s="280"/>
      <c r="G601" s="413" t="s">
        <v>3423</v>
      </c>
    </row>
    <row r="602" spans="1:7" x14ac:dyDescent="0.35">
      <c r="A602" s="280"/>
      <c r="B602" s="280"/>
      <c r="C602" s="280"/>
      <c r="D602" s="280"/>
      <c r="E602" s="280"/>
      <c r="F602" s="280"/>
      <c r="G602" s="413" t="s">
        <v>507</v>
      </c>
    </row>
    <row r="603" spans="1:7" x14ac:dyDescent="0.35">
      <c r="A603" s="280"/>
      <c r="B603" s="280"/>
      <c r="C603" s="280"/>
      <c r="D603" s="280"/>
      <c r="E603" s="280"/>
      <c r="F603" s="280"/>
      <c r="G603" s="311"/>
    </row>
    <row r="604" spans="1:7" ht="54" customHeight="1" x14ac:dyDescent="0.35">
      <c r="A604" s="634" t="s">
        <v>508</v>
      </c>
      <c r="B604" s="82" t="s">
        <v>797</v>
      </c>
      <c r="C604" s="82" t="s">
        <v>798</v>
      </c>
      <c r="D604" s="82" t="s">
        <v>799</v>
      </c>
      <c r="E604" s="82" t="s">
        <v>647</v>
      </c>
      <c r="F604" s="82" t="s">
        <v>513</v>
      </c>
      <c r="G604" s="82" t="s">
        <v>514</v>
      </c>
    </row>
    <row r="605" spans="1:7" ht="15" thickBot="1" x14ac:dyDescent="0.4">
      <c r="A605" s="635"/>
      <c r="B605" s="636" t="s">
        <v>516</v>
      </c>
      <c r="C605" s="637"/>
      <c r="D605" s="637"/>
      <c r="E605" s="637"/>
      <c r="F605" s="637"/>
      <c r="G605" s="638"/>
    </row>
    <row r="606" spans="1:7" ht="15" thickTop="1" x14ac:dyDescent="0.35">
      <c r="A606" s="83" t="s">
        <v>800</v>
      </c>
      <c r="B606" s="349">
        <v>-804822.59440781723</v>
      </c>
      <c r="C606" s="349">
        <v>372.43546381101726</v>
      </c>
      <c r="D606" s="349">
        <v>25.029760442267989</v>
      </c>
      <c r="E606" s="349">
        <v>147.8993015761074</v>
      </c>
      <c r="F606" s="349">
        <v>4868.9398569495861</v>
      </c>
      <c r="G606" s="349" t="s">
        <v>545</v>
      </c>
    </row>
    <row r="607" spans="1:7" x14ac:dyDescent="0.35">
      <c r="A607" s="84" t="s">
        <v>801</v>
      </c>
      <c r="B607" s="349">
        <v>-654156.12397938303</v>
      </c>
      <c r="C607" s="349">
        <v>198.63743168945703</v>
      </c>
      <c r="D607" s="349">
        <v>12.417582721024869</v>
      </c>
      <c r="E607" s="349">
        <v>126.4269505761074</v>
      </c>
      <c r="F607" s="349">
        <v>4511.0673989495863</v>
      </c>
      <c r="G607" s="349" t="s">
        <v>545</v>
      </c>
    </row>
    <row r="608" spans="1:7" x14ac:dyDescent="0.35">
      <c r="A608" s="85" t="s">
        <v>802</v>
      </c>
      <c r="B608" s="349">
        <v>-556239.34998271859</v>
      </c>
      <c r="C608" s="349">
        <v>198.08203006879788</v>
      </c>
      <c r="D608" s="349">
        <v>12.10683877801865</v>
      </c>
      <c r="E608" s="353">
        <v>126.4269505761074</v>
      </c>
      <c r="F608" s="353">
        <v>4511.0673989495863</v>
      </c>
      <c r="G608" s="353" t="s">
        <v>549</v>
      </c>
    </row>
    <row r="609" spans="1:7" x14ac:dyDescent="0.35">
      <c r="A609" s="403" t="s">
        <v>803</v>
      </c>
      <c r="B609" s="349">
        <v>-98672.724874388499</v>
      </c>
      <c r="C609" s="349" t="s">
        <v>524</v>
      </c>
      <c r="D609" s="349" t="s">
        <v>3269</v>
      </c>
      <c r="E609" s="353" t="s">
        <v>522</v>
      </c>
      <c r="F609" s="353" t="s">
        <v>522</v>
      </c>
      <c r="G609" s="353" t="s">
        <v>522</v>
      </c>
    </row>
    <row r="610" spans="1:7" x14ac:dyDescent="0.35">
      <c r="A610" s="85" t="s">
        <v>804</v>
      </c>
      <c r="B610" s="349">
        <v>23157.998294787925</v>
      </c>
      <c r="C610" s="349" t="s">
        <v>3279</v>
      </c>
      <c r="D610" s="349" t="s">
        <v>3279</v>
      </c>
      <c r="E610" s="349" t="s">
        <v>522</v>
      </c>
      <c r="F610" s="349" t="s">
        <v>522</v>
      </c>
      <c r="G610" s="349" t="s">
        <v>522</v>
      </c>
    </row>
    <row r="611" spans="1:7" x14ac:dyDescent="0.35">
      <c r="A611" s="85" t="s">
        <v>805</v>
      </c>
      <c r="B611" s="349">
        <v>-29001.50383515003</v>
      </c>
      <c r="C611" s="349" t="s">
        <v>620</v>
      </c>
      <c r="D611" s="349" t="s">
        <v>620</v>
      </c>
      <c r="E611" s="353" t="s">
        <v>522</v>
      </c>
      <c r="F611" s="353" t="s">
        <v>522</v>
      </c>
      <c r="G611" s="353" t="s">
        <v>522</v>
      </c>
    </row>
    <row r="612" spans="1:7" x14ac:dyDescent="0.35">
      <c r="A612" s="85" t="s">
        <v>806</v>
      </c>
      <c r="B612" s="349">
        <v>52159.502129937959</v>
      </c>
      <c r="C612" s="349" t="s">
        <v>620</v>
      </c>
      <c r="D612" s="349" t="s">
        <v>620</v>
      </c>
      <c r="E612" s="353" t="s">
        <v>522</v>
      </c>
      <c r="F612" s="353" t="s">
        <v>522</v>
      </c>
      <c r="G612" s="353" t="s">
        <v>522</v>
      </c>
    </row>
    <row r="613" spans="1:7" x14ac:dyDescent="0.35">
      <c r="A613" s="84" t="s">
        <v>807</v>
      </c>
      <c r="B613" s="349">
        <v>-30056.90270642428</v>
      </c>
      <c r="C613" s="349">
        <v>12.663181</v>
      </c>
      <c r="D613" s="349">
        <v>1.1562030000000001</v>
      </c>
      <c r="E613" s="349">
        <v>21.472351</v>
      </c>
      <c r="F613" s="349">
        <v>357.87245800000005</v>
      </c>
      <c r="G613" s="349" t="s">
        <v>522</v>
      </c>
    </row>
    <row r="614" spans="1:7" x14ac:dyDescent="0.35">
      <c r="A614" s="85" t="s">
        <v>808</v>
      </c>
      <c r="B614" s="349">
        <v>10024.42566404653</v>
      </c>
      <c r="C614" s="349">
        <v>12.663181</v>
      </c>
      <c r="D614" s="349">
        <v>1.1562030000000001</v>
      </c>
      <c r="E614" s="353">
        <v>21.472351</v>
      </c>
      <c r="F614" s="353">
        <v>357.87245800000005</v>
      </c>
      <c r="G614" s="353" t="s">
        <v>522</v>
      </c>
    </row>
    <row r="615" spans="1:7" x14ac:dyDescent="0.35">
      <c r="A615" s="403" t="s">
        <v>809</v>
      </c>
      <c r="B615" s="349">
        <v>-40081.328370470808</v>
      </c>
      <c r="C615" s="349" t="s">
        <v>524</v>
      </c>
      <c r="D615" s="349" t="s">
        <v>620</v>
      </c>
      <c r="E615" s="353" t="s">
        <v>522</v>
      </c>
      <c r="F615" s="353" t="s">
        <v>522</v>
      </c>
      <c r="G615" s="353" t="s">
        <v>522</v>
      </c>
    </row>
    <row r="616" spans="1:7" x14ac:dyDescent="0.35">
      <c r="A616" s="85" t="s">
        <v>810</v>
      </c>
      <c r="B616" s="349">
        <v>-6109.6062039457893</v>
      </c>
      <c r="C616" s="349">
        <v>161.13485112156022</v>
      </c>
      <c r="D616" s="349">
        <v>0.59525414428571</v>
      </c>
      <c r="E616" s="349" t="s">
        <v>522</v>
      </c>
      <c r="F616" s="349" t="s">
        <v>522</v>
      </c>
      <c r="G616" s="349" t="s">
        <v>522</v>
      </c>
    </row>
    <row r="617" spans="1:7" x14ac:dyDescent="0.35">
      <c r="A617" s="85" t="s">
        <v>811</v>
      </c>
      <c r="B617" s="349">
        <v>-10133.523605752287</v>
      </c>
      <c r="C617" s="349" t="s">
        <v>549</v>
      </c>
      <c r="D617" s="349">
        <v>0.59215403</v>
      </c>
      <c r="E617" s="353" t="s">
        <v>522</v>
      </c>
      <c r="F617" s="353" t="s">
        <v>522</v>
      </c>
      <c r="G617" s="353" t="s">
        <v>522</v>
      </c>
    </row>
    <row r="618" spans="1:7" x14ac:dyDescent="0.35">
      <c r="A618" s="85" t="s">
        <v>812</v>
      </c>
      <c r="B618" s="349">
        <v>439.03348336053682</v>
      </c>
      <c r="C618" s="349" t="s">
        <v>549</v>
      </c>
      <c r="D618" s="349" t="s">
        <v>545</v>
      </c>
      <c r="E618" s="353" t="s">
        <v>522</v>
      </c>
      <c r="F618" s="353" t="s">
        <v>522</v>
      </c>
      <c r="G618" s="353" t="s">
        <v>522</v>
      </c>
    </row>
    <row r="619" spans="1:7" x14ac:dyDescent="0.35">
      <c r="A619" s="84" t="s">
        <v>813</v>
      </c>
      <c r="B619" s="349">
        <v>-31610.861039128908</v>
      </c>
      <c r="C619" s="349" t="s">
        <v>549</v>
      </c>
      <c r="D619" s="349">
        <v>6.04757815668298</v>
      </c>
      <c r="E619" s="349" t="s">
        <v>549</v>
      </c>
      <c r="F619" s="349" t="s">
        <v>549</v>
      </c>
      <c r="G619" s="349" t="s">
        <v>522</v>
      </c>
    </row>
    <row r="620" spans="1:7" x14ac:dyDescent="0.35">
      <c r="A620" s="85" t="s">
        <v>814</v>
      </c>
      <c r="B620" s="349">
        <v>-116642.3750794526</v>
      </c>
      <c r="C620" s="349" t="s">
        <v>549</v>
      </c>
      <c r="D620" s="349">
        <v>6.04757815668298</v>
      </c>
      <c r="E620" s="353" t="s">
        <v>549</v>
      </c>
      <c r="F620" s="353" t="s">
        <v>549</v>
      </c>
      <c r="G620" s="353" t="s">
        <v>522</v>
      </c>
    </row>
    <row r="621" spans="1:7" x14ac:dyDescent="0.35">
      <c r="A621" s="403" t="s">
        <v>815</v>
      </c>
      <c r="B621" s="349">
        <v>85031.514040323702</v>
      </c>
      <c r="C621" s="349" t="s">
        <v>549</v>
      </c>
      <c r="D621" s="349" t="s">
        <v>620</v>
      </c>
      <c r="E621" s="353" t="s">
        <v>549</v>
      </c>
      <c r="F621" s="353" t="s">
        <v>549</v>
      </c>
      <c r="G621" s="353" t="s">
        <v>522</v>
      </c>
    </row>
    <row r="622" spans="1:7" x14ac:dyDescent="0.35">
      <c r="A622" s="85" t="s">
        <v>816</v>
      </c>
      <c r="B622" s="349" t="s">
        <v>549</v>
      </c>
      <c r="C622" s="349" t="s">
        <v>545</v>
      </c>
      <c r="D622" s="349" t="s">
        <v>545</v>
      </c>
      <c r="E622" s="349" t="s">
        <v>522</v>
      </c>
      <c r="F622" s="349" t="s">
        <v>522</v>
      </c>
      <c r="G622" s="349" t="s">
        <v>522</v>
      </c>
    </row>
    <row r="623" spans="1:7" x14ac:dyDescent="0.35">
      <c r="A623" s="85" t="s">
        <v>817</v>
      </c>
      <c r="B623" s="358" t="s">
        <v>195</v>
      </c>
      <c r="C623" s="358" t="s">
        <v>195</v>
      </c>
      <c r="D623" s="358" t="s">
        <v>195</v>
      </c>
      <c r="E623" s="358" t="s">
        <v>195</v>
      </c>
      <c r="F623" s="358" t="s">
        <v>195</v>
      </c>
      <c r="G623" s="358" t="s">
        <v>195</v>
      </c>
    </row>
    <row r="624" spans="1:7" x14ac:dyDescent="0.35">
      <c r="A624" s="85" t="s">
        <v>818</v>
      </c>
      <c r="B624" s="349" t="s">
        <v>549</v>
      </c>
      <c r="C624" s="349" t="s">
        <v>522</v>
      </c>
      <c r="D624" s="349" t="s">
        <v>522</v>
      </c>
      <c r="E624" s="353" t="s">
        <v>522</v>
      </c>
      <c r="F624" s="353" t="s">
        <v>522</v>
      </c>
      <c r="G624" s="353" t="s">
        <v>522</v>
      </c>
    </row>
    <row r="625" spans="1:8" x14ac:dyDescent="0.35">
      <c r="A625" s="84" t="s">
        <v>819</v>
      </c>
      <c r="B625" s="349">
        <v>-106047.09877372319</v>
      </c>
      <c r="C625" s="358" t="s">
        <v>195</v>
      </c>
      <c r="D625" s="358" t="s">
        <v>195</v>
      </c>
      <c r="E625" s="358" t="s">
        <v>195</v>
      </c>
      <c r="F625" s="358" t="s">
        <v>195</v>
      </c>
      <c r="G625" s="358" t="s">
        <v>195</v>
      </c>
    </row>
    <row r="626" spans="1:8" x14ac:dyDescent="0.35">
      <c r="A626" s="312" t="s">
        <v>820</v>
      </c>
      <c r="B626" s="349" t="s">
        <v>3279</v>
      </c>
      <c r="C626" s="349" t="s">
        <v>545</v>
      </c>
      <c r="D626" s="349">
        <v>2.41583792</v>
      </c>
      <c r="E626" s="349" t="s">
        <v>522</v>
      </c>
      <c r="F626" s="349" t="s">
        <v>522</v>
      </c>
      <c r="G626" s="349" t="s">
        <v>522</v>
      </c>
    </row>
    <row r="627" spans="1:8" x14ac:dyDescent="0.35">
      <c r="A627" s="391" t="s">
        <v>821</v>
      </c>
      <c r="B627" s="349" t="s">
        <v>3279</v>
      </c>
      <c r="C627" s="349" t="s">
        <v>545</v>
      </c>
      <c r="D627" s="349">
        <v>2.41583792</v>
      </c>
      <c r="E627" s="349" t="s">
        <v>522</v>
      </c>
      <c r="F627" s="349" t="s">
        <v>522</v>
      </c>
      <c r="G627" s="349" t="s">
        <v>522</v>
      </c>
    </row>
    <row r="629" spans="1:8" x14ac:dyDescent="0.35">
      <c r="A629" s="59" t="s">
        <v>822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41" t="s">
        <v>823</v>
      </c>
      <c r="B632" s="641"/>
      <c r="C632" s="280"/>
      <c r="D632" s="280"/>
      <c r="E632" s="280"/>
      <c r="F632" s="280"/>
      <c r="G632" s="280"/>
      <c r="H632" s="414" t="s">
        <v>506</v>
      </c>
    </row>
    <row r="633" spans="1:8" ht="15.5" x14ac:dyDescent="0.35">
      <c r="A633" s="295" t="s">
        <v>695</v>
      </c>
      <c r="B633" s="277"/>
      <c r="C633" s="280"/>
      <c r="D633" s="280"/>
      <c r="E633" s="280"/>
      <c r="F633" s="280"/>
      <c r="G633" s="280"/>
      <c r="H633" s="414" t="s">
        <v>3423</v>
      </c>
    </row>
    <row r="634" spans="1:8" x14ac:dyDescent="0.35">
      <c r="A634" s="280"/>
      <c r="B634" s="280"/>
      <c r="C634" s="280"/>
      <c r="D634" s="280"/>
      <c r="E634" s="280"/>
      <c r="F634" s="280"/>
      <c r="G634" s="280"/>
      <c r="H634" s="414" t="s">
        <v>507</v>
      </c>
    </row>
    <row r="635" spans="1:8" x14ac:dyDescent="0.35">
      <c r="A635" s="280"/>
      <c r="B635" s="280"/>
      <c r="C635" s="280"/>
      <c r="D635" s="280"/>
      <c r="E635" s="280"/>
      <c r="F635" s="280"/>
      <c r="G635" s="280"/>
      <c r="H635" s="313"/>
    </row>
    <row r="636" spans="1:8" x14ac:dyDescent="0.35">
      <c r="A636" s="629" t="s">
        <v>824</v>
      </c>
      <c r="B636" s="314" t="s">
        <v>825</v>
      </c>
      <c r="C636" s="315" t="s">
        <v>510</v>
      </c>
      <c r="D636" s="315" t="s">
        <v>511</v>
      </c>
      <c r="E636" s="315" t="s">
        <v>647</v>
      </c>
      <c r="F636" s="316" t="s">
        <v>513</v>
      </c>
      <c r="G636" s="317" t="s">
        <v>514</v>
      </c>
      <c r="H636" s="316" t="s">
        <v>648</v>
      </c>
    </row>
    <row r="637" spans="1:8" ht="15" thickBot="1" x14ac:dyDescent="0.4">
      <c r="A637" s="630"/>
      <c r="B637" s="631" t="s">
        <v>516</v>
      </c>
      <c r="C637" s="632"/>
      <c r="D637" s="632"/>
      <c r="E637" s="632"/>
      <c r="F637" s="632"/>
      <c r="G637" s="632"/>
      <c r="H637" s="633"/>
    </row>
    <row r="638" spans="1:8" ht="15" thickTop="1" x14ac:dyDescent="0.35">
      <c r="A638" s="318" t="s">
        <v>826</v>
      </c>
      <c r="B638" s="349" t="s">
        <v>3274</v>
      </c>
      <c r="C638" s="349">
        <v>6134.8125898395247</v>
      </c>
      <c r="D638" s="349">
        <v>82.700895060478175</v>
      </c>
      <c r="E638" s="349">
        <v>2.3460190219567099</v>
      </c>
      <c r="F638" s="349">
        <v>6.5483463597946603</v>
      </c>
      <c r="G638" s="349">
        <v>114.39560414851302</v>
      </c>
      <c r="H638" s="349">
        <v>0.74349333311907995</v>
      </c>
    </row>
    <row r="639" spans="1:8" x14ac:dyDescent="0.35">
      <c r="A639" s="319" t="s">
        <v>828</v>
      </c>
      <c r="B639" s="349" t="s">
        <v>584</v>
      </c>
      <c r="C639" s="349">
        <v>5255.3700428550756</v>
      </c>
      <c r="D639" s="358" t="s">
        <v>195</v>
      </c>
      <c r="E639" s="349">
        <v>2.3460190219567099</v>
      </c>
      <c r="F639" s="349">
        <v>6.1117899358083498</v>
      </c>
      <c r="G639" s="349">
        <v>21.695718028166269</v>
      </c>
      <c r="H639" s="358" t="s">
        <v>195</v>
      </c>
    </row>
    <row r="640" spans="1:8" x14ac:dyDescent="0.35">
      <c r="A640" s="386" t="s">
        <v>829</v>
      </c>
      <c r="B640" s="349" t="s">
        <v>584</v>
      </c>
      <c r="C640" s="349">
        <v>5255.3700428550756</v>
      </c>
      <c r="D640" s="358" t="s">
        <v>195</v>
      </c>
      <c r="E640" s="353">
        <v>2.3460190219567099</v>
      </c>
      <c r="F640" s="353">
        <v>6.1117899358083498</v>
      </c>
      <c r="G640" s="353">
        <v>21.695718028166269</v>
      </c>
      <c r="H640" s="358" t="s">
        <v>195</v>
      </c>
    </row>
    <row r="641" spans="1:8" x14ac:dyDescent="0.35">
      <c r="A641" s="386" t="s">
        <v>830</v>
      </c>
      <c r="B641" s="349" t="s">
        <v>551</v>
      </c>
      <c r="C641" s="349" t="s">
        <v>551</v>
      </c>
      <c r="D641" s="358" t="s">
        <v>195</v>
      </c>
      <c r="E641" s="353" t="s">
        <v>551</v>
      </c>
      <c r="F641" s="353" t="s">
        <v>551</v>
      </c>
      <c r="G641" s="353" t="s">
        <v>551</v>
      </c>
      <c r="H641" s="358" t="s">
        <v>195</v>
      </c>
    </row>
    <row r="642" spans="1:8" x14ac:dyDescent="0.35">
      <c r="A642" s="404" t="s">
        <v>831</v>
      </c>
      <c r="B642" s="349" t="s">
        <v>551</v>
      </c>
      <c r="C642" s="349" t="s">
        <v>551</v>
      </c>
      <c r="D642" s="358" t="s">
        <v>195</v>
      </c>
      <c r="E642" s="349" t="s">
        <v>551</v>
      </c>
      <c r="F642" s="349" t="s">
        <v>551</v>
      </c>
      <c r="G642" s="349" t="s">
        <v>551</v>
      </c>
      <c r="H642" s="358" t="s">
        <v>195</v>
      </c>
    </row>
    <row r="643" spans="1:8" x14ac:dyDescent="0.35">
      <c r="A643" s="319" t="s">
        <v>832</v>
      </c>
      <c r="B643" s="358" t="s">
        <v>195</v>
      </c>
      <c r="C643" s="349">
        <v>76.87968402665453</v>
      </c>
      <c r="D643" s="349">
        <v>5.5928880000000003</v>
      </c>
      <c r="E643" s="349" t="s">
        <v>549</v>
      </c>
      <c r="F643" s="349" t="s">
        <v>549</v>
      </c>
      <c r="G643" s="349" t="s">
        <v>549</v>
      </c>
      <c r="H643" s="358" t="s">
        <v>195</v>
      </c>
    </row>
    <row r="644" spans="1:8" x14ac:dyDescent="0.35">
      <c r="A644" s="405" t="s">
        <v>833</v>
      </c>
      <c r="B644" s="358" t="s">
        <v>195</v>
      </c>
      <c r="C644" s="349">
        <v>74.571839999999995</v>
      </c>
      <c r="D644" s="349">
        <v>5.5928880000000003</v>
      </c>
      <c r="E644" s="353" t="s">
        <v>549</v>
      </c>
      <c r="F644" s="353" t="s">
        <v>549</v>
      </c>
      <c r="G644" s="353" t="s">
        <v>549</v>
      </c>
      <c r="H644" s="358" t="s">
        <v>195</v>
      </c>
    </row>
    <row r="645" spans="1:8" x14ac:dyDescent="0.35">
      <c r="A645" s="405" t="s">
        <v>834</v>
      </c>
      <c r="B645" s="358" t="s">
        <v>195</v>
      </c>
      <c r="C645" s="349">
        <v>2.3078440266545299</v>
      </c>
      <c r="D645" s="349" t="s">
        <v>596</v>
      </c>
      <c r="E645" s="353" t="s">
        <v>549</v>
      </c>
      <c r="F645" s="353" t="s">
        <v>549</v>
      </c>
      <c r="G645" s="353" t="s">
        <v>549</v>
      </c>
      <c r="H645" s="358" t="s">
        <v>195</v>
      </c>
    </row>
    <row r="646" spans="1:8" x14ac:dyDescent="0.35">
      <c r="A646" s="319" t="s">
        <v>835</v>
      </c>
      <c r="B646" s="349" t="s">
        <v>556</v>
      </c>
      <c r="C646" s="349" t="s">
        <v>556</v>
      </c>
      <c r="D646" s="349" t="s">
        <v>556</v>
      </c>
      <c r="E646" s="349" t="s">
        <v>556</v>
      </c>
      <c r="F646" s="349" t="s">
        <v>556</v>
      </c>
      <c r="G646" s="349" t="s">
        <v>556</v>
      </c>
      <c r="H646" s="349" t="s">
        <v>556</v>
      </c>
    </row>
    <row r="647" spans="1:8" x14ac:dyDescent="0.35">
      <c r="A647" s="386" t="s">
        <v>836</v>
      </c>
      <c r="B647" s="349" t="s">
        <v>524</v>
      </c>
      <c r="C647" s="349" t="s">
        <v>556</v>
      </c>
      <c r="D647" s="349" t="s">
        <v>556</v>
      </c>
      <c r="E647" s="353" t="s">
        <v>524</v>
      </c>
      <c r="F647" s="353" t="s">
        <v>524</v>
      </c>
      <c r="G647" s="353" t="s">
        <v>524</v>
      </c>
      <c r="H647" s="353" t="s">
        <v>524</v>
      </c>
    </row>
    <row r="648" spans="1:8" x14ac:dyDescent="0.35">
      <c r="A648" s="386" t="s">
        <v>837</v>
      </c>
      <c r="B648" s="349" t="s">
        <v>522</v>
      </c>
      <c r="C648" s="349" t="s">
        <v>522</v>
      </c>
      <c r="D648" s="349" t="s">
        <v>522</v>
      </c>
      <c r="E648" s="353" t="s">
        <v>522</v>
      </c>
      <c r="F648" s="353" t="s">
        <v>522</v>
      </c>
      <c r="G648" s="353" t="s">
        <v>522</v>
      </c>
      <c r="H648" s="353" t="s">
        <v>522</v>
      </c>
    </row>
    <row r="649" spans="1:8" x14ac:dyDescent="0.35">
      <c r="A649" s="319" t="s">
        <v>838</v>
      </c>
      <c r="B649" s="358" t="s">
        <v>195</v>
      </c>
      <c r="C649" s="349">
        <v>802.56286295779444</v>
      </c>
      <c r="D649" s="349">
        <v>77.108007060478172</v>
      </c>
      <c r="E649" s="349" t="s">
        <v>596</v>
      </c>
      <c r="F649" s="349">
        <v>0.43655642398631</v>
      </c>
      <c r="G649" s="349">
        <v>49.308450064014231</v>
      </c>
      <c r="H649" s="358" t="s">
        <v>195</v>
      </c>
    </row>
    <row r="650" spans="1:8" x14ac:dyDescent="0.35">
      <c r="A650" s="386" t="s">
        <v>839</v>
      </c>
      <c r="B650" s="358" t="s">
        <v>195</v>
      </c>
      <c r="C650" s="349">
        <v>567.41960890297901</v>
      </c>
      <c r="D650" s="349">
        <v>75.36075521363459</v>
      </c>
      <c r="E650" s="353" t="s">
        <v>551</v>
      </c>
      <c r="F650" s="353">
        <v>0.43655642398631</v>
      </c>
      <c r="G650" s="353">
        <v>33.529746043529677</v>
      </c>
      <c r="H650" s="358" t="s">
        <v>195</v>
      </c>
    </row>
    <row r="651" spans="1:8" x14ac:dyDescent="0.35">
      <c r="A651" s="386" t="s">
        <v>840</v>
      </c>
      <c r="B651" s="358" t="s">
        <v>195</v>
      </c>
      <c r="C651" s="349">
        <v>235.14325405481537</v>
      </c>
      <c r="D651" s="349">
        <v>1.74725184684358</v>
      </c>
      <c r="E651" s="353" t="s">
        <v>551</v>
      </c>
      <c r="F651" s="353" t="s">
        <v>551</v>
      </c>
      <c r="G651" s="353">
        <v>15.77870402048455</v>
      </c>
      <c r="H651" s="358" t="s">
        <v>195</v>
      </c>
    </row>
    <row r="652" spans="1:8" x14ac:dyDescent="0.35">
      <c r="A652" s="386" t="s">
        <v>3420</v>
      </c>
      <c r="B652" s="358" t="s">
        <v>195</v>
      </c>
      <c r="C652" s="349" t="s">
        <v>524</v>
      </c>
      <c r="D652" s="349" t="s">
        <v>524</v>
      </c>
      <c r="E652" s="349" t="s">
        <v>524</v>
      </c>
      <c r="F652" s="349" t="s">
        <v>524</v>
      </c>
      <c r="G652" s="349" t="s">
        <v>524</v>
      </c>
      <c r="H652" s="358" t="s">
        <v>195</v>
      </c>
    </row>
    <row r="653" spans="1:8" x14ac:dyDescent="0.35">
      <c r="A653" s="319" t="s">
        <v>3421</v>
      </c>
      <c r="B653" s="349" t="s">
        <v>522</v>
      </c>
      <c r="C653" s="349" t="s">
        <v>522</v>
      </c>
      <c r="D653" s="349" t="s">
        <v>522</v>
      </c>
      <c r="E653" s="349" t="s">
        <v>551</v>
      </c>
      <c r="F653" s="349" t="s">
        <v>551</v>
      </c>
      <c r="G653" s="349">
        <v>43.391436056332523</v>
      </c>
      <c r="H653" s="349">
        <v>0.74349333311907995</v>
      </c>
    </row>
    <row r="654" spans="1:8" x14ac:dyDescent="0.35">
      <c r="A654" s="391" t="s">
        <v>600</v>
      </c>
      <c r="B654" s="353" t="s">
        <v>522</v>
      </c>
      <c r="C654" s="353" t="s">
        <v>522</v>
      </c>
      <c r="D654" s="353" t="s">
        <v>522</v>
      </c>
      <c r="E654" s="353" t="s">
        <v>551</v>
      </c>
      <c r="F654" s="353" t="s">
        <v>551</v>
      </c>
      <c r="G654" s="353">
        <v>43.391436056332523</v>
      </c>
      <c r="H654" s="353">
        <v>0.74349333311907995</v>
      </c>
    </row>
    <row r="655" spans="1:8" x14ac:dyDescent="0.35">
      <c r="A655" s="319" t="s">
        <v>841</v>
      </c>
      <c r="B655" s="358" t="s">
        <v>195</v>
      </c>
      <c r="C655" s="358" t="s">
        <v>195</v>
      </c>
      <c r="D655" s="358" t="s">
        <v>195</v>
      </c>
      <c r="E655" s="358" t="s">
        <v>195</v>
      </c>
      <c r="F655" s="358" t="s">
        <v>195</v>
      </c>
      <c r="G655" s="358" t="s">
        <v>195</v>
      </c>
      <c r="H655" s="358" t="s">
        <v>195</v>
      </c>
    </row>
    <row r="656" spans="1:8" x14ac:dyDescent="0.35">
      <c r="A656" s="405" t="s">
        <v>842</v>
      </c>
      <c r="B656" s="353" t="s">
        <v>522</v>
      </c>
      <c r="C656" s="358" t="s">
        <v>195</v>
      </c>
      <c r="D656" s="358" t="s">
        <v>195</v>
      </c>
      <c r="E656" s="358" t="s">
        <v>195</v>
      </c>
      <c r="F656" s="358" t="s">
        <v>195</v>
      </c>
      <c r="G656" s="358" t="s">
        <v>195</v>
      </c>
      <c r="H656" s="358" t="s">
        <v>195</v>
      </c>
    </row>
    <row r="657" spans="1:8" x14ac:dyDescent="0.35">
      <c r="A657" s="405" t="s">
        <v>843</v>
      </c>
      <c r="B657" s="353" t="s">
        <v>522</v>
      </c>
      <c r="C657" s="358" t="s">
        <v>195</v>
      </c>
      <c r="D657" s="358" t="s">
        <v>195</v>
      </c>
      <c r="E657" s="358" t="s">
        <v>195</v>
      </c>
      <c r="F657" s="358" t="s">
        <v>195</v>
      </c>
      <c r="G657" s="358" t="s">
        <v>195</v>
      </c>
      <c r="H657" s="358" t="s">
        <v>195</v>
      </c>
    </row>
    <row r="658" spans="1:8" x14ac:dyDescent="0.35">
      <c r="A658" s="406" t="s">
        <v>3422</v>
      </c>
      <c r="B658" s="353" t="s">
        <v>522</v>
      </c>
      <c r="C658" s="358" t="s">
        <v>195</v>
      </c>
      <c r="D658" s="358" t="s">
        <v>195</v>
      </c>
      <c r="E658" s="358" t="s">
        <v>195</v>
      </c>
      <c r="F658" s="358" t="s">
        <v>195</v>
      </c>
      <c r="G658" s="358" t="s">
        <v>195</v>
      </c>
      <c r="H658" s="358" t="s">
        <v>195</v>
      </c>
    </row>
    <row r="660" spans="1:8" x14ac:dyDescent="0.35">
      <c r="A660" s="59" t="s">
        <v>844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845</v>
      </c>
      <c r="B663" s="87" t="s">
        <v>846</v>
      </c>
      <c r="C663" s="87" t="s">
        <v>847</v>
      </c>
      <c r="D663" s="87" t="s">
        <v>848</v>
      </c>
      <c r="E663" s="87" t="s">
        <v>849</v>
      </c>
      <c r="F663" s="87" t="s">
        <v>513</v>
      </c>
      <c r="G663" s="87" t="s">
        <v>514</v>
      </c>
      <c r="H663" s="87" t="s">
        <v>850</v>
      </c>
    </row>
    <row r="664" spans="1:8" s="12" customFormat="1" x14ac:dyDescent="0.35">
      <c r="A664" s="269" t="s">
        <v>851</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2480</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3264</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852</v>
      </c>
      <c r="B671" s="88">
        <f>G407</f>
        <v>22472.091478849856</v>
      </c>
      <c r="C671" s="88">
        <f>H407</f>
        <v>4.8078038835700004E-3</v>
      </c>
      <c r="D671" s="88">
        <f>I407</f>
        <v>5.0498744759699997E-3</v>
      </c>
      <c r="E671" s="88"/>
      <c r="F671" s="89"/>
      <c r="G671" s="89"/>
      <c r="H671" s="89"/>
    </row>
    <row r="672" spans="1:8" x14ac:dyDescent="0.35">
      <c r="A672" s="269" t="s">
        <v>853</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854</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855</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856</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857</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858</v>
      </c>
      <c r="B678" s="59" t="s">
        <v>696</v>
      </c>
      <c r="C678" s="59" t="s">
        <v>697</v>
      </c>
      <c r="D678" s="59" t="s">
        <v>698</v>
      </c>
      <c r="E678" s="59" t="s">
        <v>699</v>
      </c>
      <c r="F678" s="92" t="s">
        <v>700</v>
      </c>
      <c r="G678" s="92" t="s">
        <v>701</v>
      </c>
      <c r="H678" s="92" t="s">
        <v>702</v>
      </c>
      <c r="I678" s="92" t="s">
        <v>703</v>
      </c>
      <c r="J678" s="92" t="s">
        <v>704</v>
      </c>
      <c r="K678" s="92" t="s">
        <v>705</v>
      </c>
      <c r="L678" s="92" t="s">
        <v>706</v>
      </c>
      <c r="M678" s="92" t="s">
        <v>707</v>
      </c>
      <c r="N678" s="92" t="s">
        <v>708</v>
      </c>
      <c r="O678" s="92" t="s">
        <v>709</v>
      </c>
      <c r="P678" s="92" t="s">
        <v>710</v>
      </c>
      <c r="Q678" s="92" t="s">
        <v>711</v>
      </c>
      <c r="R678" s="92" t="s">
        <v>712</v>
      </c>
      <c r="S678" s="92" t="s">
        <v>713</v>
      </c>
      <c r="T678" s="92" t="s">
        <v>714</v>
      </c>
      <c r="U678" s="92" t="s">
        <v>859</v>
      </c>
      <c r="V678" s="92" t="s">
        <v>716</v>
      </c>
      <c r="W678" s="92" t="s">
        <v>860</v>
      </c>
      <c r="X678" s="92" t="s">
        <v>861</v>
      </c>
      <c r="Y678" s="92" t="s">
        <v>862</v>
      </c>
      <c r="Z678" s="92" t="s">
        <v>863</v>
      </c>
      <c r="AA678" s="92" t="s">
        <v>864</v>
      </c>
      <c r="AB678" s="92" t="s">
        <v>865</v>
      </c>
      <c r="AC678" s="92" t="s">
        <v>866</v>
      </c>
      <c r="AD678" s="92" t="s">
        <v>867</v>
      </c>
      <c r="AE678" s="92" t="s">
        <v>868</v>
      </c>
      <c r="AF678" s="92" t="s">
        <v>869</v>
      </c>
      <c r="AG678" s="92" t="s">
        <v>727</v>
      </c>
      <c r="AH678" s="92" t="s">
        <v>870</v>
      </c>
      <c r="AI678" s="92" t="s">
        <v>871</v>
      </c>
      <c r="AJ678" s="92" t="s">
        <v>872</v>
      </c>
    </row>
    <row r="679" spans="1:36" x14ac:dyDescent="0.35">
      <c r="A679" s="4" t="s">
        <v>873</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3424</v>
      </c>
      <c r="B684" s="87" t="s">
        <v>846</v>
      </c>
      <c r="C684" s="87" t="s">
        <v>847</v>
      </c>
      <c r="D684" s="87" t="s">
        <v>848</v>
      </c>
      <c r="E684" s="87" t="s">
        <v>849</v>
      </c>
      <c r="F684" s="87" t="s">
        <v>513</v>
      </c>
      <c r="G684" s="87" t="s">
        <v>514</v>
      </c>
      <c r="H684" s="87" t="s">
        <v>850</v>
      </c>
      <c r="I684" s="87" t="s">
        <v>875</v>
      </c>
      <c r="J684" s="87" t="s">
        <v>2652</v>
      </c>
      <c r="K684" s="4"/>
      <c r="L684" s="4"/>
      <c r="M684" s="4"/>
      <c r="N684" s="4"/>
      <c r="O684" s="4"/>
      <c r="P684" s="4"/>
      <c r="Q684" s="4"/>
      <c r="R684" s="4"/>
      <c r="S684" s="4"/>
      <c r="T684" s="4"/>
      <c r="U684" s="4"/>
      <c r="V684" s="4"/>
      <c r="W684" s="4"/>
      <c r="X684" s="4"/>
      <c r="Y684" s="4"/>
      <c r="Z684" s="4"/>
      <c r="AA684" s="4"/>
      <c r="AB684" s="4"/>
    </row>
    <row r="685" spans="1:36" x14ac:dyDescent="0.35">
      <c r="A685" s="4" t="s">
        <v>876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877</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878</v>
      </c>
      <c r="B707" s="98"/>
      <c r="C707" s="98"/>
      <c r="D707" s="98"/>
      <c r="E707" s="98"/>
      <c r="F707" s="98"/>
      <c r="G707" s="98"/>
      <c r="H707" s="98"/>
      <c r="I707" s="98"/>
      <c r="J707" s="98"/>
      <c r="K707" s="98"/>
      <c r="L707" s="98"/>
      <c r="M707" s="98"/>
      <c r="N707" s="98"/>
    </row>
    <row r="708" spans="1:28" x14ac:dyDescent="0.35">
      <c r="A708" s="98" t="s">
        <v>879</v>
      </c>
      <c r="B708" s="98"/>
      <c r="C708" s="98"/>
      <c r="D708" s="98"/>
      <c r="E708" s="98"/>
      <c r="F708" s="98"/>
      <c r="G708" s="98"/>
      <c r="H708" s="98"/>
      <c r="I708" s="98"/>
      <c r="J708" s="98"/>
      <c r="K708" s="98"/>
      <c r="L708" s="98"/>
      <c r="M708" s="98"/>
      <c r="N708" s="98"/>
    </row>
    <row r="709" spans="1:28" x14ac:dyDescent="0.35">
      <c r="A709" s="98" t="s">
        <v>880</v>
      </c>
      <c r="B709" s="98"/>
      <c r="C709" s="98"/>
      <c r="D709" s="98"/>
      <c r="E709" s="98"/>
      <c r="F709" s="98"/>
      <c r="G709" s="98"/>
      <c r="H709" s="98"/>
      <c r="I709" s="98"/>
      <c r="J709" s="98"/>
      <c r="K709" s="98"/>
      <c r="L709" s="98"/>
      <c r="M709" s="98"/>
      <c r="N709" s="98"/>
    </row>
    <row r="710" spans="1:28" ht="31.5" x14ac:dyDescent="0.35">
      <c r="A710" s="99" t="s">
        <v>881</v>
      </c>
      <c r="B710" s="100" t="s">
        <v>882</v>
      </c>
      <c r="C710" s="101" t="s">
        <v>883</v>
      </c>
      <c r="D710" s="102" t="s">
        <v>884</v>
      </c>
      <c r="E710" s="102" t="s">
        <v>885</v>
      </c>
      <c r="F710" s="103" t="s">
        <v>886</v>
      </c>
      <c r="G710" s="102" t="s">
        <v>887</v>
      </c>
      <c r="H710" s="103" t="s">
        <v>888</v>
      </c>
      <c r="I710" s="102" t="s">
        <v>889</v>
      </c>
      <c r="J710" s="103" t="s">
        <v>890</v>
      </c>
      <c r="K710" s="102" t="s">
        <v>891</v>
      </c>
      <c r="L710" s="103" t="s">
        <v>892</v>
      </c>
      <c r="M710" s="103" t="s">
        <v>893</v>
      </c>
      <c r="N710" s="103" t="s">
        <v>894</v>
      </c>
    </row>
    <row r="711" spans="1:28" x14ac:dyDescent="0.35">
      <c r="A711" s="104" t="s">
        <v>895</v>
      </c>
      <c r="B711" s="105" t="s">
        <v>896</v>
      </c>
      <c r="C711" s="106" t="s">
        <v>897</v>
      </c>
      <c r="D711" s="104" t="s">
        <v>898</v>
      </c>
      <c r="E711" s="104" t="s">
        <v>899</v>
      </c>
      <c r="F711" s="107">
        <v>1</v>
      </c>
      <c r="G711" s="104" t="s">
        <v>900</v>
      </c>
      <c r="H711" s="107">
        <v>1</v>
      </c>
      <c r="I711" s="104" t="s">
        <v>901</v>
      </c>
      <c r="J711" s="107">
        <v>1</v>
      </c>
      <c r="K711" s="104" t="s">
        <v>902</v>
      </c>
      <c r="L711" s="107">
        <v>1</v>
      </c>
      <c r="M711" s="104" t="s">
        <v>903</v>
      </c>
      <c r="N711" s="107">
        <v>1</v>
      </c>
    </row>
    <row r="712" spans="1:28" x14ac:dyDescent="0.35">
      <c r="A712" s="108" t="s">
        <v>904</v>
      </c>
      <c r="B712" s="109" t="s">
        <v>905</v>
      </c>
      <c r="C712" s="109" t="s">
        <v>906</v>
      </c>
      <c r="D712" s="108" t="s">
        <v>907</v>
      </c>
      <c r="E712" s="108" t="s">
        <v>908</v>
      </c>
      <c r="F712" s="110">
        <v>84</v>
      </c>
      <c r="G712" s="108" t="s">
        <v>909</v>
      </c>
      <c r="H712" s="110">
        <v>28</v>
      </c>
      <c r="I712" s="108" t="s">
        <v>910</v>
      </c>
      <c r="J712" s="110">
        <v>67</v>
      </c>
      <c r="K712" s="108" t="s">
        <v>911</v>
      </c>
      <c r="L712" s="110">
        <v>14</v>
      </c>
      <c r="M712" s="108" t="s">
        <v>912</v>
      </c>
      <c r="N712" s="110">
        <v>4</v>
      </c>
    </row>
    <row r="713" spans="1:28" x14ac:dyDescent="0.35">
      <c r="A713" s="111" t="s">
        <v>913</v>
      </c>
      <c r="B713" s="112" t="s">
        <v>905</v>
      </c>
      <c r="C713" s="112" t="s">
        <v>906</v>
      </c>
      <c r="D713" s="111" t="s">
        <v>907</v>
      </c>
      <c r="E713" s="111" t="s">
        <v>914</v>
      </c>
      <c r="F713" s="113">
        <v>85</v>
      </c>
      <c r="G713" s="111" t="s">
        <v>915</v>
      </c>
      <c r="H713" s="113">
        <v>30</v>
      </c>
      <c r="I713" s="111" t="s">
        <v>916</v>
      </c>
      <c r="J713" s="113">
        <v>68</v>
      </c>
      <c r="K713" s="111" t="s">
        <v>917</v>
      </c>
      <c r="L713" s="113">
        <v>15</v>
      </c>
      <c r="M713" s="111" t="s">
        <v>918</v>
      </c>
      <c r="N713" s="113">
        <v>6</v>
      </c>
    </row>
    <row r="714" spans="1:28" x14ac:dyDescent="0.35">
      <c r="A714" s="114" t="s">
        <v>919</v>
      </c>
      <c r="B714" s="115" t="s">
        <v>920</v>
      </c>
      <c r="C714" s="115" t="s">
        <v>921</v>
      </c>
      <c r="D714" s="114" t="s">
        <v>922</v>
      </c>
      <c r="E714" s="114" t="s">
        <v>923</v>
      </c>
      <c r="F714" s="116">
        <v>264</v>
      </c>
      <c r="G714" s="114" t="s">
        <v>924</v>
      </c>
      <c r="H714" s="116">
        <v>265</v>
      </c>
      <c r="I714" s="114" t="s">
        <v>925</v>
      </c>
      <c r="J714" s="116">
        <v>277</v>
      </c>
      <c r="K714" s="114" t="s">
        <v>926</v>
      </c>
      <c r="L714" s="116">
        <v>282</v>
      </c>
      <c r="M714" s="114" t="s">
        <v>927</v>
      </c>
      <c r="N714" s="116">
        <v>234</v>
      </c>
    </row>
    <row r="715" spans="1:28" x14ac:dyDescent="0.35">
      <c r="A715" s="104" t="s">
        <v>928</v>
      </c>
      <c r="B715" s="105" t="s">
        <v>929</v>
      </c>
      <c r="C715" s="117">
        <v>45</v>
      </c>
      <c r="D715" s="118">
        <v>0.26</v>
      </c>
      <c r="E715" s="104" t="s">
        <v>930</v>
      </c>
      <c r="F715" s="107">
        <v>6900</v>
      </c>
      <c r="G715" s="104" t="s">
        <v>931</v>
      </c>
      <c r="H715" s="107">
        <v>4660</v>
      </c>
      <c r="I715" s="104" t="s">
        <v>932</v>
      </c>
      <c r="J715" s="107">
        <v>6890</v>
      </c>
      <c r="K715" s="104" t="s">
        <v>933</v>
      </c>
      <c r="L715" s="107">
        <v>4890</v>
      </c>
      <c r="M715" s="104" t="s">
        <v>934</v>
      </c>
      <c r="N715" s="107">
        <v>2340</v>
      </c>
    </row>
    <row r="716" spans="1:28" x14ac:dyDescent="0.35">
      <c r="A716" s="108" t="s">
        <v>935</v>
      </c>
      <c r="B716" s="109" t="s">
        <v>936</v>
      </c>
      <c r="C716" s="119">
        <v>100</v>
      </c>
      <c r="D716" s="120">
        <v>0.32</v>
      </c>
      <c r="E716" s="108" t="s">
        <v>937</v>
      </c>
      <c r="F716" s="121">
        <v>10800</v>
      </c>
      <c r="G716" s="108" t="s">
        <v>938</v>
      </c>
      <c r="H716" s="121">
        <v>10200</v>
      </c>
      <c r="I716" s="108" t="s">
        <v>939</v>
      </c>
      <c r="J716" s="121">
        <v>11300</v>
      </c>
      <c r="K716" s="108" t="s">
        <v>940</v>
      </c>
      <c r="L716" s="121">
        <v>11000</v>
      </c>
      <c r="M716" s="108" t="s">
        <v>941</v>
      </c>
      <c r="N716" s="110">
        <v>8450</v>
      </c>
    </row>
    <row r="717" spans="1:28" x14ac:dyDescent="0.35">
      <c r="A717" s="111" t="s">
        <v>942</v>
      </c>
      <c r="B717" s="112" t="s">
        <v>943</v>
      </c>
      <c r="C717" s="122">
        <v>640</v>
      </c>
      <c r="D717" s="123">
        <v>0.25</v>
      </c>
      <c r="E717" s="111" t="s">
        <v>944</v>
      </c>
      <c r="F717" s="124">
        <v>10900</v>
      </c>
      <c r="G717" s="111" t="s">
        <v>945</v>
      </c>
      <c r="H717" s="124">
        <v>13900</v>
      </c>
      <c r="I717" s="111" t="s">
        <v>946</v>
      </c>
      <c r="J717" s="124">
        <v>11700</v>
      </c>
      <c r="K717" s="111" t="s">
        <v>947</v>
      </c>
      <c r="L717" s="124">
        <v>14200</v>
      </c>
      <c r="M717" s="111" t="s">
        <v>948</v>
      </c>
      <c r="N717" s="124">
        <v>15900</v>
      </c>
    </row>
    <row r="718" spans="1:28" x14ac:dyDescent="0.35">
      <c r="A718" s="108" t="s">
        <v>949</v>
      </c>
      <c r="B718" s="125" t="s">
        <v>950</v>
      </c>
      <c r="C718" s="126">
        <v>85</v>
      </c>
      <c r="D718" s="120">
        <v>0.3</v>
      </c>
      <c r="E718" s="108" t="s">
        <v>951</v>
      </c>
      <c r="F718" s="110">
        <v>6490</v>
      </c>
      <c r="G718" s="108" t="s">
        <v>952</v>
      </c>
      <c r="H718" s="110">
        <v>5820</v>
      </c>
      <c r="I718" s="108" t="s">
        <v>953</v>
      </c>
      <c r="J718" s="110">
        <v>6730</v>
      </c>
      <c r="K718" s="108" t="s">
        <v>954</v>
      </c>
      <c r="L718" s="110">
        <v>6250</v>
      </c>
      <c r="M718" s="108" t="s">
        <v>955</v>
      </c>
      <c r="N718" s="110">
        <v>4470</v>
      </c>
    </row>
    <row r="719" spans="1:28" x14ac:dyDescent="0.35">
      <c r="A719" s="111" t="s">
        <v>956</v>
      </c>
      <c r="B719" s="127" t="s">
        <v>957</v>
      </c>
      <c r="C719" s="122">
        <v>190</v>
      </c>
      <c r="D719" s="123">
        <v>0.31</v>
      </c>
      <c r="E719" s="111" t="s">
        <v>958</v>
      </c>
      <c r="F719" s="113">
        <v>7710</v>
      </c>
      <c r="G719" s="111" t="s">
        <v>959</v>
      </c>
      <c r="H719" s="113">
        <v>8590</v>
      </c>
      <c r="I719" s="111" t="s">
        <v>960</v>
      </c>
      <c r="J719" s="113">
        <v>8190</v>
      </c>
      <c r="K719" s="111" t="s">
        <v>961</v>
      </c>
      <c r="L719" s="113">
        <v>9020</v>
      </c>
      <c r="M719" s="111" t="s">
        <v>962</v>
      </c>
      <c r="N719" s="113">
        <v>8550</v>
      </c>
    </row>
    <row r="720" spans="1:28" x14ac:dyDescent="0.35">
      <c r="A720" s="114" t="s">
        <v>963</v>
      </c>
      <c r="B720" s="128" t="s">
        <v>964</v>
      </c>
      <c r="C720" s="129">
        <v>1020</v>
      </c>
      <c r="D720" s="130">
        <v>0.2</v>
      </c>
      <c r="E720" s="114" t="s">
        <v>965</v>
      </c>
      <c r="F720" s="116">
        <v>5860</v>
      </c>
      <c r="G720" s="114" t="s">
        <v>966</v>
      </c>
      <c r="H720" s="116">
        <v>7670</v>
      </c>
      <c r="I720" s="114" t="s">
        <v>967</v>
      </c>
      <c r="J720" s="116">
        <v>6310</v>
      </c>
      <c r="K720" s="114" t="s">
        <v>968</v>
      </c>
      <c r="L720" s="116">
        <v>7810</v>
      </c>
      <c r="M720" s="114" t="s">
        <v>969</v>
      </c>
      <c r="N720" s="116">
        <v>8980</v>
      </c>
    </row>
    <row r="721" spans="1:14" x14ac:dyDescent="0.35">
      <c r="A721" s="104" t="s">
        <v>970</v>
      </c>
      <c r="B721" s="105" t="s">
        <v>971</v>
      </c>
      <c r="C721" s="117">
        <v>1.7</v>
      </c>
      <c r="D721" s="118">
        <v>0.15</v>
      </c>
      <c r="E721" s="104" t="s">
        <v>972</v>
      </c>
      <c r="F721" s="107">
        <v>543</v>
      </c>
      <c r="G721" s="104" t="s">
        <v>972</v>
      </c>
      <c r="H721" s="107">
        <v>148</v>
      </c>
      <c r="I721" s="104" t="s">
        <v>973</v>
      </c>
      <c r="J721" s="107">
        <v>192</v>
      </c>
      <c r="K721" s="104" t="s">
        <v>974</v>
      </c>
      <c r="L721" s="107">
        <v>26</v>
      </c>
      <c r="M721" s="104" t="s">
        <v>975</v>
      </c>
      <c r="N721" s="107">
        <v>20</v>
      </c>
    </row>
    <row r="722" spans="1:14" x14ac:dyDescent="0.35">
      <c r="A722" s="108" t="s">
        <v>976</v>
      </c>
      <c r="B722" s="109" t="s">
        <v>977</v>
      </c>
      <c r="C722" s="126">
        <v>11.9</v>
      </c>
      <c r="D722" s="120">
        <v>0.21</v>
      </c>
      <c r="E722" s="108" t="s">
        <v>978</v>
      </c>
      <c r="F722" s="110">
        <v>5280</v>
      </c>
      <c r="G722" s="108" t="s">
        <v>951</v>
      </c>
      <c r="H722" s="110">
        <v>1760</v>
      </c>
      <c r="I722" s="108" t="s">
        <v>979</v>
      </c>
      <c r="J722" s="110">
        <v>4200</v>
      </c>
      <c r="K722" s="108" t="s">
        <v>980</v>
      </c>
      <c r="L722" s="110">
        <v>832</v>
      </c>
      <c r="M722" s="108" t="s">
        <v>981</v>
      </c>
      <c r="N722" s="110">
        <v>262</v>
      </c>
    </row>
    <row r="723" spans="1:14" x14ac:dyDescent="0.35">
      <c r="A723" s="111" t="s">
        <v>982</v>
      </c>
      <c r="B723" s="127" t="s">
        <v>983</v>
      </c>
      <c r="C723" s="131">
        <v>1</v>
      </c>
      <c r="D723" s="123">
        <v>0.17</v>
      </c>
      <c r="E723" s="111" t="s">
        <v>984</v>
      </c>
      <c r="F723" s="113">
        <v>218</v>
      </c>
      <c r="G723" s="111" t="s">
        <v>984</v>
      </c>
      <c r="H723" s="113">
        <v>59</v>
      </c>
      <c r="I723" s="111" t="s">
        <v>985</v>
      </c>
      <c r="J723" s="113">
        <v>70</v>
      </c>
      <c r="K723" s="111" t="s">
        <v>986</v>
      </c>
      <c r="L723" s="113">
        <v>10</v>
      </c>
      <c r="M723" s="111" t="s">
        <v>987</v>
      </c>
      <c r="N723" s="113">
        <v>8</v>
      </c>
    </row>
    <row r="724" spans="1:14" x14ac:dyDescent="0.35">
      <c r="A724" s="108" t="s">
        <v>988</v>
      </c>
      <c r="B724" s="125" t="s">
        <v>989</v>
      </c>
      <c r="C724" s="126">
        <v>3.4</v>
      </c>
      <c r="D724" s="120">
        <v>0.21</v>
      </c>
      <c r="E724" s="108" t="s">
        <v>990</v>
      </c>
      <c r="F724" s="110">
        <v>945</v>
      </c>
      <c r="G724" s="108" t="s">
        <v>991</v>
      </c>
      <c r="H724" s="110">
        <v>258</v>
      </c>
      <c r="I724" s="108" t="s">
        <v>992</v>
      </c>
      <c r="J724" s="110">
        <v>426</v>
      </c>
      <c r="K724" s="108" t="s">
        <v>993</v>
      </c>
      <c r="L724" s="110">
        <v>48</v>
      </c>
      <c r="M724" s="108" t="s">
        <v>994</v>
      </c>
      <c r="N724" s="110">
        <v>36</v>
      </c>
    </row>
    <row r="725" spans="1:14" x14ac:dyDescent="0.35">
      <c r="A725" s="111" t="s">
        <v>995</v>
      </c>
      <c r="B725" s="127" t="s">
        <v>996</v>
      </c>
      <c r="C725" s="131">
        <v>1.3</v>
      </c>
      <c r="D725" s="123">
        <v>0.15</v>
      </c>
      <c r="E725" s="111" t="s">
        <v>997</v>
      </c>
      <c r="F725" s="113">
        <v>292</v>
      </c>
      <c r="G725" s="111" t="s">
        <v>997</v>
      </c>
      <c r="H725" s="113">
        <v>79</v>
      </c>
      <c r="I725" s="111" t="s">
        <v>998</v>
      </c>
      <c r="J725" s="113">
        <v>98</v>
      </c>
      <c r="K725" s="111" t="s">
        <v>999</v>
      </c>
      <c r="L725" s="113">
        <v>14</v>
      </c>
      <c r="M725" s="111" t="s">
        <v>1000</v>
      </c>
      <c r="N725" s="113">
        <v>11</v>
      </c>
    </row>
    <row r="726" spans="1:14" x14ac:dyDescent="0.35">
      <c r="A726" s="108" t="s">
        <v>1001</v>
      </c>
      <c r="B726" s="125" t="s">
        <v>1002</v>
      </c>
      <c r="C726" s="126">
        <v>4</v>
      </c>
      <c r="D726" s="120">
        <v>0.23</v>
      </c>
      <c r="E726" s="108" t="s">
        <v>1003</v>
      </c>
      <c r="F726" s="110">
        <v>1350</v>
      </c>
      <c r="G726" s="108" t="s">
        <v>1004</v>
      </c>
      <c r="H726" s="110">
        <v>370</v>
      </c>
      <c r="I726" s="108" t="s">
        <v>1005</v>
      </c>
      <c r="J726" s="110">
        <v>659</v>
      </c>
      <c r="K726" s="108" t="s">
        <v>1006</v>
      </c>
      <c r="L726" s="110">
        <v>72</v>
      </c>
      <c r="M726" s="108" t="s">
        <v>1007</v>
      </c>
      <c r="N726" s="110">
        <v>51</v>
      </c>
    </row>
    <row r="727" spans="1:14" x14ac:dyDescent="0.35">
      <c r="A727" s="111" t="s">
        <v>1008</v>
      </c>
      <c r="B727" s="127" t="s">
        <v>1009</v>
      </c>
      <c r="C727" s="131">
        <v>5.9</v>
      </c>
      <c r="D727" s="123">
        <v>0.2</v>
      </c>
      <c r="E727" s="111" t="s">
        <v>1010</v>
      </c>
      <c r="F727" s="113">
        <v>1870</v>
      </c>
      <c r="G727" s="111" t="s">
        <v>1011</v>
      </c>
      <c r="H727" s="113">
        <v>527</v>
      </c>
      <c r="I727" s="111" t="s">
        <v>1012</v>
      </c>
      <c r="J727" s="113">
        <v>1120</v>
      </c>
      <c r="K727" s="111" t="s">
        <v>1013</v>
      </c>
      <c r="L727" s="113">
        <v>121</v>
      </c>
      <c r="M727" s="111" t="s">
        <v>1014</v>
      </c>
      <c r="N727" s="113">
        <v>74</v>
      </c>
    </row>
    <row r="728" spans="1:14" x14ac:dyDescent="0.35">
      <c r="A728" s="108" t="s">
        <v>1015</v>
      </c>
      <c r="B728" s="125" t="s">
        <v>1016</v>
      </c>
      <c r="C728" s="126">
        <v>4.3</v>
      </c>
      <c r="D728" s="120">
        <v>0.17</v>
      </c>
      <c r="E728" s="108" t="s">
        <v>1017</v>
      </c>
      <c r="F728" s="110">
        <v>1230</v>
      </c>
      <c r="G728" s="108" t="s">
        <v>1018</v>
      </c>
      <c r="H728" s="110">
        <v>338</v>
      </c>
      <c r="I728" s="108" t="s">
        <v>1019</v>
      </c>
      <c r="J728" s="110">
        <v>624</v>
      </c>
      <c r="K728" s="108" t="s">
        <v>1020</v>
      </c>
      <c r="L728" s="110">
        <v>67</v>
      </c>
      <c r="M728" s="108" t="s">
        <v>1021</v>
      </c>
      <c r="N728" s="110">
        <v>47</v>
      </c>
    </row>
    <row r="729" spans="1:14" x14ac:dyDescent="0.35">
      <c r="A729" s="111" t="s">
        <v>1022</v>
      </c>
      <c r="B729" s="127" t="s">
        <v>1023</v>
      </c>
      <c r="C729" s="131">
        <v>9.1999999999999993</v>
      </c>
      <c r="D729" s="123">
        <v>0.16</v>
      </c>
      <c r="E729" s="111" t="s">
        <v>1024</v>
      </c>
      <c r="F729" s="113">
        <v>2550</v>
      </c>
      <c r="G729" s="111" t="s">
        <v>1025</v>
      </c>
      <c r="H729" s="113">
        <v>782</v>
      </c>
      <c r="I729" s="111" t="s">
        <v>1026</v>
      </c>
      <c r="J729" s="113">
        <v>1850</v>
      </c>
      <c r="K729" s="111" t="s">
        <v>1027</v>
      </c>
      <c r="L729" s="113">
        <v>271</v>
      </c>
      <c r="M729" s="111" t="s">
        <v>1028</v>
      </c>
      <c r="N729" s="113">
        <v>111</v>
      </c>
    </row>
    <row r="730" spans="1:14" x14ac:dyDescent="0.35">
      <c r="A730" s="108" t="s">
        <v>1029</v>
      </c>
      <c r="B730" s="125" t="s">
        <v>1030</v>
      </c>
      <c r="C730" s="126">
        <v>17.2</v>
      </c>
      <c r="D730" s="120">
        <v>0.19</v>
      </c>
      <c r="E730" s="108" t="s">
        <v>1031</v>
      </c>
      <c r="F730" s="110">
        <v>5020</v>
      </c>
      <c r="G730" s="108" t="s">
        <v>1032</v>
      </c>
      <c r="H730" s="110">
        <v>1980</v>
      </c>
      <c r="I730" s="108" t="s">
        <v>933</v>
      </c>
      <c r="J730" s="110">
        <v>4390</v>
      </c>
      <c r="K730" s="108" t="s">
        <v>1033</v>
      </c>
      <c r="L730" s="110">
        <v>1370</v>
      </c>
      <c r="M730" s="108" t="s">
        <v>1034</v>
      </c>
      <c r="N730" s="110">
        <v>356</v>
      </c>
    </row>
    <row r="731" spans="1:14" x14ac:dyDescent="0.35">
      <c r="A731" s="111" t="s">
        <v>1035</v>
      </c>
      <c r="B731" s="127" t="s">
        <v>1036</v>
      </c>
      <c r="C731" s="131">
        <v>1.9</v>
      </c>
      <c r="D731" s="123">
        <v>0.22</v>
      </c>
      <c r="E731" s="111" t="s">
        <v>1037</v>
      </c>
      <c r="F731" s="113">
        <v>469</v>
      </c>
      <c r="G731" s="111" t="s">
        <v>1037</v>
      </c>
      <c r="H731" s="113">
        <v>127</v>
      </c>
      <c r="I731" s="111" t="s">
        <v>1038</v>
      </c>
      <c r="J731" s="113">
        <v>170</v>
      </c>
      <c r="K731" s="111" t="s">
        <v>1039</v>
      </c>
      <c r="L731" s="113">
        <v>22</v>
      </c>
      <c r="M731" s="111" t="s">
        <v>1040</v>
      </c>
      <c r="N731" s="113">
        <v>18</v>
      </c>
    </row>
    <row r="732" spans="1:14" x14ac:dyDescent="0.35">
      <c r="A732" s="108" t="s">
        <v>1041</v>
      </c>
      <c r="B732" s="125" t="s">
        <v>1042</v>
      </c>
      <c r="C732" s="126">
        <v>5.9</v>
      </c>
      <c r="D732" s="120">
        <v>0.28999999999999998</v>
      </c>
      <c r="E732" s="108" t="s">
        <v>1043</v>
      </c>
      <c r="F732" s="110">
        <v>1860</v>
      </c>
      <c r="G732" s="108" t="s">
        <v>1044</v>
      </c>
      <c r="H732" s="110">
        <v>525</v>
      </c>
      <c r="I732" s="108" t="s">
        <v>1045</v>
      </c>
      <c r="J732" s="110">
        <v>1110</v>
      </c>
      <c r="K732" s="108" t="s">
        <v>1046</v>
      </c>
      <c r="L732" s="110">
        <v>120</v>
      </c>
      <c r="M732" s="108" t="s">
        <v>1047</v>
      </c>
      <c r="N732" s="110">
        <v>73</v>
      </c>
    </row>
    <row r="733" spans="1:14" ht="19" x14ac:dyDescent="0.35">
      <c r="A733" s="132" t="s">
        <v>1048</v>
      </c>
      <c r="B733" s="132" t="s">
        <v>1049</v>
      </c>
      <c r="C733" s="133" t="s">
        <v>1050</v>
      </c>
      <c r="D733" s="134">
        <v>0.04</v>
      </c>
      <c r="E733" s="133" t="s">
        <v>1051</v>
      </c>
      <c r="F733" s="135">
        <v>5</v>
      </c>
      <c r="G733" s="133" t="s">
        <v>1051</v>
      </c>
      <c r="H733" s="135">
        <v>1</v>
      </c>
      <c r="I733" s="133" t="s">
        <v>1052</v>
      </c>
      <c r="J733" s="135">
        <v>2</v>
      </c>
      <c r="K733" s="133" t="s">
        <v>1053</v>
      </c>
      <c r="L733" s="136" t="s">
        <v>1054</v>
      </c>
      <c r="M733" s="133" t="s">
        <v>1055</v>
      </c>
      <c r="N733" s="136" t="s">
        <v>1054</v>
      </c>
    </row>
    <row r="734" spans="1:14" x14ac:dyDescent="0.35">
      <c r="A734" s="104" t="s">
        <v>1056</v>
      </c>
      <c r="B734" s="105" t="s">
        <v>1057</v>
      </c>
      <c r="C734" s="137">
        <v>222</v>
      </c>
      <c r="D734" s="118">
        <v>0.18</v>
      </c>
      <c r="E734" s="104" t="s">
        <v>1058</v>
      </c>
      <c r="F734" s="138">
        <v>10800</v>
      </c>
      <c r="G734" s="104" t="s">
        <v>1059</v>
      </c>
      <c r="H734" s="138">
        <v>12400</v>
      </c>
      <c r="I734" s="104" t="s">
        <v>1060</v>
      </c>
      <c r="J734" s="138">
        <v>11500</v>
      </c>
      <c r="K734" s="104" t="s">
        <v>946</v>
      </c>
      <c r="L734" s="138">
        <v>13000</v>
      </c>
      <c r="M734" s="104" t="s">
        <v>1061</v>
      </c>
      <c r="N734" s="138">
        <v>12700</v>
      </c>
    </row>
    <row r="735" spans="1:14" x14ac:dyDescent="0.35">
      <c r="A735" s="108" t="s">
        <v>1062</v>
      </c>
      <c r="B735" s="109" t="s">
        <v>1063</v>
      </c>
      <c r="C735" s="126">
        <v>5.2</v>
      </c>
      <c r="D735" s="120">
        <v>0.11</v>
      </c>
      <c r="E735" s="108" t="s">
        <v>1064</v>
      </c>
      <c r="F735" s="139">
        <v>2430</v>
      </c>
      <c r="G735" s="108" t="s">
        <v>1065</v>
      </c>
      <c r="H735" s="139">
        <v>677</v>
      </c>
      <c r="I735" s="108" t="s">
        <v>1066</v>
      </c>
      <c r="J735" s="140">
        <v>1360</v>
      </c>
      <c r="K735" s="108" t="s">
        <v>1067</v>
      </c>
      <c r="L735" s="139">
        <v>145</v>
      </c>
      <c r="M735" s="108" t="s">
        <v>1068</v>
      </c>
      <c r="N735" s="139">
        <v>94</v>
      </c>
    </row>
    <row r="736" spans="1:14" x14ac:dyDescent="0.35">
      <c r="A736" s="111" t="s">
        <v>1069</v>
      </c>
      <c r="B736" s="112" t="s">
        <v>1070</v>
      </c>
      <c r="C736" s="131">
        <v>2.8</v>
      </c>
      <c r="D736" s="123">
        <v>0.02</v>
      </c>
      <c r="E736" s="111" t="s">
        <v>1071</v>
      </c>
      <c r="F736" s="141">
        <v>427</v>
      </c>
      <c r="G736" s="111" t="s">
        <v>1071</v>
      </c>
      <c r="H736" s="141">
        <v>116</v>
      </c>
      <c r="I736" s="111" t="s">
        <v>1072</v>
      </c>
      <c r="J736" s="141">
        <v>177</v>
      </c>
      <c r="K736" s="111" t="s">
        <v>1073</v>
      </c>
      <c r="L736" s="141">
        <v>21</v>
      </c>
      <c r="M736" s="111" t="s">
        <v>1074</v>
      </c>
      <c r="N736" s="141">
        <v>16</v>
      </c>
    </row>
    <row r="737" spans="1:14" x14ac:dyDescent="0.35">
      <c r="A737" s="108" t="s">
        <v>1075</v>
      </c>
      <c r="B737" s="125" t="s">
        <v>1076</v>
      </c>
      <c r="C737" s="126">
        <v>28.2</v>
      </c>
      <c r="D737" s="120">
        <v>0.23</v>
      </c>
      <c r="E737" s="108" t="s">
        <v>1077</v>
      </c>
      <c r="F737" s="139">
        <v>6090</v>
      </c>
      <c r="G737" s="108" t="s">
        <v>1078</v>
      </c>
      <c r="H737" s="140">
        <v>3170</v>
      </c>
      <c r="I737" s="108" t="s">
        <v>1079</v>
      </c>
      <c r="J737" s="140">
        <v>5800</v>
      </c>
      <c r="K737" s="108" t="s">
        <v>1080</v>
      </c>
      <c r="L737" s="139">
        <v>2980</v>
      </c>
      <c r="M737" s="108" t="s">
        <v>1081</v>
      </c>
      <c r="N737" s="139">
        <v>967</v>
      </c>
    </row>
    <row r="738" spans="1:14" x14ac:dyDescent="0.35">
      <c r="A738" s="111" t="s">
        <v>1082</v>
      </c>
      <c r="B738" s="127" t="s">
        <v>1083</v>
      </c>
      <c r="C738" s="131">
        <v>9.6999999999999993</v>
      </c>
      <c r="D738" s="123">
        <v>0.19</v>
      </c>
      <c r="E738" s="111" t="s">
        <v>1084</v>
      </c>
      <c r="F738" s="141">
        <v>3580</v>
      </c>
      <c r="G738" s="111" t="s">
        <v>1085</v>
      </c>
      <c r="H738" s="142">
        <v>1120</v>
      </c>
      <c r="I738" s="111" t="s">
        <v>1086</v>
      </c>
      <c r="J738" s="142">
        <v>2660</v>
      </c>
      <c r="K738" s="111" t="s">
        <v>1087</v>
      </c>
      <c r="L738" s="141">
        <v>412</v>
      </c>
      <c r="M738" s="111" t="s">
        <v>1088</v>
      </c>
      <c r="N738" s="141">
        <v>160</v>
      </c>
    </row>
    <row r="739" spans="1:14" x14ac:dyDescent="0.35">
      <c r="A739" s="108" t="s">
        <v>1089</v>
      </c>
      <c r="B739" s="125" t="s">
        <v>1090</v>
      </c>
      <c r="C739" s="126">
        <v>13.4</v>
      </c>
      <c r="D739" s="120">
        <v>0.16</v>
      </c>
      <c r="E739" s="108" t="s">
        <v>1091</v>
      </c>
      <c r="F739" s="139">
        <v>3710</v>
      </c>
      <c r="G739" s="108" t="s">
        <v>1092</v>
      </c>
      <c r="H739" s="140">
        <v>1300</v>
      </c>
      <c r="I739" s="108" t="s">
        <v>908</v>
      </c>
      <c r="J739" s="140">
        <v>3050</v>
      </c>
      <c r="K739" s="108" t="s">
        <v>1093</v>
      </c>
      <c r="L739" s="139">
        <v>703</v>
      </c>
      <c r="M739" s="108" t="s">
        <v>1094</v>
      </c>
      <c r="N739" s="139">
        <v>201</v>
      </c>
    </row>
    <row r="740" spans="1:14" x14ac:dyDescent="0.35">
      <c r="A740" s="111" t="s">
        <v>1095</v>
      </c>
      <c r="B740" s="127" t="s">
        <v>1096</v>
      </c>
      <c r="C740" s="131">
        <v>3.5</v>
      </c>
      <c r="D740" s="123">
        <v>0.13</v>
      </c>
      <c r="E740" s="111" t="s">
        <v>1097</v>
      </c>
      <c r="F740" s="141">
        <v>1200</v>
      </c>
      <c r="G740" s="111" t="s">
        <v>1098</v>
      </c>
      <c r="H740" s="141">
        <v>328</v>
      </c>
      <c r="I740" s="111" t="s">
        <v>1099</v>
      </c>
      <c r="J740" s="141">
        <v>549</v>
      </c>
      <c r="K740" s="111" t="s">
        <v>1100</v>
      </c>
      <c r="L740" s="141">
        <v>62</v>
      </c>
      <c r="M740" s="111" t="s">
        <v>899</v>
      </c>
      <c r="N740" s="141">
        <v>46</v>
      </c>
    </row>
    <row r="741" spans="1:14" x14ac:dyDescent="0.35">
      <c r="A741" s="108" t="s">
        <v>1101</v>
      </c>
      <c r="B741" s="109" t="s">
        <v>1102</v>
      </c>
      <c r="C741" s="126">
        <v>47.1</v>
      </c>
      <c r="D741" s="120">
        <v>0.16</v>
      </c>
      <c r="E741" s="108" t="s">
        <v>1103</v>
      </c>
      <c r="F741" s="139">
        <v>6940</v>
      </c>
      <c r="G741" s="108" t="s">
        <v>1104</v>
      </c>
      <c r="H741" s="140">
        <v>4800</v>
      </c>
      <c r="I741" s="108" t="s">
        <v>1105</v>
      </c>
      <c r="J741" s="140">
        <v>6960</v>
      </c>
      <c r="K741" s="108" t="s">
        <v>1106</v>
      </c>
      <c r="L741" s="139">
        <v>5060</v>
      </c>
      <c r="M741" s="108" t="s">
        <v>1107</v>
      </c>
      <c r="N741" s="140">
        <v>2500</v>
      </c>
    </row>
    <row r="742" spans="1:14" x14ac:dyDescent="0.35">
      <c r="A742" s="111" t="s">
        <v>1108</v>
      </c>
      <c r="B742" s="127" t="s">
        <v>1109</v>
      </c>
      <c r="C742" s="131">
        <v>0.4</v>
      </c>
      <c r="D742" s="123">
        <v>0.04</v>
      </c>
      <c r="E742" s="111" t="s">
        <v>1110</v>
      </c>
      <c r="F742" s="141">
        <v>60</v>
      </c>
      <c r="G742" s="111" t="s">
        <v>1110</v>
      </c>
      <c r="H742" s="141">
        <v>16</v>
      </c>
      <c r="I742" s="111" t="s">
        <v>1111</v>
      </c>
      <c r="J742" s="141">
        <v>18</v>
      </c>
      <c r="K742" s="111" t="s">
        <v>1112</v>
      </c>
      <c r="L742" s="141">
        <v>3</v>
      </c>
      <c r="M742" s="111" t="s">
        <v>1113</v>
      </c>
      <c r="N742" s="141">
        <v>2</v>
      </c>
    </row>
    <row r="743" spans="1:14" x14ac:dyDescent="0.35">
      <c r="A743" s="108" t="s">
        <v>1114</v>
      </c>
      <c r="B743" s="125" t="s">
        <v>1115</v>
      </c>
      <c r="C743" s="126">
        <v>1.5</v>
      </c>
      <c r="D743" s="120">
        <v>0.1</v>
      </c>
      <c r="E743" s="108" t="s">
        <v>1116</v>
      </c>
      <c r="F743" s="139">
        <v>506</v>
      </c>
      <c r="G743" s="108" t="s">
        <v>1116</v>
      </c>
      <c r="H743" s="139">
        <v>138</v>
      </c>
      <c r="I743" s="108" t="s">
        <v>1117</v>
      </c>
      <c r="J743" s="139">
        <v>174</v>
      </c>
      <c r="K743" s="108" t="s">
        <v>1118</v>
      </c>
      <c r="L743" s="139">
        <v>24</v>
      </c>
      <c r="M743" s="108" t="s">
        <v>1119</v>
      </c>
      <c r="N743" s="139">
        <v>19</v>
      </c>
    </row>
    <row r="744" spans="1:14" x14ac:dyDescent="0.35">
      <c r="A744" s="111" t="s">
        <v>1120</v>
      </c>
      <c r="B744" s="127" t="s">
        <v>1121</v>
      </c>
      <c r="C744" s="111" t="s">
        <v>1122</v>
      </c>
      <c r="D744" s="123">
        <v>0.02</v>
      </c>
      <c r="E744" s="111" t="s">
        <v>1123</v>
      </c>
      <c r="F744" s="141">
        <v>13</v>
      </c>
      <c r="G744" s="111" t="s">
        <v>1123</v>
      </c>
      <c r="H744" s="141">
        <v>4</v>
      </c>
      <c r="I744" s="111" t="s">
        <v>1124</v>
      </c>
      <c r="J744" s="141">
        <v>4</v>
      </c>
      <c r="K744" s="111" t="s">
        <v>1125</v>
      </c>
      <c r="L744" s="143" t="s">
        <v>1126</v>
      </c>
      <c r="M744" s="111" t="s">
        <v>1127</v>
      </c>
      <c r="N744" s="143" t="s">
        <v>1126</v>
      </c>
    </row>
    <row r="745" spans="1:14" x14ac:dyDescent="0.35">
      <c r="A745" s="108" t="s">
        <v>1128</v>
      </c>
      <c r="B745" s="125" t="s">
        <v>1129</v>
      </c>
      <c r="C745" s="126">
        <v>28.2</v>
      </c>
      <c r="D745" s="120">
        <v>0.27</v>
      </c>
      <c r="E745" s="108" t="s">
        <v>1130</v>
      </c>
      <c r="F745" s="139">
        <v>5080</v>
      </c>
      <c r="G745" s="108" t="s">
        <v>1131</v>
      </c>
      <c r="H745" s="140">
        <v>2640</v>
      </c>
      <c r="I745" s="108" t="s">
        <v>1132</v>
      </c>
      <c r="J745" s="140">
        <v>4830</v>
      </c>
      <c r="K745" s="108" t="s">
        <v>1133</v>
      </c>
      <c r="L745" s="139">
        <v>2480</v>
      </c>
      <c r="M745" s="108" t="s">
        <v>1134</v>
      </c>
      <c r="N745" s="139">
        <v>806</v>
      </c>
    </row>
    <row r="746" spans="1:14" x14ac:dyDescent="0.35">
      <c r="A746" s="111" t="s">
        <v>1135</v>
      </c>
      <c r="B746" s="127" t="s">
        <v>1136</v>
      </c>
      <c r="C746" s="131">
        <v>38.9</v>
      </c>
      <c r="D746" s="123">
        <v>0.26</v>
      </c>
      <c r="E746" s="111" t="s">
        <v>1137</v>
      </c>
      <c r="F746" s="141">
        <v>5360</v>
      </c>
      <c r="G746" s="111" t="s">
        <v>1138</v>
      </c>
      <c r="H746" s="142">
        <v>3350</v>
      </c>
      <c r="I746" s="111" t="s">
        <v>1139</v>
      </c>
      <c r="J746" s="142">
        <v>5280</v>
      </c>
      <c r="K746" s="111" t="s">
        <v>1140</v>
      </c>
      <c r="L746" s="141">
        <v>3440</v>
      </c>
      <c r="M746" s="111" t="s">
        <v>1141</v>
      </c>
      <c r="N746" s="142">
        <v>1460</v>
      </c>
    </row>
    <row r="747" spans="1:14" x14ac:dyDescent="0.35">
      <c r="A747" s="108" t="s">
        <v>1142</v>
      </c>
      <c r="B747" s="125" t="s">
        <v>1143</v>
      </c>
      <c r="C747" s="126">
        <v>13.1</v>
      </c>
      <c r="D747" s="120">
        <v>0.23</v>
      </c>
      <c r="E747" s="108" t="s">
        <v>1144</v>
      </c>
      <c r="F747" s="139">
        <v>3480</v>
      </c>
      <c r="G747" s="108" t="s">
        <v>1145</v>
      </c>
      <c r="H747" s="140">
        <v>1210</v>
      </c>
      <c r="I747" s="108" t="s">
        <v>1146</v>
      </c>
      <c r="J747" s="140">
        <v>2840</v>
      </c>
      <c r="K747" s="108" t="s">
        <v>1147</v>
      </c>
      <c r="L747" s="139">
        <v>636</v>
      </c>
      <c r="M747" s="108" t="s">
        <v>1148</v>
      </c>
      <c r="N747" s="139">
        <v>185</v>
      </c>
    </row>
    <row r="748" spans="1:14" x14ac:dyDescent="0.35">
      <c r="A748" s="111" t="s">
        <v>1149</v>
      </c>
      <c r="B748" s="127" t="s">
        <v>1150</v>
      </c>
      <c r="C748" s="131">
        <v>11</v>
      </c>
      <c r="D748" s="112" t="s">
        <v>1151</v>
      </c>
      <c r="E748" s="111" t="s">
        <v>1152</v>
      </c>
      <c r="F748" s="141">
        <v>4110</v>
      </c>
      <c r="G748" s="111" t="s">
        <v>1153</v>
      </c>
      <c r="H748" s="142">
        <v>1330</v>
      </c>
      <c r="I748" s="111" t="s">
        <v>1154</v>
      </c>
      <c r="J748" s="142">
        <v>3190</v>
      </c>
      <c r="K748" s="111" t="s">
        <v>1155</v>
      </c>
      <c r="L748" s="141">
        <v>573</v>
      </c>
      <c r="M748" s="111" t="s">
        <v>1156</v>
      </c>
      <c r="N748" s="141">
        <v>195</v>
      </c>
    </row>
    <row r="749" spans="1:14" x14ac:dyDescent="0.35">
      <c r="A749" s="108" t="s">
        <v>1157</v>
      </c>
      <c r="B749" s="125" t="s">
        <v>1158</v>
      </c>
      <c r="C749" s="119">
        <v>242</v>
      </c>
      <c r="D749" s="120">
        <v>0.24</v>
      </c>
      <c r="E749" s="108" t="s">
        <v>1103</v>
      </c>
      <c r="F749" s="139">
        <v>6940</v>
      </c>
      <c r="G749" s="108" t="s">
        <v>1159</v>
      </c>
      <c r="H749" s="140">
        <v>8060</v>
      </c>
      <c r="I749" s="108" t="s">
        <v>1160</v>
      </c>
      <c r="J749" s="140">
        <v>7400</v>
      </c>
      <c r="K749" s="108" t="s">
        <v>1161</v>
      </c>
      <c r="L749" s="139">
        <v>8400</v>
      </c>
      <c r="M749" s="108" t="s">
        <v>1162</v>
      </c>
      <c r="N749" s="140">
        <v>8380</v>
      </c>
    </row>
    <row r="750" spans="1:14" x14ac:dyDescent="0.35">
      <c r="A750" s="111" t="s">
        <v>1163</v>
      </c>
      <c r="B750" s="127" t="s">
        <v>1164</v>
      </c>
      <c r="C750" s="131">
        <v>6.5</v>
      </c>
      <c r="D750" s="112" t="s">
        <v>1165</v>
      </c>
      <c r="E750" s="111" t="s">
        <v>1166</v>
      </c>
      <c r="F750" s="141">
        <v>2510</v>
      </c>
      <c r="G750" s="111" t="s">
        <v>1167</v>
      </c>
      <c r="H750" s="141">
        <v>716</v>
      </c>
      <c r="I750" s="111" t="s">
        <v>1168</v>
      </c>
      <c r="J750" s="142">
        <v>1570</v>
      </c>
      <c r="K750" s="111" t="s">
        <v>1169</v>
      </c>
      <c r="L750" s="141">
        <v>176</v>
      </c>
      <c r="M750" s="111" t="s">
        <v>1170</v>
      </c>
      <c r="N750" s="141">
        <v>100</v>
      </c>
    </row>
    <row r="751" spans="1:14" x14ac:dyDescent="0.35">
      <c r="A751" s="108" t="s">
        <v>1171</v>
      </c>
      <c r="B751" s="125" t="s">
        <v>1172</v>
      </c>
      <c r="C751" s="126">
        <v>47.1</v>
      </c>
      <c r="D751" s="120">
        <v>0.24</v>
      </c>
      <c r="E751" s="108" t="s">
        <v>1173</v>
      </c>
      <c r="F751" s="139">
        <v>6680</v>
      </c>
      <c r="G751" s="108" t="s">
        <v>1174</v>
      </c>
      <c r="H751" s="140">
        <v>4620</v>
      </c>
      <c r="I751" s="108" t="s">
        <v>1162</v>
      </c>
      <c r="J751" s="140">
        <v>6690</v>
      </c>
      <c r="K751" s="108" t="s">
        <v>1175</v>
      </c>
      <c r="L751" s="139">
        <v>4870</v>
      </c>
      <c r="M751" s="108" t="s">
        <v>1176</v>
      </c>
      <c r="N751" s="140">
        <v>2410</v>
      </c>
    </row>
    <row r="752" spans="1:14" x14ac:dyDescent="0.35">
      <c r="A752" s="111" t="s">
        <v>1177</v>
      </c>
      <c r="B752" s="127" t="s">
        <v>1178</v>
      </c>
      <c r="C752" s="131">
        <v>3.2</v>
      </c>
      <c r="D752" s="112" t="s">
        <v>1179</v>
      </c>
      <c r="E752" s="111" t="s">
        <v>1180</v>
      </c>
      <c r="F752" s="141">
        <v>863</v>
      </c>
      <c r="G752" s="111" t="s">
        <v>1181</v>
      </c>
      <c r="H752" s="141">
        <v>235</v>
      </c>
      <c r="I752" s="111" t="s">
        <v>1182</v>
      </c>
      <c r="J752" s="141">
        <v>378</v>
      </c>
      <c r="K752" s="111" t="s">
        <v>1183</v>
      </c>
      <c r="L752" s="141">
        <v>44</v>
      </c>
      <c r="M752" s="111" t="s">
        <v>1184</v>
      </c>
      <c r="N752" s="141">
        <v>33</v>
      </c>
    </row>
    <row r="753" spans="1:14" x14ac:dyDescent="0.35">
      <c r="A753" s="108" t="s">
        <v>1185</v>
      </c>
      <c r="B753" s="125" t="s">
        <v>1186</v>
      </c>
      <c r="C753" s="126">
        <v>3.1</v>
      </c>
      <c r="D753" s="109" t="s">
        <v>1187</v>
      </c>
      <c r="E753" s="108" t="s">
        <v>1188</v>
      </c>
      <c r="F753" s="139">
        <v>1070</v>
      </c>
      <c r="G753" s="108" t="s">
        <v>1188</v>
      </c>
      <c r="H753" s="139">
        <v>290</v>
      </c>
      <c r="I753" s="108" t="s">
        <v>1189</v>
      </c>
      <c r="J753" s="139">
        <v>460</v>
      </c>
      <c r="K753" s="108" t="s">
        <v>1190</v>
      </c>
      <c r="L753" s="139">
        <v>54</v>
      </c>
      <c r="M753" s="108" t="s">
        <v>1191</v>
      </c>
      <c r="N753" s="139">
        <v>40</v>
      </c>
    </row>
    <row r="754" spans="1:14" x14ac:dyDescent="0.35">
      <c r="A754" s="111" t="s">
        <v>1192</v>
      </c>
      <c r="B754" s="127" t="s">
        <v>1193</v>
      </c>
      <c r="C754" s="131">
        <v>7.7</v>
      </c>
      <c r="D754" s="123">
        <v>0.24</v>
      </c>
      <c r="E754" s="111" t="s">
        <v>1194</v>
      </c>
      <c r="F754" s="141">
        <v>2920</v>
      </c>
      <c r="G754" s="111" t="s">
        <v>1195</v>
      </c>
      <c r="H754" s="141">
        <v>858</v>
      </c>
      <c r="I754" s="111" t="s">
        <v>1196</v>
      </c>
      <c r="J754" s="142">
        <v>1970</v>
      </c>
      <c r="K754" s="111" t="s">
        <v>1197</v>
      </c>
      <c r="L754" s="141">
        <v>245</v>
      </c>
      <c r="M754" s="111" t="s">
        <v>1198</v>
      </c>
      <c r="N754" s="141">
        <v>121</v>
      </c>
    </row>
    <row r="755" spans="1:14" x14ac:dyDescent="0.35">
      <c r="A755" s="108" t="s">
        <v>1199</v>
      </c>
      <c r="B755" s="125" t="s">
        <v>1200</v>
      </c>
      <c r="C755" s="126">
        <v>1.2</v>
      </c>
      <c r="D755" s="109" t="s">
        <v>1201</v>
      </c>
      <c r="E755" s="108" t="s">
        <v>1202</v>
      </c>
      <c r="F755" s="139">
        <v>278</v>
      </c>
      <c r="G755" s="108" t="s">
        <v>1202</v>
      </c>
      <c r="H755" s="139">
        <v>76</v>
      </c>
      <c r="I755" s="108" t="s">
        <v>1203</v>
      </c>
      <c r="J755" s="139">
        <v>92</v>
      </c>
      <c r="K755" s="108" t="s">
        <v>1204</v>
      </c>
      <c r="L755" s="139">
        <v>13</v>
      </c>
      <c r="M755" s="108" t="s">
        <v>1205</v>
      </c>
      <c r="N755" s="139">
        <v>10</v>
      </c>
    </row>
    <row r="756" spans="1:14" x14ac:dyDescent="0.35">
      <c r="A756" s="111" t="s">
        <v>1206</v>
      </c>
      <c r="B756" s="127" t="s">
        <v>1207</v>
      </c>
      <c r="C756" s="131">
        <v>2.6</v>
      </c>
      <c r="D756" s="123">
        <v>7.0000000000000007E-2</v>
      </c>
      <c r="E756" s="111" t="s">
        <v>1208</v>
      </c>
      <c r="F756" s="141">
        <v>530</v>
      </c>
      <c r="G756" s="111" t="s">
        <v>1208</v>
      </c>
      <c r="H756" s="141">
        <v>144</v>
      </c>
      <c r="I756" s="111" t="s">
        <v>1209</v>
      </c>
      <c r="J756" s="141">
        <v>213</v>
      </c>
      <c r="K756" s="111" t="s">
        <v>1210</v>
      </c>
      <c r="L756" s="141">
        <v>26</v>
      </c>
      <c r="M756" s="111" t="s">
        <v>1211</v>
      </c>
      <c r="N756" s="141">
        <v>20</v>
      </c>
    </row>
    <row r="757" spans="1:14" x14ac:dyDescent="0.35">
      <c r="A757" s="108" t="s">
        <v>1212</v>
      </c>
      <c r="B757" s="125" t="s">
        <v>1213</v>
      </c>
      <c r="C757" s="126">
        <v>28.4</v>
      </c>
      <c r="D757" s="120">
        <v>0.31</v>
      </c>
      <c r="E757" s="108" t="s">
        <v>1214</v>
      </c>
      <c r="F757" s="139">
        <v>4510</v>
      </c>
      <c r="G757" s="108" t="s">
        <v>1215</v>
      </c>
      <c r="H757" s="140">
        <v>2360</v>
      </c>
      <c r="I757" s="108" t="s">
        <v>1216</v>
      </c>
      <c r="J757" s="140">
        <v>4290</v>
      </c>
      <c r="K757" s="108" t="s">
        <v>1107</v>
      </c>
      <c r="L757" s="139">
        <v>2220</v>
      </c>
      <c r="M757" s="108" t="s">
        <v>1217</v>
      </c>
      <c r="N757" s="139">
        <v>725</v>
      </c>
    </row>
    <row r="758" spans="1:14" x14ac:dyDescent="0.35">
      <c r="A758" s="111" t="s">
        <v>1218</v>
      </c>
      <c r="B758" s="127" t="s">
        <v>1219</v>
      </c>
      <c r="C758" s="131">
        <v>8.6999999999999993</v>
      </c>
      <c r="D758" s="123">
        <v>0.22</v>
      </c>
      <c r="E758" s="111" t="s">
        <v>1220</v>
      </c>
      <c r="F758" s="141">
        <v>2660</v>
      </c>
      <c r="G758" s="111" t="s">
        <v>1221</v>
      </c>
      <c r="H758" s="141">
        <v>804</v>
      </c>
      <c r="I758" s="111" t="s">
        <v>1222</v>
      </c>
      <c r="J758" s="142">
        <v>1890</v>
      </c>
      <c r="K758" s="111" t="s">
        <v>1223</v>
      </c>
      <c r="L758" s="141">
        <v>262</v>
      </c>
      <c r="M758" s="111" t="s">
        <v>1224</v>
      </c>
      <c r="N758" s="141">
        <v>114</v>
      </c>
    </row>
    <row r="759" spans="1:14" x14ac:dyDescent="0.35">
      <c r="A759" s="108" t="s">
        <v>1225</v>
      </c>
      <c r="B759" s="125" t="s">
        <v>1226</v>
      </c>
      <c r="C759" s="126">
        <v>16.100000000000001</v>
      </c>
      <c r="D759" s="109" t="s">
        <v>1227</v>
      </c>
      <c r="E759" s="108" t="s">
        <v>1228</v>
      </c>
      <c r="F759" s="139">
        <v>4310</v>
      </c>
      <c r="G759" s="108" t="s">
        <v>1229</v>
      </c>
      <c r="H759" s="140">
        <v>1650</v>
      </c>
      <c r="I759" s="108" t="s">
        <v>1230</v>
      </c>
      <c r="J759" s="140">
        <v>3720</v>
      </c>
      <c r="K759" s="108" t="s">
        <v>1231</v>
      </c>
      <c r="L759" s="139">
        <v>1070</v>
      </c>
      <c r="M759" s="108" t="s">
        <v>1232</v>
      </c>
      <c r="N759" s="139">
        <v>281</v>
      </c>
    </row>
    <row r="760" spans="1:14" x14ac:dyDescent="0.35">
      <c r="A760" s="111" t="s">
        <v>1233</v>
      </c>
      <c r="B760" s="127" t="s">
        <v>1234</v>
      </c>
      <c r="C760" s="111" t="s">
        <v>1235</v>
      </c>
      <c r="D760" s="127" t="s">
        <v>1236</v>
      </c>
      <c r="E760" s="111" t="s">
        <v>1237</v>
      </c>
      <c r="F760" s="143" t="s">
        <v>1126</v>
      </c>
      <c r="G760" s="111" t="s">
        <v>1237</v>
      </c>
      <c r="H760" s="143" t="s">
        <v>1126</v>
      </c>
      <c r="I760" s="111" t="s">
        <v>1238</v>
      </c>
      <c r="J760" s="143" t="s">
        <v>1126</v>
      </c>
      <c r="K760" s="111" t="s">
        <v>1239</v>
      </c>
      <c r="L760" s="143" t="s">
        <v>1126</v>
      </c>
      <c r="M760" s="111" t="s">
        <v>1240</v>
      </c>
      <c r="N760" s="143" t="s">
        <v>1126</v>
      </c>
    </row>
    <row r="761" spans="1:14" x14ac:dyDescent="0.35">
      <c r="A761" s="108" t="s">
        <v>1241</v>
      </c>
      <c r="B761" s="125" t="s">
        <v>1242</v>
      </c>
      <c r="C761" s="108" t="s">
        <v>1243</v>
      </c>
      <c r="D761" s="125" t="s">
        <v>1244</v>
      </c>
      <c r="E761" s="108" t="s">
        <v>1245</v>
      </c>
      <c r="F761" s="144" t="s">
        <v>1126</v>
      </c>
      <c r="G761" s="108" t="s">
        <v>1245</v>
      </c>
      <c r="H761" s="144" t="s">
        <v>1126</v>
      </c>
      <c r="I761" s="108" t="s">
        <v>1246</v>
      </c>
      <c r="J761" s="144" t="s">
        <v>1126</v>
      </c>
      <c r="K761" s="108" t="s">
        <v>1247</v>
      </c>
      <c r="L761" s="144" t="s">
        <v>1126</v>
      </c>
      <c r="M761" s="108" t="s">
        <v>1248</v>
      </c>
      <c r="N761" s="144" t="s">
        <v>1126</v>
      </c>
    </row>
    <row r="762" spans="1:14" x14ac:dyDescent="0.35">
      <c r="A762" s="111" t="s">
        <v>1249</v>
      </c>
      <c r="B762" s="127" t="s">
        <v>1250</v>
      </c>
      <c r="C762" s="111" t="s">
        <v>1251</v>
      </c>
      <c r="D762" s="123">
        <v>0.02</v>
      </c>
      <c r="E762" s="111" t="s">
        <v>1252</v>
      </c>
      <c r="F762" s="143" t="s">
        <v>1126</v>
      </c>
      <c r="G762" s="111" t="s">
        <v>1252</v>
      </c>
      <c r="H762" s="143" t="s">
        <v>1126</v>
      </c>
      <c r="I762" s="111" t="s">
        <v>1253</v>
      </c>
      <c r="J762" s="143" t="s">
        <v>1126</v>
      </c>
      <c r="K762" s="111" t="s">
        <v>1254</v>
      </c>
      <c r="L762" s="143" t="s">
        <v>1126</v>
      </c>
      <c r="M762" s="111" t="s">
        <v>1255</v>
      </c>
      <c r="N762" s="143" t="s">
        <v>1126</v>
      </c>
    </row>
    <row r="763" spans="1:14" x14ac:dyDescent="0.35">
      <c r="A763" s="108" t="s">
        <v>1256</v>
      </c>
      <c r="B763" s="125" t="s">
        <v>1257</v>
      </c>
      <c r="C763" s="108" t="s">
        <v>1258</v>
      </c>
      <c r="D763" s="120">
        <v>0.01</v>
      </c>
      <c r="E763" s="108" t="s">
        <v>1259</v>
      </c>
      <c r="F763" s="144" t="s">
        <v>1126</v>
      </c>
      <c r="G763" s="108" t="s">
        <v>1259</v>
      </c>
      <c r="H763" s="144" t="s">
        <v>1126</v>
      </c>
      <c r="I763" s="108" t="s">
        <v>1260</v>
      </c>
      <c r="J763" s="144" t="s">
        <v>1126</v>
      </c>
      <c r="K763" s="108" t="s">
        <v>1261</v>
      </c>
      <c r="L763" s="144" t="s">
        <v>1126</v>
      </c>
      <c r="M763" s="108" t="s">
        <v>1262</v>
      </c>
      <c r="N763" s="144" t="s">
        <v>1126</v>
      </c>
    </row>
    <row r="764" spans="1:14" x14ac:dyDescent="0.35">
      <c r="A764" s="111" t="s">
        <v>1263</v>
      </c>
      <c r="B764" s="127" t="s">
        <v>1264</v>
      </c>
      <c r="C764" s="111" t="s">
        <v>1265</v>
      </c>
      <c r="D764" s="123">
        <v>0.02</v>
      </c>
      <c r="E764" s="111" t="s">
        <v>1266</v>
      </c>
      <c r="F764" s="141">
        <v>1</v>
      </c>
      <c r="G764" s="111" t="s">
        <v>1266</v>
      </c>
      <c r="H764" s="143" t="s">
        <v>1126</v>
      </c>
      <c r="I764" s="111" t="s">
        <v>1267</v>
      </c>
      <c r="J764" s="143" t="s">
        <v>1126</v>
      </c>
      <c r="K764" s="111" t="s">
        <v>1268</v>
      </c>
      <c r="L764" s="143" t="s">
        <v>1126</v>
      </c>
      <c r="M764" s="111" t="s">
        <v>1269</v>
      </c>
      <c r="N764" s="143" t="s">
        <v>1126</v>
      </c>
    </row>
    <row r="765" spans="1:14" x14ac:dyDescent="0.35">
      <c r="A765" s="108" t="s">
        <v>1270</v>
      </c>
      <c r="B765" s="125" t="s">
        <v>1271</v>
      </c>
      <c r="C765" s="108" t="s">
        <v>1272</v>
      </c>
      <c r="D765" s="120">
        <v>0.02</v>
      </c>
      <c r="E765" s="108" t="s">
        <v>1273</v>
      </c>
      <c r="F765" s="139">
        <v>1</v>
      </c>
      <c r="G765" s="108" t="s">
        <v>1273</v>
      </c>
      <c r="H765" s="144" t="s">
        <v>1126</v>
      </c>
      <c r="I765" s="108" t="s">
        <v>1274</v>
      </c>
      <c r="J765" s="144" t="s">
        <v>1126</v>
      </c>
      <c r="K765" s="108" t="s">
        <v>1275</v>
      </c>
      <c r="L765" s="144" t="s">
        <v>1126</v>
      </c>
      <c r="M765" s="108" t="s">
        <v>1276</v>
      </c>
      <c r="N765" s="144" t="s">
        <v>1126</v>
      </c>
    </row>
    <row r="766" spans="1:14" x14ac:dyDescent="0.35">
      <c r="A766" s="111" t="s">
        <v>1277</v>
      </c>
      <c r="B766" s="127" t="s">
        <v>1278</v>
      </c>
      <c r="C766" s="111" t="s">
        <v>1279</v>
      </c>
      <c r="D766" s="123">
        <v>0.04</v>
      </c>
      <c r="E766" s="111" t="s">
        <v>1280</v>
      </c>
      <c r="F766" s="141">
        <v>4</v>
      </c>
      <c r="G766" s="111" t="s">
        <v>1280</v>
      </c>
      <c r="H766" s="143" t="s">
        <v>1126</v>
      </c>
      <c r="I766" s="111" t="s">
        <v>1281</v>
      </c>
      <c r="J766" s="143" t="s">
        <v>1126</v>
      </c>
      <c r="K766" s="111" t="s">
        <v>1282</v>
      </c>
      <c r="L766" s="143" t="s">
        <v>1126</v>
      </c>
      <c r="M766" s="111" t="s">
        <v>1283</v>
      </c>
      <c r="N766" s="143" t="s">
        <v>1126</v>
      </c>
    </row>
    <row r="767" spans="1:14" x14ac:dyDescent="0.35">
      <c r="A767" s="114" t="s">
        <v>1284</v>
      </c>
      <c r="B767" s="128" t="s">
        <v>1285</v>
      </c>
      <c r="C767" s="114" t="s">
        <v>1286</v>
      </c>
      <c r="D767" s="115" t="s">
        <v>1287</v>
      </c>
      <c r="E767" s="114" t="s">
        <v>1232</v>
      </c>
      <c r="F767" s="145">
        <v>6</v>
      </c>
      <c r="G767" s="114" t="s">
        <v>1232</v>
      </c>
      <c r="H767" s="145">
        <v>2</v>
      </c>
      <c r="I767" s="114" t="s">
        <v>1288</v>
      </c>
      <c r="J767" s="145">
        <v>2</v>
      </c>
      <c r="K767" s="114" t="s">
        <v>1289</v>
      </c>
      <c r="L767" s="146" t="s">
        <v>1126</v>
      </c>
      <c r="M767" s="114" t="s">
        <v>1290</v>
      </c>
      <c r="N767" s="146" t="s">
        <v>1126</v>
      </c>
    </row>
    <row r="768" spans="1:14" x14ac:dyDescent="0.35">
      <c r="A768" s="104" t="s">
        <v>1291</v>
      </c>
      <c r="B768" s="147" t="s">
        <v>1292</v>
      </c>
      <c r="C768" s="104" t="s">
        <v>1293</v>
      </c>
      <c r="D768" s="148">
        <v>0.01</v>
      </c>
      <c r="E768" s="104" t="s">
        <v>1294</v>
      </c>
      <c r="F768" s="149">
        <v>1</v>
      </c>
      <c r="G768" s="104" t="s">
        <v>1294</v>
      </c>
      <c r="H768" s="150" t="s">
        <v>1126</v>
      </c>
      <c r="I768" s="104" t="s">
        <v>1295</v>
      </c>
      <c r="J768" s="150" t="s">
        <v>1126</v>
      </c>
      <c r="K768" s="104" t="s">
        <v>1296</v>
      </c>
      <c r="L768" s="150" t="s">
        <v>1126</v>
      </c>
      <c r="M768" s="104" t="s">
        <v>1297</v>
      </c>
      <c r="N768" s="150" t="s">
        <v>1126</v>
      </c>
    </row>
    <row r="769" spans="1:14" x14ac:dyDescent="0.35">
      <c r="A769" s="108" t="s">
        <v>1298</v>
      </c>
      <c r="B769" s="125" t="s">
        <v>1299</v>
      </c>
      <c r="C769" s="108" t="s">
        <v>1300</v>
      </c>
      <c r="D769" s="151">
        <v>0.01</v>
      </c>
      <c r="E769" s="108" t="s">
        <v>1301</v>
      </c>
      <c r="F769" s="144" t="s">
        <v>1126</v>
      </c>
      <c r="G769" s="108" t="s">
        <v>1301</v>
      </c>
      <c r="H769" s="144" t="s">
        <v>1126</v>
      </c>
      <c r="I769" s="108" t="s">
        <v>1302</v>
      </c>
      <c r="J769" s="144" t="s">
        <v>1126</v>
      </c>
      <c r="K769" s="108" t="s">
        <v>1303</v>
      </c>
      <c r="L769" s="144" t="s">
        <v>1126</v>
      </c>
      <c r="M769" s="108" t="s">
        <v>1304</v>
      </c>
      <c r="N769" s="144" t="s">
        <v>1126</v>
      </c>
    </row>
    <row r="770" spans="1:14" x14ac:dyDescent="0.35">
      <c r="A770" s="111" t="s">
        <v>1305</v>
      </c>
      <c r="B770" s="127" t="s">
        <v>1306</v>
      </c>
      <c r="C770" s="111" t="s">
        <v>1300</v>
      </c>
      <c r="D770" s="152">
        <v>0.03</v>
      </c>
      <c r="E770" s="111" t="s">
        <v>1111</v>
      </c>
      <c r="F770" s="143" t="s">
        <v>1126</v>
      </c>
      <c r="G770" s="111" t="s">
        <v>1111</v>
      </c>
      <c r="H770" s="143" t="s">
        <v>1126</v>
      </c>
      <c r="I770" s="111" t="s">
        <v>1307</v>
      </c>
      <c r="J770" s="143" t="s">
        <v>1126</v>
      </c>
      <c r="K770" s="111" t="s">
        <v>1308</v>
      </c>
      <c r="L770" s="143" t="s">
        <v>1126</v>
      </c>
      <c r="M770" s="111" t="s">
        <v>1309</v>
      </c>
      <c r="N770" s="143" t="s">
        <v>1126</v>
      </c>
    </row>
    <row r="771" spans="1:14" x14ac:dyDescent="0.35">
      <c r="A771" s="108" t="s">
        <v>1310</v>
      </c>
      <c r="B771" s="125" t="s">
        <v>1311</v>
      </c>
      <c r="C771" s="108" t="s">
        <v>1300</v>
      </c>
      <c r="D771" s="151">
        <v>0.03</v>
      </c>
      <c r="E771" s="108" t="s">
        <v>1312</v>
      </c>
      <c r="F771" s="144" t="s">
        <v>1126</v>
      </c>
      <c r="G771" s="108" t="s">
        <v>1312</v>
      </c>
      <c r="H771" s="144" t="s">
        <v>1126</v>
      </c>
      <c r="I771" s="108" t="s">
        <v>1313</v>
      </c>
      <c r="J771" s="144" t="s">
        <v>1126</v>
      </c>
      <c r="K771" s="108" t="s">
        <v>1314</v>
      </c>
      <c r="L771" s="144" t="s">
        <v>1126</v>
      </c>
      <c r="M771" s="108" t="s">
        <v>1315</v>
      </c>
      <c r="N771" s="144" t="s">
        <v>1126</v>
      </c>
    </row>
    <row r="772" spans="1:14" ht="19" x14ac:dyDescent="0.35">
      <c r="A772" s="132" t="s">
        <v>1316</v>
      </c>
      <c r="B772" s="132" t="s">
        <v>1317</v>
      </c>
      <c r="C772" s="133" t="s">
        <v>1300</v>
      </c>
      <c r="D772" s="153">
        <v>0.03</v>
      </c>
      <c r="E772" s="133" t="s">
        <v>1318</v>
      </c>
      <c r="F772" s="154" t="s">
        <v>1126</v>
      </c>
      <c r="G772" s="133" t="s">
        <v>1318</v>
      </c>
      <c r="H772" s="154" t="s">
        <v>1126</v>
      </c>
      <c r="I772" s="133" t="s">
        <v>1319</v>
      </c>
      <c r="J772" s="154" t="s">
        <v>1126</v>
      </c>
      <c r="K772" s="133" t="s">
        <v>1320</v>
      </c>
      <c r="L772" s="154" t="s">
        <v>1126</v>
      </c>
      <c r="M772" s="133" t="s">
        <v>1321</v>
      </c>
      <c r="N772" s="154" t="s">
        <v>1126</v>
      </c>
    </row>
    <row r="773" spans="1:14" x14ac:dyDescent="0.35">
      <c r="A773" s="104" t="s">
        <v>1322</v>
      </c>
      <c r="B773" s="105" t="s">
        <v>1323</v>
      </c>
      <c r="C773" s="117">
        <v>5</v>
      </c>
      <c r="D773" s="148">
        <v>7.0000000000000007E-2</v>
      </c>
      <c r="E773" s="104" t="s">
        <v>1324</v>
      </c>
      <c r="F773" s="149">
        <v>578</v>
      </c>
      <c r="G773" s="104" t="s">
        <v>1325</v>
      </c>
      <c r="H773" s="149">
        <v>160</v>
      </c>
      <c r="I773" s="104" t="s">
        <v>1326</v>
      </c>
      <c r="J773" s="149">
        <v>317</v>
      </c>
      <c r="K773" s="104" t="s">
        <v>1327</v>
      </c>
      <c r="L773" s="149">
        <v>34</v>
      </c>
      <c r="M773" s="104" t="s">
        <v>1328</v>
      </c>
      <c r="N773" s="149">
        <v>22</v>
      </c>
    </row>
    <row r="774" spans="1:14" x14ac:dyDescent="0.35">
      <c r="A774" s="108" t="s">
        <v>1329</v>
      </c>
      <c r="B774" s="109" t="s">
        <v>1330</v>
      </c>
      <c r="C774" s="119">
        <v>26</v>
      </c>
      <c r="D774" s="151">
        <v>0.17</v>
      </c>
      <c r="E774" s="108" t="s">
        <v>1331</v>
      </c>
      <c r="F774" s="140">
        <v>3480</v>
      </c>
      <c r="G774" s="108" t="s">
        <v>1332</v>
      </c>
      <c r="H774" s="140">
        <v>1730</v>
      </c>
      <c r="I774" s="108" t="s">
        <v>1333</v>
      </c>
      <c r="J774" s="140">
        <v>3280</v>
      </c>
      <c r="K774" s="108" t="s">
        <v>1334</v>
      </c>
      <c r="L774" s="140">
        <v>1570</v>
      </c>
      <c r="M774" s="108" t="s">
        <v>1335</v>
      </c>
      <c r="N774" s="139">
        <v>479</v>
      </c>
    </row>
    <row r="775" spans="1:14" x14ac:dyDescent="0.35">
      <c r="A775" s="111" t="s">
        <v>1336</v>
      </c>
      <c r="B775" s="112" t="s">
        <v>1337</v>
      </c>
      <c r="C775" s="131">
        <v>1</v>
      </c>
      <c r="D775" s="127" t="s">
        <v>1338</v>
      </c>
      <c r="E775" s="111" t="s">
        <v>1339</v>
      </c>
      <c r="F775" s="141">
        <v>45</v>
      </c>
      <c r="G775" s="111" t="s">
        <v>1339</v>
      </c>
      <c r="H775" s="141">
        <v>12</v>
      </c>
      <c r="I775" s="111" t="s">
        <v>1340</v>
      </c>
      <c r="J775" s="141">
        <v>15</v>
      </c>
      <c r="K775" s="111" t="s">
        <v>1341</v>
      </c>
      <c r="L775" s="141">
        <v>2</v>
      </c>
      <c r="M775" s="111" t="s">
        <v>1342</v>
      </c>
      <c r="N775" s="141">
        <v>2</v>
      </c>
    </row>
    <row r="776" spans="1:14" x14ac:dyDescent="0.35">
      <c r="A776" s="108" t="s">
        <v>1343</v>
      </c>
      <c r="B776" s="109" t="s">
        <v>1344</v>
      </c>
      <c r="C776" s="126">
        <v>0.4</v>
      </c>
      <c r="D776" s="125" t="s">
        <v>1345</v>
      </c>
      <c r="E776" s="108" t="s">
        <v>1346</v>
      </c>
      <c r="F776" s="139">
        <v>33</v>
      </c>
      <c r="G776" s="108" t="s">
        <v>1346</v>
      </c>
      <c r="H776" s="139">
        <v>9</v>
      </c>
      <c r="I776" s="108" t="s">
        <v>1347</v>
      </c>
      <c r="J776" s="139">
        <v>10</v>
      </c>
      <c r="K776" s="108" t="s">
        <v>1348</v>
      </c>
      <c r="L776" s="139">
        <v>2</v>
      </c>
      <c r="M776" s="108" t="s">
        <v>1349</v>
      </c>
      <c r="N776" s="139">
        <v>1</v>
      </c>
    </row>
    <row r="777" spans="1:14" x14ac:dyDescent="0.35">
      <c r="A777" s="111" t="s">
        <v>1350</v>
      </c>
      <c r="B777" s="112" t="s">
        <v>1351</v>
      </c>
      <c r="C777" s="131">
        <v>0.4</v>
      </c>
      <c r="D777" s="152">
        <v>0.08</v>
      </c>
      <c r="E777" s="111" t="s">
        <v>1352</v>
      </c>
      <c r="F777" s="141">
        <v>60</v>
      </c>
      <c r="G777" s="111" t="s">
        <v>1352</v>
      </c>
      <c r="H777" s="141">
        <v>16</v>
      </c>
      <c r="I777" s="111" t="s">
        <v>1111</v>
      </c>
      <c r="J777" s="141">
        <v>18</v>
      </c>
      <c r="K777" s="111" t="s">
        <v>1353</v>
      </c>
      <c r="L777" s="141">
        <v>3</v>
      </c>
      <c r="M777" s="111" t="s">
        <v>1113</v>
      </c>
      <c r="N777" s="141">
        <v>2</v>
      </c>
    </row>
    <row r="778" spans="1:14" x14ac:dyDescent="0.35">
      <c r="A778" s="114" t="s">
        <v>1354</v>
      </c>
      <c r="B778" s="128" t="s">
        <v>1355</v>
      </c>
      <c r="C778" s="114" t="s">
        <v>1356</v>
      </c>
      <c r="D778" s="155">
        <v>0.01</v>
      </c>
      <c r="E778" s="114" t="s">
        <v>1357</v>
      </c>
      <c r="F778" s="145">
        <v>3</v>
      </c>
      <c r="G778" s="114" t="s">
        <v>1357</v>
      </c>
      <c r="H778" s="146" t="s">
        <v>1126</v>
      </c>
      <c r="I778" s="114" t="s">
        <v>1358</v>
      </c>
      <c r="J778" s="146" t="s">
        <v>1126</v>
      </c>
      <c r="K778" s="114" t="s">
        <v>1359</v>
      </c>
      <c r="L778" s="146" t="s">
        <v>1126</v>
      </c>
      <c r="M778" s="114" t="s">
        <v>1360</v>
      </c>
      <c r="N778" s="146" t="s">
        <v>1126</v>
      </c>
    </row>
    <row r="779" spans="1:14" x14ac:dyDescent="0.35">
      <c r="A779" s="104" t="s">
        <v>1361</v>
      </c>
      <c r="B779" s="105" t="s">
        <v>1362</v>
      </c>
      <c r="C779" s="117">
        <v>0.8</v>
      </c>
      <c r="D779" s="156">
        <v>4.0000000000000001E-3</v>
      </c>
      <c r="E779" s="104" t="s">
        <v>1363</v>
      </c>
      <c r="F779" s="149">
        <v>9</v>
      </c>
      <c r="G779" s="104" t="s">
        <v>1363</v>
      </c>
      <c r="H779" s="149">
        <v>2</v>
      </c>
      <c r="I779" s="104" t="s">
        <v>1364</v>
      </c>
      <c r="J779" s="149">
        <v>3</v>
      </c>
      <c r="K779" s="104" t="s">
        <v>1365</v>
      </c>
      <c r="L779" s="150" t="s">
        <v>1126</v>
      </c>
      <c r="M779" s="104" t="s">
        <v>1366</v>
      </c>
      <c r="N779" s="150" t="s">
        <v>1126</v>
      </c>
    </row>
    <row r="780" spans="1:14" x14ac:dyDescent="0.35">
      <c r="A780" s="108" t="s">
        <v>1367</v>
      </c>
      <c r="B780" s="109" t="s">
        <v>1368</v>
      </c>
      <c r="C780" s="126">
        <v>0.3</v>
      </c>
      <c r="D780" s="151">
        <v>0.01</v>
      </c>
      <c r="E780" s="108" t="s">
        <v>1369</v>
      </c>
      <c r="F780" s="139">
        <v>4</v>
      </c>
      <c r="G780" s="108" t="s">
        <v>1369</v>
      </c>
      <c r="H780" s="139">
        <v>1</v>
      </c>
      <c r="I780" s="108" t="s">
        <v>1370</v>
      </c>
      <c r="J780" s="139">
        <v>1</v>
      </c>
      <c r="K780" s="108" t="s">
        <v>1371</v>
      </c>
      <c r="L780" s="144" t="s">
        <v>1126</v>
      </c>
      <c r="M780" s="108" t="s">
        <v>1372</v>
      </c>
      <c r="N780" s="144" t="s">
        <v>1126</v>
      </c>
    </row>
    <row r="781" spans="1:14" x14ac:dyDescent="0.35">
      <c r="A781" s="111" t="s">
        <v>1373</v>
      </c>
      <c r="B781" s="112" t="s">
        <v>1374</v>
      </c>
      <c r="C781" s="131">
        <v>5.2</v>
      </c>
      <c r="D781" s="152">
        <v>0.15</v>
      </c>
      <c r="E781" s="111" t="s">
        <v>1003</v>
      </c>
      <c r="F781" s="142">
        <v>1350</v>
      </c>
      <c r="G781" s="111" t="s">
        <v>1375</v>
      </c>
      <c r="H781" s="141">
        <v>376</v>
      </c>
      <c r="I781" s="111" t="s">
        <v>1376</v>
      </c>
      <c r="J781" s="141">
        <v>756</v>
      </c>
      <c r="K781" s="111" t="s">
        <v>1377</v>
      </c>
      <c r="L781" s="141">
        <v>80</v>
      </c>
      <c r="M781" s="111" t="s">
        <v>1378</v>
      </c>
      <c r="N781" s="141">
        <v>52</v>
      </c>
    </row>
    <row r="782" spans="1:14" x14ac:dyDescent="0.35">
      <c r="A782" s="108" t="s">
        <v>1379</v>
      </c>
      <c r="B782" s="109" t="s">
        <v>1380</v>
      </c>
      <c r="C782" s="126">
        <v>2.9</v>
      </c>
      <c r="D782" s="151">
        <v>0.27</v>
      </c>
      <c r="E782" s="108" t="s">
        <v>1381</v>
      </c>
      <c r="F782" s="139">
        <v>848</v>
      </c>
      <c r="G782" s="108" t="s">
        <v>1381</v>
      </c>
      <c r="H782" s="139">
        <v>231</v>
      </c>
      <c r="I782" s="108" t="s">
        <v>1382</v>
      </c>
      <c r="J782" s="139">
        <v>356</v>
      </c>
      <c r="K782" s="108" t="s">
        <v>1266</v>
      </c>
      <c r="L782" s="139">
        <v>42</v>
      </c>
      <c r="M782" s="108" t="s">
        <v>1383</v>
      </c>
      <c r="N782" s="139">
        <v>32</v>
      </c>
    </row>
    <row r="783" spans="1:14" x14ac:dyDescent="0.35">
      <c r="A783" s="111" t="s">
        <v>1384</v>
      </c>
      <c r="B783" s="112" t="s">
        <v>1385</v>
      </c>
      <c r="C783" s="122">
        <v>16</v>
      </c>
      <c r="D783" s="152">
        <v>0.28999999999999998</v>
      </c>
      <c r="E783" s="111" t="s">
        <v>1386</v>
      </c>
      <c r="F783" s="142">
        <v>4590</v>
      </c>
      <c r="G783" s="111" t="s">
        <v>1387</v>
      </c>
      <c r="H783" s="142">
        <v>1750</v>
      </c>
      <c r="I783" s="111" t="s">
        <v>1388</v>
      </c>
      <c r="J783" s="142">
        <v>3950</v>
      </c>
      <c r="K783" s="111" t="s">
        <v>1389</v>
      </c>
      <c r="L783" s="142">
        <v>1130</v>
      </c>
      <c r="M783" s="111" t="s">
        <v>1223</v>
      </c>
      <c r="N783" s="141">
        <v>297</v>
      </c>
    </row>
    <row r="784" spans="1:14" x14ac:dyDescent="0.35">
      <c r="A784" s="108" t="s">
        <v>1390</v>
      </c>
      <c r="B784" s="109" t="s">
        <v>1391</v>
      </c>
      <c r="C784" s="119">
        <v>65</v>
      </c>
      <c r="D784" s="151">
        <v>0.3</v>
      </c>
      <c r="E784" s="108" t="s">
        <v>1392</v>
      </c>
      <c r="F784" s="140">
        <v>7800</v>
      </c>
      <c r="G784" s="108" t="s">
        <v>1393</v>
      </c>
      <c r="H784" s="140">
        <v>6290</v>
      </c>
      <c r="I784" s="108" t="s">
        <v>1394</v>
      </c>
      <c r="J784" s="140">
        <v>7990</v>
      </c>
      <c r="K784" s="108" t="s">
        <v>1395</v>
      </c>
      <c r="L784" s="140">
        <v>6750</v>
      </c>
      <c r="M784" s="108" t="s">
        <v>1396</v>
      </c>
      <c r="N784" s="139">
        <v>4170</v>
      </c>
    </row>
    <row r="785" spans="1:14" x14ac:dyDescent="0.35">
      <c r="A785" s="111" t="s">
        <v>1397</v>
      </c>
      <c r="B785" s="127" t="s">
        <v>1398</v>
      </c>
      <c r="C785" s="131">
        <v>3.4</v>
      </c>
      <c r="D785" s="152">
        <v>0.14000000000000001</v>
      </c>
      <c r="E785" s="111" t="s">
        <v>1399</v>
      </c>
      <c r="F785" s="141">
        <v>635</v>
      </c>
      <c r="G785" s="111" t="s">
        <v>1399</v>
      </c>
      <c r="H785" s="141">
        <v>173</v>
      </c>
      <c r="I785" s="111" t="s">
        <v>1400</v>
      </c>
      <c r="J785" s="141">
        <v>286</v>
      </c>
      <c r="K785" s="111" t="s">
        <v>1401</v>
      </c>
      <c r="L785" s="141">
        <v>33</v>
      </c>
      <c r="M785" s="111" t="s">
        <v>1402</v>
      </c>
      <c r="N785" s="141">
        <v>24</v>
      </c>
    </row>
    <row r="786" spans="1:14" x14ac:dyDescent="0.35">
      <c r="A786" s="108" t="s">
        <v>1403</v>
      </c>
      <c r="B786" s="125" t="s">
        <v>1404</v>
      </c>
      <c r="C786" s="126">
        <v>1</v>
      </c>
      <c r="D786" s="151">
        <v>0.13</v>
      </c>
      <c r="E786" s="108" t="s">
        <v>1405</v>
      </c>
      <c r="F786" s="139">
        <v>151</v>
      </c>
      <c r="G786" s="108" t="s">
        <v>1405</v>
      </c>
      <c r="H786" s="139">
        <v>41</v>
      </c>
      <c r="I786" s="108" t="s">
        <v>1406</v>
      </c>
      <c r="J786" s="139">
        <v>49</v>
      </c>
      <c r="K786" s="108" t="s">
        <v>1407</v>
      </c>
      <c r="L786" s="139">
        <v>7</v>
      </c>
      <c r="M786" s="108" t="s">
        <v>1408</v>
      </c>
      <c r="N786" s="139">
        <v>6</v>
      </c>
    </row>
    <row r="787" spans="1:14" x14ac:dyDescent="0.35">
      <c r="A787" s="111" t="s">
        <v>1409</v>
      </c>
      <c r="B787" s="127" t="s">
        <v>1410</v>
      </c>
      <c r="C787" s="131">
        <v>2.9</v>
      </c>
      <c r="D787" s="152">
        <v>0.19</v>
      </c>
      <c r="E787" s="111" t="s">
        <v>1411</v>
      </c>
      <c r="F787" s="141">
        <v>674</v>
      </c>
      <c r="G787" s="111" t="s">
        <v>1411</v>
      </c>
      <c r="H787" s="141">
        <v>184</v>
      </c>
      <c r="I787" s="111" t="s">
        <v>1412</v>
      </c>
      <c r="J787" s="141">
        <v>283</v>
      </c>
      <c r="K787" s="111" t="s">
        <v>1327</v>
      </c>
      <c r="L787" s="141">
        <v>34</v>
      </c>
      <c r="M787" s="111" t="s">
        <v>1413</v>
      </c>
      <c r="N787" s="141">
        <v>25</v>
      </c>
    </row>
    <row r="788" spans="1:14" x14ac:dyDescent="0.35">
      <c r="A788" s="114" t="s">
        <v>1414</v>
      </c>
      <c r="B788" s="128" t="s">
        <v>1415</v>
      </c>
      <c r="C788" s="157">
        <v>20</v>
      </c>
      <c r="D788" s="155">
        <v>0.31</v>
      </c>
      <c r="E788" s="114" t="s">
        <v>1416</v>
      </c>
      <c r="F788" s="158">
        <v>3440</v>
      </c>
      <c r="G788" s="114" t="s">
        <v>1417</v>
      </c>
      <c r="H788" s="158">
        <v>1470</v>
      </c>
      <c r="I788" s="114" t="s">
        <v>1140</v>
      </c>
      <c r="J788" s="158">
        <v>3100</v>
      </c>
      <c r="K788" s="114" t="s">
        <v>1418</v>
      </c>
      <c r="L788" s="158">
        <v>1150</v>
      </c>
      <c r="M788" s="114" t="s">
        <v>1419</v>
      </c>
      <c r="N788" s="145">
        <v>304</v>
      </c>
    </row>
    <row r="789" spans="1:14" x14ac:dyDescent="0.35">
      <c r="A789" s="104" t="s">
        <v>1420</v>
      </c>
      <c r="B789" s="105" t="s">
        <v>1421</v>
      </c>
      <c r="C789" s="137">
        <v>500</v>
      </c>
      <c r="D789" s="148">
        <v>0.2</v>
      </c>
      <c r="E789" s="104" t="s">
        <v>1422</v>
      </c>
      <c r="F789" s="138">
        <v>12800</v>
      </c>
      <c r="G789" s="104" t="s">
        <v>1423</v>
      </c>
      <c r="H789" s="138">
        <v>16100</v>
      </c>
      <c r="I789" s="104" t="s">
        <v>1424</v>
      </c>
      <c r="J789" s="138">
        <v>13700</v>
      </c>
      <c r="K789" s="104" t="s">
        <v>1425</v>
      </c>
      <c r="L789" s="138">
        <v>16500</v>
      </c>
      <c r="M789" s="104" t="s">
        <v>1426</v>
      </c>
      <c r="N789" s="138">
        <v>18100</v>
      </c>
    </row>
    <row r="790" spans="1:14" x14ac:dyDescent="0.35">
      <c r="A790" s="108" t="s">
        <v>1427</v>
      </c>
      <c r="B790" s="109" t="s">
        <v>1428</v>
      </c>
      <c r="C790" s="159">
        <v>3200</v>
      </c>
      <c r="D790" s="151">
        <v>0.56999999999999995</v>
      </c>
      <c r="E790" s="108" t="s">
        <v>1429</v>
      </c>
      <c r="F790" s="160">
        <v>17500</v>
      </c>
      <c r="G790" s="108" t="s">
        <v>1430</v>
      </c>
      <c r="H790" s="160">
        <v>23500</v>
      </c>
      <c r="I790" s="108" t="s">
        <v>1431</v>
      </c>
      <c r="J790" s="160">
        <v>18900</v>
      </c>
      <c r="K790" s="108" t="s">
        <v>1325</v>
      </c>
      <c r="L790" s="160">
        <v>23800</v>
      </c>
      <c r="M790" s="108" t="s">
        <v>1432</v>
      </c>
      <c r="N790" s="160">
        <v>28200</v>
      </c>
    </row>
    <row r="791" spans="1:14" x14ac:dyDescent="0.35">
      <c r="A791" s="111" t="s">
        <v>1433</v>
      </c>
      <c r="B791" s="112" t="s">
        <v>1434</v>
      </c>
      <c r="C791" s="122">
        <v>800</v>
      </c>
      <c r="D791" s="152">
        <v>0.59</v>
      </c>
      <c r="E791" s="111" t="s">
        <v>1435</v>
      </c>
      <c r="F791" s="161">
        <v>13500</v>
      </c>
      <c r="G791" s="111" t="s">
        <v>1436</v>
      </c>
      <c r="H791" s="161">
        <v>17400</v>
      </c>
      <c r="I791" s="111" t="s">
        <v>1437</v>
      </c>
      <c r="J791" s="161">
        <v>14500</v>
      </c>
      <c r="K791" s="111" t="s">
        <v>1438</v>
      </c>
      <c r="L791" s="161">
        <v>17800</v>
      </c>
      <c r="M791" s="111" t="s">
        <v>1439</v>
      </c>
      <c r="N791" s="161">
        <v>20200</v>
      </c>
    </row>
    <row r="792" spans="1:14" x14ac:dyDescent="0.35">
      <c r="A792" s="108" t="s">
        <v>1440</v>
      </c>
      <c r="B792" s="109" t="s">
        <v>1441</v>
      </c>
      <c r="C792" s="119">
        <v>36</v>
      </c>
      <c r="D792" s="151">
        <v>0.2</v>
      </c>
      <c r="E792" s="108" t="s">
        <v>1442</v>
      </c>
      <c r="F792" s="140">
        <v>6840</v>
      </c>
      <c r="G792" s="108" t="s">
        <v>1443</v>
      </c>
      <c r="H792" s="140">
        <v>4090</v>
      </c>
      <c r="I792" s="108" t="s">
        <v>1162</v>
      </c>
      <c r="J792" s="140">
        <v>6690</v>
      </c>
      <c r="K792" s="108" t="s">
        <v>1444</v>
      </c>
      <c r="L792" s="140">
        <v>4140</v>
      </c>
      <c r="M792" s="108" t="s">
        <v>1445</v>
      </c>
      <c r="N792" s="139">
        <v>1650</v>
      </c>
    </row>
    <row r="793" spans="1:14" x14ac:dyDescent="0.35">
      <c r="A793" s="111" t="s">
        <v>1446</v>
      </c>
      <c r="B793" s="112" t="s">
        <v>1447</v>
      </c>
      <c r="C793" s="162">
        <v>50000</v>
      </c>
      <c r="D793" s="152">
        <v>0.09</v>
      </c>
      <c r="E793" s="111" t="s">
        <v>1153</v>
      </c>
      <c r="F793" s="142">
        <v>4880</v>
      </c>
      <c r="G793" s="111" t="s">
        <v>1448</v>
      </c>
      <c r="H793" s="142">
        <v>6630</v>
      </c>
      <c r="I793" s="111" t="s">
        <v>1139</v>
      </c>
      <c r="J793" s="142">
        <v>5270</v>
      </c>
      <c r="K793" s="111" t="s">
        <v>1449</v>
      </c>
      <c r="L793" s="142">
        <v>6690</v>
      </c>
      <c r="M793" s="111" t="s">
        <v>1450</v>
      </c>
      <c r="N793" s="141">
        <v>8040</v>
      </c>
    </row>
    <row r="794" spans="1:14" x14ac:dyDescent="0.35">
      <c r="A794" s="108" t="s">
        <v>1451</v>
      </c>
      <c r="B794" s="109" t="s">
        <v>1452</v>
      </c>
      <c r="C794" s="159">
        <v>10000</v>
      </c>
      <c r="D794" s="151">
        <v>0.25</v>
      </c>
      <c r="E794" s="108" t="s">
        <v>1453</v>
      </c>
      <c r="F794" s="140">
        <v>8210</v>
      </c>
      <c r="G794" s="108" t="s">
        <v>1454</v>
      </c>
      <c r="H794" s="160">
        <v>11100</v>
      </c>
      <c r="I794" s="108" t="s">
        <v>1455</v>
      </c>
      <c r="J794" s="140">
        <v>8880</v>
      </c>
      <c r="K794" s="108" t="s">
        <v>1202</v>
      </c>
      <c r="L794" s="160">
        <v>11200</v>
      </c>
      <c r="M794" s="108" t="s">
        <v>1456</v>
      </c>
      <c r="N794" s="160">
        <v>13500</v>
      </c>
    </row>
    <row r="795" spans="1:14" x14ac:dyDescent="0.35">
      <c r="A795" s="111" t="s">
        <v>1457</v>
      </c>
      <c r="B795" s="112" t="s">
        <v>1458</v>
      </c>
      <c r="C795" s="162">
        <v>3000</v>
      </c>
      <c r="D795" s="127" t="s">
        <v>1459</v>
      </c>
      <c r="E795" s="111" t="s">
        <v>1442</v>
      </c>
      <c r="F795" s="142">
        <v>6850</v>
      </c>
      <c r="G795" s="111" t="s">
        <v>1460</v>
      </c>
      <c r="H795" s="142">
        <v>9200</v>
      </c>
      <c r="I795" s="111" t="s">
        <v>1160</v>
      </c>
      <c r="J795" s="142">
        <v>7400</v>
      </c>
      <c r="K795" s="111" t="s">
        <v>1461</v>
      </c>
      <c r="L795" s="142">
        <v>9310</v>
      </c>
      <c r="M795" s="111" t="s">
        <v>1462</v>
      </c>
      <c r="N795" s="161">
        <v>11000</v>
      </c>
    </row>
    <row r="796" spans="1:14" x14ac:dyDescent="0.35">
      <c r="A796" s="108" t="s">
        <v>1463</v>
      </c>
      <c r="B796" s="109" t="s">
        <v>1464</v>
      </c>
      <c r="C796" s="159">
        <v>2600</v>
      </c>
      <c r="D796" s="151">
        <v>0.28000000000000003</v>
      </c>
      <c r="E796" s="108" t="s">
        <v>1465</v>
      </c>
      <c r="F796" s="140">
        <v>6640</v>
      </c>
      <c r="G796" s="108" t="s">
        <v>1466</v>
      </c>
      <c r="H796" s="140">
        <v>8900</v>
      </c>
      <c r="I796" s="108" t="s">
        <v>969</v>
      </c>
      <c r="J796" s="140">
        <v>7180</v>
      </c>
      <c r="K796" s="108" t="s">
        <v>961</v>
      </c>
      <c r="L796" s="140">
        <v>9010</v>
      </c>
      <c r="M796" s="108" t="s">
        <v>1467</v>
      </c>
      <c r="N796" s="160">
        <v>10700</v>
      </c>
    </row>
    <row r="797" spans="1:14" x14ac:dyDescent="0.35">
      <c r="A797" s="133" t="s">
        <v>1468</v>
      </c>
      <c r="B797" s="163" t="s">
        <v>1469</v>
      </c>
      <c r="C797" s="164">
        <v>3200</v>
      </c>
      <c r="D797" s="153">
        <v>0.32</v>
      </c>
      <c r="E797" s="133" t="s">
        <v>1470</v>
      </c>
      <c r="F797" s="165">
        <v>7110</v>
      </c>
      <c r="G797" s="133" t="s">
        <v>1471</v>
      </c>
      <c r="H797" s="165">
        <v>9540</v>
      </c>
      <c r="I797" s="133" t="s">
        <v>1472</v>
      </c>
      <c r="J797" s="165">
        <v>7680</v>
      </c>
      <c r="K797" s="133" t="s">
        <v>1473</v>
      </c>
      <c r="L797" s="165">
        <v>9660</v>
      </c>
      <c r="M797" s="133" t="s">
        <v>1474</v>
      </c>
      <c r="N797" s="166">
        <v>11500</v>
      </c>
    </row>
    <row r="798" spans="1:14" x14ac:dyDescent="0.35">
      <c r="A798" s="104" t="s">
        <v>1475</v>
      </c>
      <c r="B798" s="105" t="s">
        <v>1476</v>
      </c>
      <c r="C798" s="167">
        <v>2600</v>
      </c>
      <c r="D798" s="148">
        <v>0.36</v>
      </c>
      <c r="E798" s="104" t="s">
        <v>1442</v>
      </c>
      <c r="F798" s="168">
        <v>6870</v>
      </c>
      <c r="G798" s="104" t="s">
        <v>1460</v>
      </c>
      <c r="H798" s="168">
        <v>9200</v>
      </c>
      <c r="I798" s="104" t="s">
        <v>1477</v>
      </c>
      <c r="J798" s="168">
        <v>7420</v>
      </c>
      <c r="K798" s="104" t="s">
        <v>1478</v>
      </c>
      <c r="L798" s="168">
        <v>9320</v>
      </c>
      <c r="M798" s="104" t="s">
        <v>1479</v>
      </c>
      <c r="N798" s="138">
        <v>11000</v>
      </c>
    </row>
    <row r="799" spans="1:14" x14ac:dyDescent="0.35">
      <c r="A799" s="108" t="s">
        <v>1480</v>
      </c>
      <c r="B799" s="109" t="s">
        <v>1481</v>
      </c>
      <c r="C799" s="108" t="s">
        <v>1482</v>
      </c>
      <c r="D799" s="125" t="s">
        <v>1483</v>
      </c>
      <c r="E799" s="108" t="s">
        <v>1484</v>
      </c>
      <c r="F799" s="139">
        <v>7</v>
      </c>
      <c r="G799" s="108" t="s">
        <v>1484</v>
      </c>
      <c r="H799" s="139">
        <v>2</v>
      </c>
      <c r="I799" s="108" t="s">
        <v>1485</v>
      </c>
      <c r="J799" s="139">
        <v>2</v>
      </c>
      <c r="K799" s="108" t="s">
        <v>1486</v>
      </c>
      <c r="L799" s="144" t="s">
        <v>1126</v>
      </c>
      <c r="M799" s="108" t="s">
        <v>1487</v>
      </c>
      <c r="N799" s="144" t="s">
        <v>1126</v>
      </c>
    </row>
    <row r="800" spans="1:14" x14ac:dyDescent="0.35">
      <c r="A800" s="111" t="s">
        <v>1488</v>
      </c>
      <c r="B800" s="112" t="s">
        <v>1489</v>
      </c>
      <c r="C800" s="162">
        <v>4100</v>
      </c>
      <c r="D800" s="152">
        <v>0.41</v>
      </c>
      <c r="E800" s="111" t="s">
        <v>1490</v>
      </c>
      <c r="F800" s="142">
        <v>6350</v>
      </c>
      <c r="G800" s="111" t="s">
        <v>1491</v>
      </c>
      <c r="H800" s="142">
        <v>8550</v>
      </c>
      <c r="I800" s="111" t="s">
        <v>1492</v>
      </c>
      <c r="J800" s="142">
        <v>6860</v>
      </c>
      <c r="K800" s="111" t="s">
        <v>1493</v>
      </c>
      <c r="L800" s="142">
        <v>8650</v>
      </c>
      <c r="M800" s="111" t="s">
        <v>1494</v>
      </c>
      <c r="N800" s="161">
        <v>10300</v>
      </c>
    </row>
    <row r="801" spans="1:14" x14ac:dyDescent="0.35">
      <c r="A801" s="108" t="s">
        <v>1495</v>
      </c>
      <c r="B801" s="109" t="s">
        <v>1496</v>
      </c>
      <c r="C801" s="159">
        <v>3100</v>
      </c>
      <c r="D801" s="151">
        <v>0.44</v>
      </c>
      <c r="E801" s="108" t="s">
        <v>1497</v>
      </c>
      <c r="F801" s="140">
        <v>5890</v>
      </c>
      <c r="G801" s="108" t="s">
        <v>1498</v>
      </c>
      <c r="H801" s="140">
        <v>7910</v>
      </c>
      <c r="I801" s="108" t="s">
        <v>1499</v>
      </c>
      <c r="J801" s="140">
        <v>6370</v>
      </c>
      <c r="K801" s="108" t="s">
        <v>1500</v>
      </c>
      <c r="L801" s="140">
        <v>8010</v>
      </c>
      <c r="M801" s="108" t="s">
        <v>1501</v>
      </c>
      <c r="N801" s="139">
        <v>9490</v>
      </c>
    </row>
    <row r="802" spans="1:14" x14ac:dyDescent="0.35">
      <c r="A802" s="111" t="s">
        <v>1502</v>
      </c>
      <c r="B802" s="112" t="s">
        <v>1503</v>
      </c>
      <c r="C802" s="162">
        <v>3000</v>
      </c>
      <c r="D802" s="152">
        <v>0.5</v>
      </c>
      <c r="E802" s="111" t="s">
        <v>1504</v>
      </c>
      <c r="F802" s="142">
        <v>5830</v>
      </c>
      <c r="G802" s="111" t="s">
        <v>1505</v>
      </c>
      <c r="H802" s="142">
        <v>7820</v>
      </c>
      <c r="I802" s="111" t="s">
        <v>1506</v>
      </c>
      <c r="J802" s="142">
        <v>6290</v>
      </c>
      <c r="K802" s="111" t="s">
        <v>1507</v>
      </c>
      <c r="L802" s="142">
        <v>7920</v>
      </c>
      <c r="M802" s="111" t="s">
        <v>1508</v>
      </c>
      <c r="N802" s="141">
        <v>9380</v>
      </c>
    </row>
    <row r="803" spans="1:14" x14ac:dyDescent="0.35">
      <c r="A803" s="108" t="s">
        <v>1509</v>
      </c>
      <c r="B803" s="109" t="s">
        <v>1510</v>
      </c>
      <c r="C803" s="159">
        <v>3000</v>
      </c>
      <c r="D803" s="151">
        <v>0.55000000000000004</v>
      </c>
      <c r="E803" s="108" t="s">
        <v>1511</v>
      </c>
      <c r="F803" s="140">
        <v>5680</v>
      </c>
      <c r="G803" s="108" t="s">
        <v>1512</v>
      </c>
      <c r="H803" s="140">
        <v>7620</v>
      </c>
      <c r="I803" s="108" t="s">
        <v>1513</v>
      </c>
      <c r="J803" s="140">
        <v>6130</v>
      </c>
      <c r="K803" s="108" t="s">
        <v>1105</v>
      </c>
      <c r="L803" s="140">
        <v>7710</v>
      </c>
      <c r="M803" s="108" t="s">
        <v>1514</v>
      </c>
      <c r="N803" s="139">
        <v>9140</v>
      </c>
    </row>
    <row r="804" spans="1:14" x14ac:dyDescent="0.35">
      <c r="A804" s="111" t="s">
        <v>1515</v>
      </c>
      <c r="B804" s="112" t="s">
        <v>1516</v>
      </c>
      <c r="C804" s="162">
        <v>2000</v>
      </c>
      <c r="D804" s="152">
        <v>0.55000000000000004</v>
      </c>
      <c r="E804" s="111" t="s">
        <v>1137</v>
      </c>
      <c r="F804" s="142">
        <v>5390</v>
      </c>
      <c r="G804" s="111" t="s">
        <v>1517</v>
      </c>
      <c r="H804" s="142">
        <v>7190</v>
      </c>
      <c r="I804" s="111" t="s">
        <v>1518</v>
      </c>
      <c r="J804" s="142">
        <v>5820</v>
      </c>
      <c r="K804" s="111" t="s">
        <v>1519</v>
      </c>
      <c r="L804" s="142">
        <v>7290</v>
      </c>
      <c r="M804" s="111" t="s">
        <v>962</v>
      </c>
      <c r="N804" s="141">
        <v>8570</v>
      </c>
    </row>
    <row r="805" spans="1:14" x14ac:dyDescent="0.35">
      <c r="A805" s="108" t="s">
        <v>1520</v>
      </c>
      <c r="B805" s="109" t="s">
        <v>1521</v>
      </c>
      <c r="C805" s="159">
        <v>2000</v>
      </c>
      <c r="D805" s="151">
        <v>0.56000000000000005</v>
      </c>
      <c r="E805" s="108" t="s">
        <v>1417</v>
      </c>
      <c r="F805" s="140">
        <v>5430</v>
      </c>
      <c r="G805" s="108" t="s">
        <v>1522</v>
      </c>
      <c r="H805" s="140">
        <v>7240</v>
      </c>
      <c r="I805" s="108" t="s">
        <v>1523</v>
      </c>
      <c r="J805" s="140">
        <v>5860</v>
      </c>
      <c r="K805" s="108" t="s">
        <v>1524</v>
      </c>
      <c r="L805" s="140">
        <v>7340</v>
      </c>
      <c r="M805" s="108" t="s">
        <v>1525</v>
      </c>
      <c r="N805" s="139">
        <v>8630</v>
      </c>
    </row>
    <row r="806" spans="1:14" x14ac:dyDescent="0.35">
      <c r="A806" s="111" t="s">
        <v>1526</v>
      </c>
      <c r="B806" s="112" t="s">
        <v>1527</v>
      </c>
      <c r="C806" s="162">
        <v>2000</v>
      </c>
      <c r="D806" s="152">
        <v>0.48</v>
      </c>
      <c r="E806" s="111" t="s">
        <v>1528</v>
      </c>
      <c r="F806" s="142">
        <v>4720</v>
      </c>
      <c r="G806" s="111" t="s">
        <v>1393</v>
      </c>
      <c r="H806" s="142">
        <v>6290</v>
      </c>
      <c r="I806" s="111" t="s">
        <v>1529</v>
      </c>
      <c r="J806" s="142">
        <v>5090</v>
      </c>
      <c r="K806" s="111" t="s">
        <v>1530</v>
      </c>
      <c r="L806" s="142">
        <v>6380</v>
      </c>
      <c r="M806" s="111" t="s">
        <v>1531</v>
      </c>
      <c r="N806" s="141">
        <v>7500</v>
      </c>
    </row>
    <row r="807" spans="1:14" x14ac:dyDescent="0.35">
      <c r="A807" s="108" t="s">
        <v>1532</v>
      </c>
      <c r="B807" s="109" t="s">
        <v>1533</v>
      </c>
      <c r="C807" s="108" t="s">
        <v>1534</v>
      </c>
      <c r="D807" s="169">
        <v>2E-3</v>
      </c>
      <c r="E807" s="108" t="s">
        <v>1535</v>
      </c>
      <c r="F807" s="144" t="s">
        <v>1126</v>
      </c>
      <c r="G807" s="108" t="s">
        <v>1535</v>
      </c>
      <c r="H807" s="144" t="s">
        <v>1126</v>
      </c>
      <c r="I807" s="108" t="s">
        <v>1536</v>
      </c>
      <c r="J807" s="144" t="s">
        <v>1126</v>
      </c>
      <c r="K807" s="108" t="s">
        <v>1537</v>
      </c>
      <c r="L807" s="144" t="s">
        <v>1126</v>
      </c>
      <c r="M807" s="108" t="s">
        <v>1538</v>
      </c>
      <c r="N807" s="144" t="s">
        <v>1126</v>
      </c>
    </row>
    <row r="808" spans="1:14" x14ac:dyDescent="0.35">
      <c r="A808" s="111" t="s">
        <v>1539</v>
      </c>
      <c r="B808" s="127" t="s">
        <v>1540</v>
      </c>
      <c r="C808" s="111" t="s">
        <v>1258</v>
      </c>
      <c r="D808" s="152">
        <v>0.01</v>
      </c>
      <c r="E808" s="111" t="s">
        <v>1541</v>
      </c>
      <c r="F808" s="143" t="s">
        <v>1126</v>
      </c>
      <c r="G808" s="111" t="s">
        <v>1541</v>
      </c>
      <c r="H808" s="143" t="s">
        <v>1126</v>
      </c>
      <c r="I808" s="111" t="s">
        <v>1542</v>
      </c>
      <c r="J808" s="143" t="s">
        <v>1126</v>
      </c>
      <c r="K808" s="111" t="s">
        <v>1543</v>
      </c>
      <c r="L808" s="143" t="s">
        <v>1126</v>
      </c>
      <c r="M808" s="111" t="s">
        <v>1544</v>
      </c>
      <c r="N808" s="143" t="s">
        <v>1126</v>
      </c>
    </row>
    <row r="809" spans="1:14" x14ac:dyDescent="0.35">
      <c r="A809" s="108" t="s">
        <v>1545</v>
      </c>
      <c r="B809" s="125" t="s">
        <v>1546</v>
      </c>
      <c r="C809" s="108" t="s">
        <v>1534</v>
      </c>
      <c r="D809" s="169">
        <v>3.0000000000000001E-3</v>
      </c>
      <c r="E809" s="108" t="s">
        <v>1547</v>
      </c>
      <c r="F809" s="144" t="s">
        <v>1126</v>
      </c>
      <c r="G809" s="108" t="s">
        <v>1547</v>
      </c>
      <c r="H809" s="144" t="s">
        <v>1126</v>
      </c>
      <c r="I809" s="108" t="s">
        <v>1548</v>
      </c>
      <c r="J809" s="144" t="s">
        <v>1126</v>
      </c>
      <c r="K809" s="108" t="s">
        <v>1549</v>
      </c>
      <c r="L809" s="144" t="s">
        <v>1126</v>
      </c>
      <c r="M809" s="108" t="s">
        <v>1550</v>
      </c>
      <c r="N809" s="144" t="s">
        <v>1126</v>
      </c>
    </row>
    <row r="810" spans="1:14" x14ac:dyDescent="0.35">
      <c r="A810" s="111" t="s">
        <v>1551</v>
      </c>
      <c r="B810" s="127" t="s">
        <v>1552</v>
      </c>
      <c r="C810" s="111" t="s">
        <v>1553</v>
      </c>
      <c r="D810" s="152">
        <v>0.02</v>
      </c>
      <c r="E810" s="111" t="s">
        <v>1554</v>
      </c>
      <c r="F810" s="143" t="s">
        <v>1126</v>
      </c>
      <c r="G810" s="111" t="s">
        <v>1554</v>
      </c>
      <c r="H810" s="143" t="s">
        <v>1126</v>
      </c>
      <c r="I810" s="111" t="s">
        <v>1555</v>
      </c>
      <c r="J810" s="143" t="s">
        <v>1126</v>
      </c>
      <c r="K810" s="111" t="s">
        <v>1556</v>
      </c>
      <c r="L810" s="143" t="s">
        <v>1126</v>
      </c>
      <c r="M810" s="111" t="s">
        <v>1557</v>
      </c>
      <c r="N810" s="143" t="s">
        <v>1126</v>
      </c>
    </row>
    <row r="811" spans="1:14" x14ac:dyDescent="0.35">
      <c r="A811" s="114" t="s">
        <v>1558</v>
      </c>
      <c r="B811" s="128" t="s">
        <v>1559</v>
      </c>
      <c r="C811" s="114" t="s">
        <v>1482</v>
      </c>
      <c r="D811" s="155">
        <v>7.0000000000000007E-2</v>
      </c>
      <c r="E811" s="114" t="s">
        <v>1223</v>
      </c>
      <c r="F811" s="145">
        <v>6</v>
      </c>
      <c r="G811" s="114" t="s">
        <v>1223</v>
      </c>
      <c r="H811" s="145">
        <v>2</v>
      </c>
      <c r="I811" s="114" t="s">
        <v>1560</v>
      </c>
      <c r="J811" s="145">
        <v>2</v>
      </c>
      <c r="K811" s="114" t="s">
        <v>1561</v>
      </c>
      <c r="L811" s="146" t="s">
        <v>1126</v>
      </c>
      <c r="M811" s="114" t="s">
        <v>1562</v>
      </c>
      <c r="N811" s="146" t="s">
        <v>1126</v>
      </c>
    </row>
    <row r="812" spans="1:14" x14ac:dyDescent="0.35">
      <c r="A812" s="104" t="s">
        <v>1563</v>
      </c>
      <c r="B812" s="147" t="s">
        <v>1564</v>
      </c>
      <c r="C812" s="137">
        <v>119</v>
      </c>
      <c r="D812" s="148">
        <v>0.41</v>
      </c>
      <c r="E812" s="104" t="s">
        <v>1565</v>
      </c>
      <c r="F812" s="138">
        <v>12400</v>
      </c>
      <c r="G812" s="104" t="s">
        <v>1059</v>
      </c>
      <c r="H812" s="138">
        <v>12400</v>
      </c>
      <c r="I812" s="104" t="s">
        <v>1566</v>
      </c>
      <c r="J812" s="138">
        <v>13000</v>
      </c>
      <c r="K812" s="104" t="s">
        <v>1567</v>
      </c>
      <c r="L812" s="138">
        <v>13200</v>
      </c>
      <c r="M812" s="104" t="s">
        <v>1568</v>
      </c>
      <c r="N812" s="138">
        <v>10900</v>
      </c>
    </row>
    <row r="813" spans="1:14" x14ac:dyDescent="0.35">
      <c r="A813" s="108" t="s">
        <v>1569</v>
      </c>
      <c r="B813" s="125" t="s">
        <v>1570</v>
      </c>
      <c r="C813" s="119">
        <v>24.4</v>
      </c>
      <c r="D813" s="151">
        <v>0.44</v>
      </c>
      <c r="E813" s="108" t="s">
        <v>1571</v>
      </c>
      <c r="F813" s="160">
        <v>11600</v>
      </c>
      <c r="G813" s="108" t="s">
        <v>1572</v>
      </c>
      <c r="H813" s="140">
        <v>5560</v>
      </c>
      <c r="I813" s="108" t="s">
        <v>1573</v>
      </c>
      <c r="J813" s="160">
        <v>10800</v>
      </c>
      <c r="K813" s="108" t="s">
        <v>1574</v>
      </c>
      <c r="L813" s="140">
        <v>4900</v>
      </c>
      <c r="M813" s="108" t="s">
        <v>1575</v>
      </c>
      <c r="N813" s="139">
        <v>1430</v>
      </c>
    </row>
    <row r="814" spans="1:14" x14ac:dyDescent="0.35">
      <c r="A814" s="111" t="s">
        <v>1576</v>
      </c>
      <c r="B814" s="112" t="s">
        <v>1577</v>
      </c>
      <c r="C814" s="131">
        <v>4.8</v>
      </c>
      <c r="D814" s="152">
        <v>0.18</v>
      </c>
      <c r="E814" s="111" t="s">
        <v>1578</v>
      </c>
      <c r="F814" s="142">
        <v>1890</v>
      </c>
      <c r="G814" s="111" t="s">
        <v>1579</v>
      </c>
      <c r="H814" s="141">
        <v>523</v>
      </c>
      <c r="I814" s="111" t="s">
        <v>1580</v>
      </c>
      <c r="J814" s="142">
        <v>1020</v>
      </c>
      <c r="K814" s="111" t="s">
        <v>1581</v>
      </c>
      <c r="L814" s="141">
        <v>108</v>
      </c>
      <c r="M814" s="111" t="s">
        <v>1582</v>
      </c>
      <c r="N814" s="141">
        <v>73</v>
      </c>
    </row>
    <row r="815" spans="1:14" x14ac:dyDescent="0.35">
      <c r="A815" s="108" t="s">
        <v>1583</v>
      </c>
      <c r="B815" s="125" t="s">
        <v>1584</v>
      </c>
      <c r="C815" s="119">
        <v>51.6</v>
      </c>
      <c r="D815" s="151">
        <v>0.44</v>
      </c>
      <c r="E815" s="108" t="s">
        <v>1585</v>
      </c>
      <c r="F815" s="140">
        <v>8900</v>
      </c>
      <c r="G815" s="108" t="s">
        <v>1586</v>
      </c>
      <c r="H815" s="140">
        <v>6450</v>
      </c>
      <c r="I815" s="108" t="s">
        <v>1587</v>
      </c>
      <c r="J815" s="140">
        <v>8980</v>
      </c>
      <c r="K815" s="108" t="s">
        <v>1588</v>
      </c>
      <c r="L815" s="140">
        <v>6850</v>
      </c>
      <c r="M815" s="108" t="s">
        <v>1589</v>
      </c>
      <c r="N815" s="139">
        <v>3630</v>
      </c>
    </row>
    <row r="816" spans="1:14" x14ac:dyDescent="0.35">
      <c r="A816" s="111" t="s">
        <v>1590</v>
      </c>
      <c r="B816" s="127" t="s">
        <v>1591</v>
      </c>
      <c r="C816" s="131">
        <v>4.3</v>
      </c>
      <c r="D816" s="152">
        <v>0.41</v>
      </c>
      <c r="E816" s="111" t="s">
        <v>1592</v>
      </c>
      <c r="F816" s="142">
        <v>2120</v>
      </c>
      <c r="G816" s="111" t="s">
        <v>1593</v>
      </c>
      <c r="H816" s="141">
        <v>583</v>
      </c>
      <c r="I816" s="111" t="s">
        <v>1594</v>
      </c>
      <c r="J816" s="142">
        <v>1080</v>
      </c>
      <c r="K816" s="111" t="s">
        <v>1595</v>
      </c>
      <c r="L816" s="141">
        <v>116</v>
      </c>
      <c r="M816" s="111" t="s">
        <v>1006</v>
      </c>
      <c r="N816" s="141">
        <v>81</v>
      </c>
    </row>
    <row r="817" spans="1:14" x14ac:dyDescent="0.35">
      <c r="A817" s="108" t="s">
        <v>1596</v>
      </c>
      <c r="B817" s="125" t="s">
        <v>1597</v>
      </c>
      <c r="C817" s="126">
        <v>3.5</v>
      </c>
      <c r="D817" s="151">
        <v>0.42</v>
      </c>
      <c r="E817" s="108" t="s">
        <v>1598</v>
      </c>
      <c r="F817" s="140">
        <v>1800</v>
      </c>
      <c r="G817" s="108" t="s">
        <v>1599</v>
      </c>
      <c r="H817" s="139">
        <v>491</v>
      </c>
      <c r="I817" s="108" t="s">
        <v>1600</v>
      </c>
      <c r="J817" s="139">
        <v>822</v>
      </c>
      <c r="K817" s="108" t="s">
        <v>1601</v>
      </c>
      <c r="L817" s="139">
        <v>93</v>
      </c>
      <c r="M817" s="108" t="s">
        <v>1602</v>
      </c>
      <c r="N817" s="139">
        <v>68</v>
      </c>
    </row>
    <row r="818" spans="1:14" x14ac:dyDescent="0.35">
      <c r="A818" s="111" t="s">
        <v>1603</v>
      </c>
      <c r="B818" s="127" t="s">
        <v>1604</v>
      </c>
      <c r="C818" s="122">
        <v>20.8</v>
      </c>
      <c r="D818" s="127" t="s">
        <v>1605</v>
      </c>
      <c r="E818" s="111" t="s">
        <v>1131</v>
      </c>
      <c r="F818" s="142">
        <v>9710</v>
      </c>
      <c r="G818" s="111" t="s">
        <v>1606</v>
      </c>
      <c r="H818" s="142">
        <v>4240</v>
      </c>
      <c r="I818" s="111" t="s">
        <v>1462</v>
      </c>
      <c r="J818" s="142">
        <v>8820</v>
      </c>
      <c r="K818" s="111" t="s">
        <v>1607</v>
      </c>
      <c r="L818" s="142">
        <v>3400</v>
      </c>
      <c r="M818" s="111" t="s">
        <v>1608</v>
      </c>
      <c r="N818" s="141">
        <v>912</v>
      </c>
    </row>
    <row r="819" spans="1:14" x14ac:dyDescent="0.35">
      <c r="A819" s="108" t="s">
        <v>1609</v>
      </c>
      <c r="B819" s="125" t="s">
        <v>1610</v>
      </c>
      <c r="C819" s="119">
        <v>10.8</v>
      </c>
      <c r="D819" s="151">
        <v>0.45</v>
      </c>
      <c r="E819" s="108" t="s">
        <v>1611</v>
      </c>
      <c r="F819" s="140">
        <v>5550</v>
      </c>
      <c r="G819" s="108" t="s">
        <v>1612</v>
      </c>
      <c r="H819" s="140">
        <v>1790</v>
      </c>
      <c r="I819" s="108" t="s">
        <v>1613</v>
      </c>
      <c r="J819" s="140">
        <v>4280</v>
      </c>
      <c r="K819" s="108" t="s">
        <v>1614</v>
      </c>
      <c r="L819" s="139">
        <v>753</v>
      </c>
      <c r="M819" s="108" t="s">
        <v>1615</v>
      </c>
      <c r="N819" s="139">
        <v>260</v>
      </c>
    </row>
    <row r="820" spans="1:14" x14ac:dyDescent="0.35">
      <c r="A820" s="111" t="s">
        <v>1616</v>
      </c>
      <c r="B820" s="127" t="s">
        <v>1617</v>
      </c>
      <c r="C820" s="131">
        <v>7.5</v>
      </c>
      <c r="D820" s="152">
        <v>0.36</v>
      </c>
      <c r="E820" s="111" t="s">
        <v>1618</v>
      </c>
      <c r="F820" s="142">
        <v>3350</v>
      </c>
      <c r="G820" s="111" t="s">
        <v>1619</v>
      </c>
      <c r="H820" s="141">
        <v>979</v>
      </c>
      <c r="I820" s="111" t="s">
        <v>1133</v>
      </c>
      <c r="J820" s="142">
        <v>2240</v>
      </c>
      <c r="K820" s="111" t="s">
        <v>1620</v>
      </c>
      <c r="L820" s="141">
        <v>273</v>
      </c>
      <c r="M820" s="111" t="s">
        <v>1621</v>
      </c>
      <c r="N820" s="141">
        <v>138</v>
      </c>
    </row>
    <row r="821" spans="1:14" x14ac:dyDescent="0.35">
      <c r="A821" s="108" t="s">
        <v>1622</v>
      </c>
      <c r="B821" s="125" t="s">
        <v>1623</v>
      </c>
      <c r="C821" s="126">
        <v>4.9000000000000004</v>
      </c>
      <c r="D821" s="151">
        <v>0.33</v>
      </c>
      <c r="E821" s="108" t="s">
        <v>1624</v>
      </c>
      <c r="F821" s="140">
        <v>2360</v>
      </c>
      <c r="G821" s="108" t="s">
        <v>1625</v>
      </c>
      <c r="H821" s="139">
        <v>654</v>
      </c>
      <c r="I821" s="108" t="s">
        <v>1626</v>
      </c>
      <c r="J821" s="140">
        <v>1280</v>
      </c>
      <c r="K821" s="108" t="s">
        <v>1627</v>
      </c>
      <c r="L821" s="139">
        <v>136</v>
      </c>
      <c r="M821" s="108" t="s">
        <v>1628</v>
      </c>
      <c r="N821" s="139">
        <v>91</v>
      </c>
    </row>
    <row r="822" spans="1:14" x14ac:dyDescent="0.35">
      <c r="A822" s="111" t="s">
        <v>1629</v>
      </c>
      <c r="B822" s="127" t="s">
        <v>1630</v>
      </c>
      <c r="C822" s="131">
        <v>6.6</v>
      </c>
      <c r="D822" s="152">
        <v>0.31</v>
      </c>
      <c r="E822" s="111" t="s">
        <v>1631</v>
      </c>
      <c r="F822" s="142">
        <v>2900</v>
      </c>
      <c r="G822" s="111" t="s">
        <v>1632</v>
      </c>
      <c r="H822" s="141">
        <v>828</v>
      </c>
      <c r="I822" s="111" t="s">
        <v>1633</v>
      </c>
      <c r="J822" s="142">
        <v>1820</v>
      </c>
      <c r="K822" s="111" t="s">
        <v>1634</v>
      </c>
      <c r="L822" s="141">
        <v>206</v>
      </c>
      <c r="M822" s="111" t="s">
        <v>1635</v>
      </c>
      <c r="N822" s="141">
        <v>116</v>
      </c>
    </row>
    <row r="823" spans="1:14" x14ac:dyDescent="0.35">
      <c r="A823" s="108" t="s">
        <v>1636</v>
      </c>
      <c r="B823" s="125" t="s">
        <v>1637</v>
      </c>
      <c r="C823" s="126">
        <v>5.5</v>
      </c>
      <c r="D823" s="151">
        <v>0.36</v>
      </c>
      <c r="E823" s="108" t="s">
        <v>1638</v>
      </c>
      <c r="F823" s="140">
        <v>2910</v>
      </c>
      <c r="G823" s="108" t="s">
        <v>1639</v>
      </c>
      <c r="H823" s="139">
        <v>812</v>
      </c>
      <c r="I823" s="108" t="s">
        <v>1640</v>
      </c>
      <c r="J823" s="140">
        <v>1670</v>
      </c>
      <c r="K823" s="108" t="s">
        <v>1094</v>
      </c>
      <c r="L823" s="139">
        <v>179</v>
      </c>
      <c r="M823" s="108" t="s">
        <v>1641</v>
      </c>
      <c r="N823" s="139">
        <v>114</v>
      </c>
    </row>
    <row r="824" spans="1:14" x14ac:dyDescent="0.35">
      <c r="A824" s="111" t="s">
        <v>1642</v>
      </c>
      <c r="B824" s="127" t="s">
        <v>1643</v>
      </c>
      <c r="C824" s="131">
        <v>0.3</v>
      </c>
      <c r="D824" s="152">
        <v>0.14000000000000001</v>
      </c>
      <c r="E824" s="111" t="s">
        <v>1644</v>
      </c>
      <c r="F824" s="141">
        <v>69</v>
      </c>
      <c r="G824" s="111" t="s">
        <v>1644</v>
      </c>
      <c r="H824" s="141">
        <v>19</v>
      </c>
      <c r="I824" s="111" t="s">
        <v>1645</v>
      </c>
      <c r="J824" s="141">
        <v>21</v>
      </c>
      <c r="K824" s="111" t="s">
        <v>1646</v>
      </c>
      <c r="L824" s="141">
        <v>3</v>
      </c>
      <c r="M824" s="111" t="s">
        <v>1647</v>
      </c>
      <c r="N824" s="141">
        <v>3</v>
      </c>
    </row>
    <row r="825" spans="1:14" x14ac:dyDescent="0.35">
      <c r="A825" s="108" t="s">
        <v>1648</v>
      </c>
      <c r="B825" s="125" t="s">
        <v>1649</v>
      </c>
      <c r="C825" s="126">
        <v>2.5</v>
      </c>
      <c r="D825" s="151">
        <v>0.26</v>
      </c>
      <c r="E825" s="108" t="s">
        <v>1650</v>
      </c>
      <c r="F825" s="140">
        <v>1110</v>
      </c>
      <c r="G825" s="108" t="s">
        <v>1650</v>
      </c>
      <c r="H825" s="139">
        <v>301</v>
      </c>
      <c r="I825" s="108" t="s">
        <v>1651</v>
      </c>
      <c r="J825" s="139">
        <v>438</v>
      </c>
      <c r="K825" s="108" t="s">
        <v>1652</v>
      </c>
      <c r="L825" s="139">
        <v>54</v>
      </c>
      <c r="M825" s="108" t="s">
        <v>1653</v>
      </c>
      <c r="N825" s="139">
        <v>42</v>
      </c>
    </row>
    <row r="826" spans="1:14" x14ac:dyDescent="0.35">
      <c r="A826" s="111" t="s">
        <v>1654</v>
      </c>
      <c r="B826" s="127" t="s">
        <v>1655</v>
      </c>
      <c r="C826" s="111" t="s">
        <v>1656</v>
      </c>
      <c r="D826" s="152">
        <v>0.04</v>
      </c>
      <c r="E826" s="111" t="s">
        <v>1657</v>
      </c>
      <c r="F826" s="141">
        <v>5</v>
      </c>
      <c r="G826" s="111" t="s">
        <v>1657</v>
      </c>
      <c r="H826" s="141">
        <v>1</v>
      </c>
      <c r="I826" s="111" t="s">
        <v>1658</v>
      </c>
      <c r="J826" s="141">
        <v>1</v>
      </c>
      <c r="K826" s="111" t="s">
        <v>1659</v>
      </c>
      <c r="L826" s="143" t="s">
        <v>1126</v>
      </c>
      <c r="M826" s="111" t="s">
        <v>1660</v>
      </c>
      <c r="N826" s="143" t="s">
        <v>1126</v>
      </c>
    </row>
    <row r="827" spans="1:14" x14ac:dyDescent="0.35">
      <c r="A827" s="108" t="s">
        <v>1661</v>
      </c>
      <c r="B827" s="125" t="s">
        <v>1662</v>
      </c>
      <c r="C827" s="126">
        <v>0.4</v>
      </c>
      <c r="D827" s="151">
        <v>0.13</v>
      </c>
      <c r="E827" s="108" t="s">
        <v>1388</v>
      </c>
      <c r="F827" s="139">
        <v>108</v>
      </c>
      <c r="G827" s="108" t="s">
        <v>1388</v>
      </c>
      <c r="H827" s="139">
        <v>29</v>
      </c>
      <c r="I827" s="108" t="s">
        <v>1663</v>
      </c>
      <c r="J827" s="139">
        <v>33</v>
      </c>
      <c r="K827" s="108" t="s">
        <v>1664</v>
      </c>
      <c r="L827" s="139">
        <v>5</v>
      </c>
      <c r="M827" s="108" t="s">
        <v>1665</v>
      </c>
      <c r="N827" s="139">
        <v>4</v>
      </c>
    </row>
    <row r="828" spans="1:14" x14ac:dyDescent="0.35">
      <c r="A828" s="111" t="s">
        <v>1666</v>
      </c>
      <c r="B828" s="127" t="s">
        <v>1667</v>
      </c>
      <c r="C828" s="111" t="s">
        <v>1668</v>
      </c>
      <c r="D828" s="152">
        <v>0.02</v>
      </c>
      <c r="E828" s="111" t="s">
        <v>1669</v>
      </c>
      <c r="F828" s="141">
        <v>1</v>
      </c>
      <c r="G828" s="111" t="s">
        <v>1669</v>
      </c>
      <c r="H828" s="143" t="s">
        <v>1126</v>
      </c>
      <c r="I828" s="111" t="s">
        <v>1670</v>
      </c>
      <c r="J828" s="143" t="s">
        <v>1126</v>
      </c>
      <c r="K828" s="111" t="s">
        <v>1671</v>
      </c>
      <c r="L828" s="143" t="s">
        <v>1126</v>
      </c>
      <c r="M828" s="111" t="s">
        <v>1268</v>
      </c>
      <c r="N828" s="143" t="s">
        <v>1126</v>
      </c>
    </row>
    <row r="829" spans="1:14" x14ac:dyDescent="0.35">
      <c r="A829" s="108" t="s">
        <v>1672</v>
      </c>
      <c r="B829" s="125" t="s">
        <v>1673</v>
      </c>
      <c r="C829" s="119">
        <v>22.5</v>
      </c>
      <c r="D829" s="151">
        <v>0.53</v>
      </c>
      <c r="E829" s="108" t="s">
        <v>1674</v>
      </c>
      <c r="F829" s="140">
        <v>6720</v>
      </c>
      <c r="G829" s="108" t="s">
        <v>1675</v>
      </c>
      <c r="H829" s="140">
        <v>3070</v>
      </c>
      <c r="I829" s="108" t="s">
        <v>1676</v>
      </c>
      <c r="J829" s="140">
        <v>6180</v>
      </c>
      <c r="K829" s="108" t="s">
        <v>1677</v>
      </c>
      <c r="L829" s="140">
        <v>2580</v>
      </c>
      <c r="M829" s="108" t="s">
        <v>1678</v>
      </c>
      <c r="N829" s="139">
        <v>718</v>
      </c>
    </row>
    <row r="830" spans="1:14" x14ac:dyDescent="0.35">
      <c r="A830" s="133" t="s">
        <v>1679</v>
      </c>
      <c r="B830" s="132" t="s">
        <v>1680</v>
      </c>
      <c r="C830" s="170">
        <v>21.2</v>
      </c>
      <c r="D830" s="153">
        <v>0.44</v>
      </c>
      <c r="E830" s="133" t="s">
        <v>1681</v>
      </c>
      <c r="F830" s="165">
        <v>5940</v>
      </c>
      <c r="G830" s="133" t="s">
        <v>1682</v>
      </c>
      <c r="H830" s="165">
        <v>2620</v>
      </c>
      <c r="I830" s="133" t="s">
        <v>1683</v>
      </c>
      <c r="J830" s="165">
        <v>5410</v>
      </c>
      <c r="K830" s="133" t="s">
        <v>1684</v>
      </c>
      <c r="L830" s="165">
        <v>2130</v>
      </c>
      <c r="M830" s="133" t="s">
        <v>1685</v>
      </c>
      <c r="N830" s="171">
        <v>575</v>
      </c>
    </row>
    <row r="831" spans="1:14" x14ac:dyDescent="0.35">
      <c r="A831" s="104" t="s">
        <v>1686</v>
      </c>
      <c r="B831" s="147" t="s">
        <v>1687</v>
      </c>
      <c r="C831" s="117">
        <v>7.5</v>
      </c>
      <c r="D831" s="148">
        <v>0.44</v>
      </c>
      <c r="E831" s="104" t="s">
        <v>1688</v>
      </c>
      <c r="F831" s="168">
        <v>3180</v>
      </c>
      <c r="G831" s="104" t="s">
        <v>1689</v>
      </c>
      <c r="H831" s="149">
        <v>929</v>
      </c>
      <c r="I831" s="104" t="s">
        <v>1690</v>
      </c>
      <c r="J831" s="168">
        <v>2120</v>
      </c>
      <c r="K831" s="104" t="s">
        <v>1691</v>
      </c>
      <c r="L831" s="149">
        <v>259</v>
      </c>
      <c r="M831" s="104" t="s">
        <v>1692</v>
      </c>
      <c r="N831" s="149">
        <v>131</v>
      </c>
    </row>
    <row r="832" spans="1:14" x14ac:dyDescent="0.35">
      <c r="A832" s="108" t="s">
        <v>1693</v>
      </c>
      <c r="B832" s="125" t="s">
        <v>1694</v>
      </c>
      <c r="C832" s="126">
        <v>2.2000000000000002</v>
      </c>
      <c r="D832" s="151">
        <v>0.32</v>
      </c>
      <c r="E832" s="108" t="s">
        <v>1695</v>
      </c>
      <c r="F832" s="139">
        <v>795</v>
      </c>
      <c r="G832" s="108" t="s">
        <v>1695</v>
      </c>
      <c r="H832" s="139">
        <v>216</v>
      </c>
      <c r="I832" s="108" t="s">
        <v>1696</v>
      </c>
      <c r="J832" s="139">
        <v>302</v>
      </c>
      <c r="K832" s="108" t="s">
        <v>1697</v>
      </c>
      <c r="L832" s="139">
        <v>38</v>
      </c>
      <c r="M832" s="108" t="s">
        <v>1698</v>
      </c>
      <c r="N832" s="139">
        <v>30</v>
      </c>
    </row>
    <row r="833" spans="1:14" x14ac:dyDescent="0.35">
      <c r="A833" s="111" t="s">
        <v>1699</v>
      </c>
      <c r="B833" s="127" t="s">
        <v>1700</v>
      </c>
      <c r="C833" s="131">
        <v>5</v>
      </c>
      <c r="D833" s="152">
        <v>0.35</v>
      </c>
      <c r="E833" s="111" t="s">
        <v>1701</v>
      </c>
      <c r="F833" s="142">
        <v>1910</v>
      </c>
      <c r="G833" s="111" t="s">
        <v>1702</v>
      </c>
      <c r="H833" s="141">
        <v>530</v>
      </c>
      <c r="I833" s="111" t="s">
        <v>1703</v>
      </c>
      <c r="J833" s="142">
        <v>1050</v>
      </c>
      <c r="K833" s="111" t="s">
        <v>1704</v>
      </c>
      <c r="L833" s="141">
        <v>111</v>
      </c>
      <c r="M833" s="111" t="s">
        <v>1705</v>
      </c>
      <c r="N833" s="141">
        <v>74</v>
      </c>
    </row>
    <row r="834" spans="1:14" x14ac:dyDescent="0.35">
      <c r="A834" s="108" t="s">
        <v>1706</v>
      </c>
      <c r="B834" s="125" t="s">
        <v>1707</v>
      </c>
      <c r="C834" s="126">
        <v>6.6</v>
      </c>
      <c r="D834" s="151">
        <v>0.42</v>
      </c>
      <c r="E834" s="108" t="s">
        <v>1639</v>
      </c>
      <c r="F834" s="140">
        <v>2990</v>
      </c>
      <c r="G834" s="108" t="s">
        <v>1708</v>
      </c>
      <c r="H834" s="139">
        <v>854</v>
      </c>
      <c r="I834" s="108" t="s">
        <v>1709</v>
      </c>
      <c r="J834" s="140">
        <v>1880</v>
      </c>
      <c r="K834" s="108" t="s">
        <v>973</v>
      </c>
      <c r="L834" s="139">
        <v>212</v>
      </c>
      <c r="M834" s="108" t="s">
        <v>1710</v>
      </c>
      <c r="N834" s="139">
        <v>120</v>
      </c>
    </row>
    <row r="835" spans="1:14" x14ac:dyDescent="0.35">
      <c r="A835" s="111" t="s">
        <v>1711</v>
      </c>
      <c r="B835" s="127" t="s">
        <v>1712</v>
      </c>
      <c r="C835" s="131">
        <v>6</v>
      </c>
      <c r="D835" s="127" t="s">
        <v>1713</v>
      </c>
      <c r="E835" s="111" t="s">
        <v>1714</v>
      </c>
      <c r="F835" s="142">
        <v>3150</v>
      </c>
      <c r="G835" s="111" t="s">
        <v>1715</v>
      </c>
      <c r="H835" s="141">
        <v>889</v>
      </c>
      <c r="I835" s="111" t="s">
        <v>1222</v>
      </c>
      <c r="J835" s="142">
        <v>1900</v>
      </c>
      <c r="K835" s="111" t="s">
        <v>1634</v>
      </c>
      <c r="L835" s="141">
        <v>206</v>
      </c>
      <c r="M835" s="111" t="s">
        <v>1716</v>
      </c>
      <c r="N835" s="141">
        <v>124</v>
      </c>
    </row>
    <row r="836" spans="1:14" x14ac:dyDescent="0.35">
      <c r="A836" s="108" t="s">
        <v>1717</v>
      </c>
      <c r="B836" s="125" t="s">
        <v>1718</v>
      </c>
      <c r="C836" s="126">
        <v>3.7</v>
      </c>
      <c r="D836" s="151">
        <v>0.32</v>
      </c>
      <c r="E836" s="108" t="s">
        <v>1719</v>
      </c>
      <c r="F836" s="140">
        <v>1330</v>
      </c>
      <c r="G836" s="108" t="s">
        <v>1720</v>
      </c>
      <c r="H836" s="139">
        <v>363</v>
      </c>
      <c r="I836" s="108" t="s">
        <v>1019</v>
      </c>
      <c r="J836" s="139">
        <v>624</v>
      </c>
      <c r="K836" s="108" t="s">
        <v>1721</v>
      </c>
      <c r="L836" s="139">
        <v>69</v>
      </c>
      <c r="M836" s="108" t="s">
        <v>1722</v>
      </c>
      <c r="N836" s="139">
        <v>51</v>
      </c>
    </row>
    <row r="837" spans="1:14" x14ac:dyDescent="0.35">
      <c r="A837" s="111" t="s">
        <v>1723</v>
      </c>
      <c r="B837" s="127" t="s">
        <v>1724</v>
      </c>
      <c r="C837" s="131">
        <v>3.8</v>
      </c>
      <c r="D837" s="152">
        <v>0.3</v>
      </c>
      <c r="E837" s="111" t="s">
        <v>1725</v>
      </c>
      <c r="F837" s="142">
        <v>1410</v>
      </c>
      <c r="G837" s="111" t="s">
        <v>1726</v>
      </c>
      <c r="H837" s="141">
        <v>387</v>
      </c>
      <c r="I837" s="111" t="s">
        <v>1727</v>
      </c>
      <c r="J837" s="141">
        <v>673</v>
      </c>
      <c r="K837" s="111" t="s">
        <v>1728</v>
      </c>
      <c r="L837" s="141">
        <v>74</v>
      </c>
      <c r="M837" s="111" t="s">
        <v>1729</v>
      </c>
      <c r="N837" s="141">
        <v>54</v>
      </c>
    </row>
    <row r="838" spans="1:14" ht="19" x14ac:dyDescent="0.35">
      <c r="A838" s="108" t="s">
        <v>1730</v>
      </c>
      <c r="B838" s="125" t="s">
        <v>1731</v>
      </c>
      <c r="C838" s="125" t="s">
        <v>1732</v>
      </c>
      <c r="D838" s="151">
        <v>0.17</v>
      </c>
      <c r="E838" s="108" t="s">
        <v>1733</v>
      </c>
      <c r="F838" s="139">
        <v>62</v>
      </c>
      <c r="G838" s="108" t="s">
        <v>1733</v>
      </c>
      <c r="H838" s="139">
        <v>17</v>
      </c>
      <c r="I838" s="108" t="s">
        <v>1734</v>
      </c>
      <c r="J838" s="139">
        <v>18</v>
      </c>
      <c r="K838" s="108" t="s">
        <v>1735</v>
      </c>
      <c r="L838" s="139">
        <v>3</v>
      </c>
      <c r="M838" s="108" t="s">
        <v>1736</v>
      </c>
      <c r="N838" s="139">
        <v>2</v>
      </c>
    </row>
    <row r="839" spans="1:14" x14ac:dyDescent="0.35">
      <c r="A839" s="111" t="s">
        <v>1737</v>
      </c>
      <c r="B839" s="127" t="s">
        <v>1738</v>
      </c>
      <c r="C839" s="131">
        <v>5.7</v>
      </c>
      <c r="D839" s="152">
        <v>0.37</v>
      </c>
      <c r="E839" s="111" t="s">
        <v>1739</v>
      </c>
      <c r="F839" s="142">
        <v>2560</v>
      </c>
      <c r="G839" s="111" t="s">
        <v>1740</v>
      </c>
      <c r="H839" s="141">
        <v>719</v>
      </c>
      <c r="I839" s="111" t="s">
        <v>1741</v>
      </c>
      <c r="J839" s="142">
        <v>1500</v>
      </c>
      <c r="K839" s="111" t="s">
        <v>1742</v>
      </c>
      <c r="L839" s="141">
        <v>162</v>
      </c>
      <c r="M839" s="111" t="s">
        <v>1743</v>
      </c>
      <c r="N839" s="141">
        <v>101</v>
      </c>
    </row>
    <row r="840" spans="1:14" x14ac:dyDescent="0.35">
      <c r="A840" s="108" t="s">
        <v>1744</v>
      </c>
      <c r="B840" s="125" t="s">
        <v>1745</v>
      </c>
      <c r="C840" s="126">
        <v>3.5</v>
      </c>
      <c r="D840" s="151">
        <v>0.38</v>
      </c>
      <c r="E840" s="108" t="s">
        <v>1746</v>
      </c>
      <c r="F840" s="140">
        <v>1640</v>
      </c>
      <c r="G840" s="108" t="s">
        <v>1747</v>
      </c>
      <c r="H840" s="139">
        <v>446</v>
      </c>
      <c r="I840" s="108" t="s">
        <v>1748</v>
      </c>
      <c r="J840" s="139">
        <v>747</v>
      </c>
      <c r="K840" s="108" t="s">
        <v>1749</v>
      </c>
      <c r="L840" s="139">
        <v>84</v>
      </c>
      <c r="M840" s="108" t="s">
        <v>1750</v>
      </c>
      <c r="N840" s="139">
        <v>62</v>
      </c>
    </row>
    <row r="841" spans="1:14" x14ac:dyDescent="0.35">
      <c r="A841" s="111" t="s">
        <v>1751</v>
      </c>
      <c r="B841" s="127" t="s">
        <v>1752</v>
      </c>
      <c r="C841" s="131">
        <v>3.8</v>
      </c>
      <c r="D841" s="152">
        <v>0.32</v>
      </c>
      <c r="E841" s="111" t="s">
        <v>1753</v>
      </c>
      <c r="F841" s="142">
        <v>1510</v>
      </c>
      <c r="G841" s="111" t="s">
        <v>1754</v>
      </c>
      <c r="H841" s="141">
        <v>413</v>
      </c>
      <c r="I841" s="111" t="s">
        <v>1755</v>
      </c>
      <c r="J841" s="141">
        <v>718</v>
      </c>
      <c r="K841" s="111" t="s">
        <v>1756</v>
      </c>
      <c r="L841" s="141">
        <v>79</v>
      </c>
      <c r="M841" s="111" t="s">
        <v>1757</v>
      </c>
      <c r="N841" s="141">
        <v>57</v>
      </c>
    </row>
    <row r="842" spans="1:14" x14ac:dyDescent="0.35">
      <c r="A842" s="108" t="s">
        <v>1758</v>
      </c>
      <c r="B842" s="125" t="s">
        <v>1759</v>
      </c>
      <c r="C842" s="108" t="s">
        <v>1760</v>
      </c>
      <c r="D842" s="151">
        <v>0.15</v>
      </c>
      <c r="E842" s="108" t="s">
        <v>1633</v>
      </c>
      <c r="F842" s="139">
        <v>50</v>
      </c>
      <c r="G842" s="108" t="s">
        <v>1633</v>
      </c>
      <c r="H842" s="139">
        <v>14</v>
      </c>
      <c r="I842" s="108" t="s">
        <v>1761</v>
      </c>
      <c r="J842" s="139">
        <v>15</v>
      </c>
      <c r="K842" s="108" t="s">
        <v>1762</v>
      </c>
      <c r="L842" s="139">
        <v>2</v>
      </c>
      <c r="M842" s="108" t="s">
        <v>1763</v>
      </c>
      <c r="N842" s="139">
        <v>2</v>
      </c>
    </row>
    <row r="843" spans="1:14" x14ac:dyDescent="0.35">
      <c r="A843" s="111" t="s">
        <v>1764</v>
      </c>
      <c r="B843" s="127" t="s">
        <v>1765</v>
      </c>
      <c r="C843" s="111" t="s">
        <v>1766</v>
      </c>
      <c r="D843" s="152">
        <v>0.05</v>
      </c>
      <c r="E843" s="111" t="s">
        <v>1767</v>
      </c>
      <c r="F843" s="141">
        <v>3</v>
      </c>
      <c r="G843" s="111" t="s">
        <v>1767</v>
      </c>
      <c r="H843" s="143" t="s">
        <v>1126</v>
      </c>
      <c r="I843" s="111" t="s">
        <v>1768</v>
      </c>
      <c r="J843" s="143" t="s">
        <v>1126</v>
      </c>
      <c r="K843" s="111" t="s">
        <v>1769</v>
      </c>
      <c r="L843" s="143" t="s">
        <v>1126</v>
      </c>
      <c r="M843" s="111" t="s">
        <v>1770</v>
      </c>
      <c r="N843" s="143" t="s">
        <v>1126</v>
      </c>
    </row>
    <row r="844" spans="1:14" x14ac:dyDescent="0.35">
      <c r="A844" s="108" t="s">
        <v>1771</v>
      </c>
      <c r="B844" s="125" t="s">
        <v>1772</v>
      </c>
      <c r="C844" s="126">
        <v>0.6</v>
      </c>
      <c r="D844" s="125" t="s">
        <v>1773</v>
      </c>
      <c r="E844" s="108" t="s">
        <v>1774</v>
      </c>
      <c r="F844" s="139">
        <v>215</v>
      </c>
      <c r="G844" s="108" t="s">
        <v>1774</v>
      </c>
      <c r="H844" s="139">
        <v>58</v>
      </c>
      <c r="I844" s="108" t="s">
        <v>1775</v>
      </c>
      <c r="J844" s="139">
        <v>66</v>
      </c>
      <c r="K844" s="108" t="s">
        <v>1776</v>
      </c>
      <c r="L844" s="139">
        <v>10</v>
      </c>
      <c r="M844" s="108" t="s">
        <v>1777</v>
      </c>
      <c r="N844" s="139">
        <v>8</v>
      </c>
    </row>
    <row r="845" spans="1:14" x14ac:dyDescent="0.35">
      <c r="A845" s="111" t="s">
        <v>1778</v>
      </c>
      <c r="B845" s="127" t="s">
        <v>1779</v>
      </c>
      <c r="C845" s="131">
        <v>5</v>
      </c>
      <c r="D845" s="152">
        <v>0.3</v>
      </c>
      <c r="E845" s="111" t="s">
        <v>1780</v>
      </c>
      <c r="F845" s="142">
        <v>2260</v>
      </c>
      <c r="G845" s="111" t="s">
        <v>1781</v>
      </c>
      <c r="H845" s="141">
        <v>627</v>
      </c>
      <c r="I845" s="111" t="s">
        <v>1782</v>
      </c>
      <c r="J845" s="142">
        <v>1240</v>
      </c>
      <c r="K845" s="111" t="s">
        <v>1783</v>
      </c>
      <c r="L845" s="141">
        <v>132</v>
      </c>
      <c r="M845" s="111" t="s">
        <v>1784</v>
      </c>
      <c r="N845" s="141">
        <v>88</v>
      </c>
    </row>
    <row r="846" spans="1:14" x14ac:dyDescent="0.35">
      <c r="A846" s="108" t="s">
        <v>1785</v>
      </c>
      <c r="B846" s="125" t="s">
        <v>1786</v>
      </c>
      <c r="C846" s="108" t="s">
        <v>1235</v>
      </c>
      <c r="D846" s="151">
        <v>0.01</v>
      </c>
      <c r="E846" s="108" t="s">
        <v>1787</v>
      </c>
      <c r="F846" s="144" t="s">
        <v>1126</v>
      </c>
      <c r="G846" s="108" t="s">
        <v>1787</v>
      </c>
      <c r="H846" s="144" t="s">
        <v>1126</v>
      </c>
      <c r="I846" s="108" t="s">
        <v>1788</v>
      </c>
      <c r="J846" s="144" t="s">
        <v>1126</v>
      </c>
      <c r="K846" s="108" t="s">
        <v>1789</v>
      </c>
      <c r="L846" s="144" t="s">
        <v>1126</v>
      </c>
      <c r="M846" s="108" t="s">
        <v>1790</v>
      </c>
      <c r="N846" s="144" t="s">
        <v>1126</v>
      </c>
    </row>
    <row r="847" spans="1:14" x14ac:dyDescent="0.35">
      <c r="A847" s="111" t="s">
        <v>1791</v>
      </c>
      <c r="B847" s="127" t="s">
        <v>1792</v>
      </c>
      <c r="C847" s="131">
        <v>0.3</v>
      </c>
      <c r="D847" s="152">
        <v>0.16</v>
      </c>
      <c r="E847" s="111" t="s">
        <v>1793</v>
      </c>
      <c r="F847" s="141">
        <v>47</v>
      </c>
      <c r="G847" s="111" t="s">
        <v>1793</v>
      </c>
      <c r="H847" s="141">
        <v>13</v>
      </c>
      <c r="I847" s="111" t="s">
        <v>1794</v>
      </c>
      <c r="J847" s="141">
        <v>14</v>
      </c>
      <c r="K847" s="111" t="s">
        <v>1795</v>
      </c>
      <c r="L847" s="141">
        <v>2</v>
      </c>
      <c r="M847" s="111" t="s">
        <v>1796</v>
      </c>
      <c r="N847" s="141">
        <v>2</v>
      </c>
    </row>
    <row r="848" spans="1:14" ht="19" x14ac:dyDescent="0.35">
      <c r="A848" s="108" t="s">
        <v>1797</v>
      </c>
      <c r="B848" s="125" t="s">
        <v>1798</v>
      </c>
      <c r="C848" s="119">
        <v>13.5</v>
      </c>
      <c r="D848" s="151">
        <v>1.02</v>
      </c>
      <c r="E848" s="108" t="s">
        <v>1799</v>
      </c>
      <c r="F848" s="140">
        <v>8010</v>
      </c>
      <c r="G848" s="108" t="s">
        <v>1800</v>
      </c>
      <c r="H848" s="140">
        <v>2820</v>
      </c>
      <c r="I848" s="108" t="s">
        <v>1524</v>
      </c>
      <c r="J848" s="140">
        <v>6600</v>
      </c>
      <c r="K848" s="108" t="s">
        <v>1801</v>
      </c>
      <c r="L848" s="140">
        <v>1530</v>
      </c>
      <c r="M848" s="108" t="s">
        <v>1802</v>
      </c>
      <c r="N848" s="139">
        <v>436</v>
      </c>
    </row>
    <row r="849" spans="1:14" x14ac:dyDescent="0.35">
      <c r="A849" s="111" t="s">
        <v>1803</v>
      </c>
      <c r="B849" s="127" t="s">
        <v>1804</v>
      </c>
      <c r="C849" s="131">
        <v>4.7</v>
      </c>
      <c r="D849" s="152">
        <v>0.36</v>
      </c>
      <c r="E849" s="111" t="s">
        <v>1805</v>
      </c>
      <c r="F849" s="142">
        <v>1530</v>
      </c>
      <c r="G849" s="111" t="s">
        <v>1806</v>
      </c>
      <c r="H849" s="141">
        <v>421</v>
      </c>
      <c r="I849" s="111" t="s">
        <v>1807</v>
      </c>
      <c r="J849" s="141">
        <v>809</v>
      </c>
      <c r="K849" s="111" t="s">
        <v>1808</v>
      </c>
      <c r="L849" s="141">
        <v>86</v>
      </c>
      <c r="M849" s="111" t="s">
        <v>1809</v>
      </c>
      <c r="N849" s="141">
        <v>59</v>
      </c>
    </row>
    <row r="850" spans="1:14" x14ac:dyDescent="0.35">
      <c r="A850" s="108" t="s">
        <v>1810</v>
      </c>
      <c r="B850" s="125" t="s">
        <v>1811</v>
      </c>
      <c r="C850" s="126">
        <v>4.7</v>
      </c>
      <c r="D850" s="151">
        <v>0.42</v>
      </c>
      <c r="E850" s="108" t="s">
        <v>1812</v>
      </c>
      <c r="F850" s="140">
        <v>1760</v>
      </c>
      <c r="G850" s="108" t="s">
        <v>1813</v>
      </c>
      <c r="H850" s="139">
        <v>486</v>
      </c>
      <c r="I850" s="108" t="s">
        <v>1814</v>
      </c>
      <c r="J850" s="139">
        <v>934</v>
      </c>
      <c r="K850" s="108" t="s">
        <v>1815</v>
      </c>
      <c r="L850" s="139">
        <v>99</v>
      </c>
      <c r="M850" s="108" t="s">
        <v>1816</v>
      </c>
      <c r="N850" s="139">
        <v>68</v>
      </c>
    </row>
    <row r="851" spans="1:14" x14ac:dyDescent="0.35">
      <c r="A851" s="111" t="s">
        <v>1817</v>
      </c>
      <c r="B851" s="127" t="s">
        <v>1818</v>
      </c>
      <c r="C851" s="131">
        <v>4.7</v>
      </c>
      <c r="D851" s="152">
        <v>0.35</v>
      </c>
      <c r="E851" s="111" t="s">
        <v>1819</v>
      </c>
      <c r="F851" s="142">
        <v>1480</v>
      </c>
      <c r="G851" s="111" t="s">
        <v>1820</v>
      </c>
      <c r="H851" s="141">
        <v>407</v>
      </c>
      <c r="I851" s="111" t="s">
        <v>1821</v>
      </c>
      <c r="J851" s="141">
        <v>783</v>
      </c>
      <c r="K851" s="111" t="s">
        <v>1822</v>
      </c>
      <c r="L851" s="141">
        <v>83</v>
      </c>
      <c r="M851" s="111" t="s">
        <v>1823</v>
      </c>
      <c r="N851" s="141">
        <v>57</v>
      </c>
    </row>
    <row r="852" spans="1:14" x14ac:dyDescent="0.35">
      <c r="A852" s="108" t="s">
        <v>1824</v>
      </c>
      <c r="B852" s="125" t="s">
        <v>1825</v>
      </c>
      <c r="C852" s="126">
        <v>0.8</v>
      </c>
      <c r="D852" s="151">
        <v>0.3</v>
      </c>
      <c r="E852" s="108" t="s">
        <v>1826</v>
      </c>
      <c r="F852" s="139">
        <v>209</v>
      </c>
      <c r="G852" s="108" t="s">
        <v>1826</v>
      </c>
      <c r="H852" s="139">
        <v>57</v>
      </c>
      <c r="I852" s="108" t="s">
        <v>1827</v>
      </c>
      <c r="J852" s="139">
        <v>66</v>
      </c>
      <c r="K852" s="108" t="s">
        <v>1828</v>
      </c>
      <c r="L852" s="139">
        <v>10</v>
      </c>
      <c r="M852" s="108" t="s">
        <v>1829</v>
      </c>
      <c r="N852" s="139">
        <v>8</v>
      </c>
    </row>
    <row r="853" spans="1:14" x14ac:dyDescent="0.35">
      <c r="A853" s="111" t="s">
        <v>1830</v>
      </c>
      <c r="B853" s="127" t="s">
        <v>1831</v>
      </c>
      <c r="C853" s="131">
        <v>0.8</v>
      </c>
      <c r="D853" s="127" t="s">
        <v>1832</v>
      </c>
      <c r="E853" s="111" t="s">
        <v>1833</v>
      </c>
      <c r="F853" s="141">
        <v>237</v>
      </c>
      <c r="G853" s="111" t="s">
        <v>1833</v>
      </c>
      <c r="H853" s="141">
        <v>65</v>
      </c>
      <c r="I853" s="111" t="s">
        <v>1822</v>
      </c>
      <c r="J853" s="141">
        <v>75</v>
      </c>
      <c r="K853" s="111" t="s">
        <v>1347</v>
      </c>
      <c r="L853" s="141">
        <v>11</v>
      </c>
      <c r="M853" s="111" t="s">
        <v>1834</v>
      </c>
      <c r="N853" s="141">
        <v>9</v>
      </c>
    </row>
    <row r="854" spans="1:14" x14ac:dyDescent="0.35">
      <c r="A854" s="108" t="s">
        <v>1835</v>
      </c>
      <c r="B854" s="125" t="s">
        <v>1836</v>
      </c>
      <c r="C854" s="126">
        <v>0.8</v>
      </c>
      <c r="D854" s="151">
        <v>0.24</v>
      </c>
      <c r="E854" s="108" t="s">
        <v>1837</v>
      </c>
      <c r="F854" s="139">
        <v>163</v>
      </c>
      <c r="G854" s="108" t="s">
        <v>1837</v>
      </c>
      <c r="H854" s="139">
        <v>44</v>
      </c>
      <c r="I854" s="108" t="s">
        <v>1838</v>
      </c>
      <c r="J854" s="139">
        <v>52</v>
      </c>
      <c r="K854" s="108" t="s">
        <v>1839</v>
      </c>
      <c r="L854" s="139">
        <v>8</v>
      </c>
      <c r="M854" s="108" t="s">
        <v>1840</v>
      </c>
      <c r="N854" s="139">
        <v>6</v>
      </c>
    </row>
    <row r="855" spans="1:14" x14ac:dyDescent="0.35">
      <c r="A855" s="111" t="s">
        <v>1841</v>
      </c>
      <c r="B855" s="127" t="s">
        <v>1842</v>
      </c>
      <c r="C855" s="122">
        <v>25</v>
      </c>
      <c r="D855" s="152">
        <v>0.65</v>
      </c>
      <c r="E855" s="111" t="s">
        <v>1843</v>
      </c>
      <c r="F855" s="161">
        <v>11000</v>
      </c>
      <c r="G855" s="111" t="s">
        <v>1844</v>
      </c>
      <c r="H855" s="142">
        <v>5350</v>
      </c>
      <c r="I855" s="111" t="s">
        <v>1845</v>
      </c>
      <c r="J855" s="161">
        <v>10300</v>
      </c>
      <c r="K855" s="111" t="s">
        <v>1216</v>
      </c>
      <c r="L855" s="142">
        <v>4770</v>
      </c>
      <c r="M855" s="111" t="s">
        <v>1846</v>
      </c>
      <c r="N855" s="141">
        <v>1420</v>
      </c>
    </row>
    <row r="856" spans="1:14" ht="15" x14ac:dyDescent="0.35">
      <c r="A856" s="108" t="s">
        <v>1847</v>
      </c>
      <c r="B856" s="125" t="s">
        <v>1848</v>
      </c>
      <c r="C856" s="119">
        <v>12.9</v>
      </c>
      <c r="D856" s="151">
        <v>0.86</v>
      </c>
      <c r="E856" s="108" t="s">
        <v>1849</v>
      </c>
      <c r="F856" s="140">
        <v>8430</v>
      </c>
      <c r="G856" s="108" t="s">
        <v>1850</v>
      </c>
      <c r="H856" s="140">
        <v>2910</v>
      </c>
      <c r="I856" s="108" t="s">
        <v>1492</v>
      </c>
      <c r="J856" s="140">
        <v>6860</v>
      </c>
      <c r="K856" s="108" t="s">
        <v>1851</v>
      </c>
      <c r="L856" s="140">
        <v>1500</v>
      </c>
      <c r="M856" s="108" t="s">
        <v>1852</v>
      </c>
      <c r="N856" s="139">
        <v>442</v>
      </c>
    </row>
    <row r="857" spans="1:14" x14ac:dyDescent="0.35">
      <c r="A857" s="111" t="s">
        <v>1853</v>
      </c>
      <c r="B857" s="127" t="s">
        <v>1854</v>
      </c>
      <c r="C857" s="131">
        <v>1.9</v>
      </c>
      <c r="D857" s="152">
        <v>0.26</v>
      </c>
      <c r="E857" s="111" t="s">
        <v>1855</v>
      </c>
      <c r="F857" s="141">
        <v>668</v>
      </c>
      <c r="G857" s="111" t="s">
        <v>1855</v>
      </c>
      <c r="H857" s="141">
        <v>182</v>
      </c>
      <c r="I857" s="111" t="s">
        <v>1419</v>
      </c>
      <c r="J857" s="141">
        <v>243</v>
      </c>
      <c r="K857" s="111" t="s">
        <v>1856</v>
      </c>
      <c r="L857" s="141">
        <v>32</v>
      </c>
      <c r="M857" s="111" t="s">
        <v>1039</v>
      </c>
      <c r="N857" s="141">
        <v>25</v>
      </c>
    </row>
    <row r="858" spans="1:14" ht="19" x14ac:dyDescent="0.35">
      <c r="A858" s="108" t="s">
        <v>1857</v>
      </c>
      <c r="B858" s="125" t="s">
        <v>1858</v>
      </c>
      <c r="C858" s="119">
        <v>12.9</v>
      </c>
      <c r="D858" s="125" t="s">
        <v>1859</v>
      </c>
      <c r="E858" s="108" t="s">
        <v>1860</v>
      </c>
      <c r="F858" s="140">
        <v>7900</v>
      </c>
      <c r="G858" s="108" t="s">
        <v>1861</v>
      </c>
      <c r="H858" s="140">
        <v>2730</v>
      </c>
      <c r="I858" s="108" t="s">
        <v>1450</v>
      </c>
      <c r="J858" s="140">
        <v>6430</v>
      </c>
      <c r="K858" s="108" t="s">
        <v>1862</v>
      </c>
      <c r="L858" s="140">
        <v>1410</v>
      </c>
      <c r="M858" s="108" t="s">
        <v>1863</v>
      </c>
      <c r="N858" s="139">
        <v>415</v>
      </c>
    </row>
    <row r="859" spans="1:14" ht="19" x14ac:dyDescent="0.35">
      <c r="A859" s="111" t="s">
        <v>1864</v>
      </c>
      <c r="B859" s="127" t="s">
        <v>1865</v>
      </c>
      <c r="C859" s="122">
        <v>12.9</v>
      </c>
      <c r="D859" s="127" t="s">
        <v>1866</v>
      </c>
      <c r="E859" s="111" t="s">
        <v>1867</v>
      </c>
      <c r="F859" s="142">
        <v>8270</v>
      </c>
      <c r="G859" s="111" t="s">
        <v>1868</v>
      </c>
      <c r="H859" s="142">
        <v>2850</v>
      </c>
      <c r="I859" s="111" t="s">
        <v>953</v>
      </c>
      <c r="J859" s="142">
        <v>6730</v>
      </c>
      <c r="K859" s="111" t="s">
        <v>1869</v>
      </c>
      <c r="L859" s="142">
        <v>1480</v>
      </c>
      <c r="M859" s="111" t="s">
        <v>1870</v>
      </c>
      <c r="N859" s="141">
        <v>434</v>
      </c>
    </row>
    <row r="860" spans="1:14" ht="19" x14ac:dyDescent="0.35">
      <c r="A860" s="108" t="s">
        <v>1871</v>
      </c>
      <c r="B860" s="125" t="s">
        <v>1872</v>
      </c>
      <c r="C860" s="119">
        <v>25</v>
      </c>
      <c r="D860" s="125" t="s">
        <v>1873</v>
      </c>
      <c r="E860" s="108" t="s">
        <v>1874</v>
      </c>
      <c r="F860" s="160">
        <v>10900</v>
      </c>
      <c r="G860" s="108" t="s">
        <v>1875</v>
      </c>
      <c r="H860" s="140">
        <v>5300</v>
      </c>
      <c r="I860" s="108" t="s">
        <v>1876</v>
      </c>
      <c r="J860" s="160">
        <v>10200</v>
      </c>
      <c r="K860" s="108" t="s">
        <v>1877</v>
      </c>
      <c r="L860" s="140">
        <v>4730</v>
      </c>
      <c r="M860" s="108" t="s">
        <v>1878</v>
      </c>
      <c r="N860" s="139">
        <v>1400</v>
      </c>
    </row>
    <row r="861" spans="1:14" ht="19" x14ac:dyDescent="0.35">
      <c r="A861" s="133" t="s">
        <v>1879</v>
      </c>
      <c r="B861" s="132" t="s">
        <v>1880</v>
      </c>
      <c r="C861" s="170">
        <v>13.5</v>
      </c>
      <c r="D861" s="132" t="s">
        <v>1881</v>
      </c>
      <c r="E861" s="133" t="s">
        <v>1882</v>
      </c>
      <c r="F861" s="166">
        <v>11100</v>
      </c>
      <c r="G861" s="133" t="s">
        <v>1883</v>
      </c>
      <c r="H861" s="165">
        <v>3890</v>
      </c>
      <c r="I861" s="133" t="s">
        <v>1884</v>
      </c>
      <c r="J861" s="165">
        <v>9110</v>
      </c>
      <c r="K861" s="133" t="s">
        <v>1684</v>
      </c>
      <c r="L861" s="165">
        <v>2120</v>
      </c>
      <c r="M861" s="133" t="s">
        <v>1885</v>
      </c>
      <c r="N861" s="171">
        <v>602</v>
      </c>
    </row>
    <row r="862" spans="1:14" ht="19" x14ac:dyDescent="0.35">
      <c r="A862" s="104" t="s">
        <v>1886</v>
      </c>
      <c r="B862" s="147" t="s">
        <v>1887</v>
      </c>
      <c r="C862" s="137">
        <v>25</v>
      </c>
      <c r="D862" s="147" t="s">
        <v>1888</v>
      </c>
      <c r="E862" s="104" t="s">
        <v>1889</v>
      </c>
      <c r="F862" s="138">
        <v>15100</v>
      </c>
      <c r="G862" s="104" t="s">
        <v>1890</v>
      </c>
      <c r="H862" s="168">
        <v>7330</v>
      </c>
      <c r="I862" s="104" t="s">
        <v>1891</v>
      </c>
      <c r="J862" s="138">
        <v>14100</v>
      </c>
      <c r="K862" s="104" t="s">
        <v>1892</v>
      </c>
      <c r="L862" s="168">
        <v>6530</v>
      </c>
      <c r="M862" s="104" t="s">
        <v>1893</v>
      </c>
      <c r="N862" s="149">
        <v>1940</v>
      </c>
    </row>
    <row r="863" spans="1:14" x14ac:dyDescent="0.35">
      <c r="A863" s="108" t="s">
        <v>1894</v>
      </c>
      <c r="B863" s="125" t="s">
        <v>1895</v>
      </c>
      <c r="C863" s="126">
        <v>0.8</v>
      </c>
      <c r="D863" s="125" t="s">
        <v>1896</v>
      </c>
      <c r="E863" s="108" t="s">
        <v>961</v>
      </c>
      <c r="F863" s="139">
        <v>223</v>
      </c>
      <c r="G863" s="108" t="s">
        <v>961</v>
      </c>
      <c r="H863" s="139">
        <v>61</v>
      </c>
      <c r="I863" s="108" t="s">
        <v>1897</v>
      </c>
      <c r="J863" s="139">
        <v>70</v>
      </c>
      <c r="K863" s="108" t="s">
        <v>1898</v>
      </c>
      <c r="L863" s="139">
        <v>10</v>
      </c>
      <c r="M863" s="108" t="s">
        <v>1899</v>
      </c>
      <c r="N863" s="139">
        <v>8</v>
      </c>
    </row>
    <row r="864" spans="1:14" x14ac:dyDescent="0.35">
      <c r="A864" s="111" t="s">
        <v>1900</v>
      </c>
      <c r="B864" s="127" t="s">
        <v>1901</v>
      </c>
      <c r="C864" s="111" t="s">
        <v>1902</v>
      </c>
      <c r="D864" s="127" t="s">
        <v>1903</v>
      </c>
      <c r="E864" s="111" t="s">
        <v>1904</v>
      </c>
      <c r="F864" s="143" t="s">
        <v>1126</v>
      </c>
      <c r="G864" s="111" t="s">
        <v>1904</v>
      </c>
      <c r="H864" s="143" t="s">
        <v>1126</v>
      </c>
      <c r="I864" s="111" t="s">
        <v>1905</v>
      </c>
      <c r="J864" s="143" t="s">
        <v>1126</v>
      </c>
      <c r="K864" s="111" t="s">
        <v>1906</v>
      </c>
      <c r="L864" s="143" t="s">
        <v>1126</v>
      </c>
      <c r="M864" s="111" t="s">
        <v>1907</v>
      </c>
      <c r="N864" s="143" t="s">
        <v>1126</v>
      </c>
    </row>
    <row r="865" spans="1:14" x14ac:dyDescent="0.35">
      <c r="A865" s="108" t="s">
        <v>1908</v>
      </c>
      <c r="B865" s="125" t="s">
        <v>1909</v>
      </c>
      <c r="C865" s="126">
        <v>6.2</v>
      </c>
      <c r="D865" s="125" t="s">
        <v>1910</v>
      </c>
      <c r="E865" s="108" t="s">
        <v>1911</v>
      </c>
      <c r="F865" s="140">
        <v>3080</v>
      </c>
      <c r="G865" s="108" t="s">
        <v>1912</v>
      </c>
      <c r="H865" s="139">
        <v>871</v>
      </c>
      <c r="I865" s="108" t="s">
        <v>1709</v>
      </c>
      <c r="J865" s="140">
        <v>1880</v>
      </c>
      <c r="K865" s="108" t="s">
        <v>927</v>
      </c>
      <c r="L865" s="139">
        <v>207</v>
      </c>
      <c r="M865" s="108" t="s">
        <v>1913</v>
      </c>
      <c r="N865" s="139">
        <v>122</v>
      </c>
    </row>
    <row r="866" spans="1:14" ht="19" x14ac:dyDescent="0.35">
      <c r="A866" s="111" t="s">
        <v>1914</v>
      </c>
      <c r="B866" s="127" t="s">
        <v>1915</v>
      </c>
      <c r="C866" s="131">
        <v>1</v>
      </c>
      <c r="D866" s="127" t="s">
        <v>1916</v>
      </c>
      <c r="E866" s="111" t="s">
        <v>1917</v>
      </c>
      <c r="F866" s="141">
        <v>204</v>
      </c>
      <c r="G866" s="111" t="s">
        <v>1917</v>
      </c>
      <c r="H866" s="141">
        <v>56</v>
      </c>
      <c r="I866" s="111" t="s">
        <v>1775</v>
      </c>
      <c r="J866" s="141">
        <v>66</v>
      </c>
      <c r="K866" s="111" t="s">
        <v>1918</v>
      </c>
      <c r="L866" s="141">
        <v>10</v>
      </c>
      <c r="M866" s="111" t="s">
        <v>1919</v>
      </c>
      <c r="N866" s="141">
        <v>8</v>
      </c>
    </row>
    <row r="867" spans="1:14" x14ac:dyDescent="0.35">
      <c r="A867" s="108" t="s">
        <v>1920</v>
      </c>
      <c r="B867" s="125" t="s">
        <v>1921</v>
      </c>
      <c r="C867" s="108" t="s">
        <v>1922</v>
      </c>
      <c r="D867" s="125" t="s">
        <v>1923</v>
      </c>
      <c r="E867" s="108" t="s">
        <v>1640</v>
      </c>
      <c r="F867" s="139">
        <v>46</v>
      </c>
      <c r="G867" s="108" t="s">
        <v>1640</v>
      </c>
      <c r="H867" s="139">
        <v>13</v>
      </c>
      <c r="I867" s="108" t="s">
        <v>1924</v>
      </c>
      <c r="J867" s="139">
        <v>14</v>
      </c>
      <c r="K867" s="108" t="s">
        <v>1560</v>
      </c>
      <c r="L867" s="139">
        <v>2</v>
      </c>
      <c r="M867" s="108" t="s">
        <v>1925</v>
      </c>
      <c r="N867" s="139">
        <v>2</v>
      </c>
    </row>
    <row r="868" spans="1:14" x14ac:dyDescent="0.35">
      <c r="A868" s="111" t="s">
        <v>1926</v>
      </c>
      <c r="B868" s="127" t="s">
        <v>1927</v>
      </c>
      <c r="C868" s="131">
        <v>1.1000000000000001</v>
      </c>
      <c r="D868" s="127" t="s">
        <v>1928</v>
      </c>
      <c r="E868" s="111" t="s">
        <v>1208</v>
      </c>
      <c r="F868" s="141">
        <v>528</v>
      </c>
      <c r="G868" s="111" t="s">
        <v>1208</v>
      </c>
      <c r="H868" s="141">
        <v>144</v>
      </c>
      <c r="I868" s="111" t="s">
        <v>1929</v>
      </c>
      <c r="J868" s="141">
        <v>173</v>
      </c>
      <c r="K868" s="111" t="s">
        <v>1930</v>
      </c>
      <c r="L868" s="141">
        <v>25</v>
      </c>
      <c r="M868" s="111" t="s">
        <v>1931</v>
      </c>
      <c r="N868" s="141">
        <v>20</v>
      </c>
    </row>
    <row r="869" spans="1:14" x14ac:dyDescent="0.35">
      <c r="A869" s="108" t="s">
        <v>1932</v>
      </c>
      <c r="B869" s="125" t="s">
        <v>1933</v>
      </c>
      <c r="C869" s="126">
        <v>0.9</v>
      </c>
      <c r="D869" s="125" t="s">
        <v>1934</v>
      </c>
      <c r="E869" s="108" t="s">
        <v>1935</v>
      </c>
      <c r="F869" s="139">
        <v>479</v>
      </c>
      <c r="G869" s="108" t="s">
        <v>1935</v>
      </c>
      <c r="H869" s="139">
        <v>130</v>
      </c>
      <c r="I869" s="108" t="s">
        <v>1936</v>
      </c>
      <c r="J869" s="139">
        <v>153</v>
      </c>
      <c r="K869" s="108" t="s">
        <v>1294</v>
      </c>
      <c r="L869" s="139">
        <v>22</v>
      </c>
      <c r="M869" s="108" t="s">
        <v>1937</v>
      </c>
      <c r="N869" s="139">
        <v>18</v>
      </c>
    </row>
    <row r="870" spans="1:14" x14ac:dyDescent="0.35">
      <c r="A870" s="111" t="s">
        <v>1938</v>
      </c>
      <c r="B870" s="127" t="s">
        <v>1939</v>
      </c>
      <c r="C870" s="131">
        <v>3.3</v>
      </c>
      <c r="D870" s="127" t="s">
        <v>1940</v>
      </c>
      <c r="E870" s="111" t="s">
        <v>1780</v>
      </c>
      <c r="F870" s="142">
        <v>2260</v>
      </c>
      <c r="G870" s="111" t="s">
        <v>1941</v>
      </c>
      <c r="H870" s="141">
        <v>617</v>
      </c>
      <c r="I870" s="111" t="s">
        <v>1942</v>
      </c>
      <c r="J870" s="142">
        <v>1010</v>
      </c>
      <c r="K870" s="111" t="s">
        <v>1943</v>
      </c>
      <c r="L870" s="141">
        <v>115</v>
      </c>
      <c r="M870" s="111" t="s">
        <v>1944</v>
      </c>
      <c r="N870" s="141">
        <v>86</v>
      </c>
    </row>
    <row r="871" spans="1:14" x14ac:dyDescent="0.35">
      <c r="A871" s="108" t="s">
        <v>1945</v>
      </c>
      <c r="B871" s="125" t="s">
        <v>1946</v>
      </c>
      <c r="C871" s="126">
        <v>4.4000000000000004</v>
      </c>
      <c r="D871" s="125" t="s">
        <v>1947</v>
      </c>
      <c r="E871" s="108" t="s">
        <v>1948</v>
      </c>
      <c r="F871" s="140">
        <v>2730</v>
      </c>
      <c r="G871" s="108" t="s">
        <v>1949</v>
      </c>
      <c r="H871" s="139">
        <v>751</v>
      </c>
      <c r="I871" s="108" t="s">
        <v>1950</v>
      </c>
      <c r="J871" s="140">
        <v>1400</v>
      </c>
      <c r="K871" s="108" t="s">
        <v>1951</v>
      </c>
      <c r="L871" s="139">
        <v>150</v>
      </c>
      <c r="M871" s="108" t="s">
        <v>1601</v>
      </c>
      <c r="N871" s="139">
        <v>105</v>
      </c>
    </row>
    <row r="872" spans="1:14" x14ac:dyDescent="0.35">
      <c r="A872" s="111" t="s">
        <v>1952</v>
      </c>
      <c r="B872" s="127" t="s">
        <v>1953</v>
      </c>
      <c r="C872" s="131">
        <v>2</v>
      </c>
      <c r="D872" s="152">
        <v>0.28999999999999998</v>
      </c>
      <c r="E872" s="111" t="s">
        <v>1954</v>
      </c>
      <c r="F872" s="141">
        <v>815</v>
      </c>
      <c r="G872" s="111" t="s">
        <v>1954</v>
      </c>
      <c r="H872" s="141">
        <v>222</v>
      </c>
      <c r="I872" s="111" t="s">
        <v>1696</v>
      </c>
      <c r="J872" s="141">
        <v>301</v>
      </c>
      <c r="K872" s="111" t="s">
        <v>1955</v>
      </c>
      <c r="L872" s="141">
        <v>39</v>
      </c>
      <c r="M872" s="111" t="s">
        <v>1956</v>
      </c>
      <c r="N872" s="141">
        <v>31</v>
      </c>
    </row>
    <row r="873" spans="1:14" ht="15" x14ac:dyDescent="0.35">
      <c r="A873" s="108" t="s">
        <v>1957</v>
      </c>
      <c r="B873" s="125" t="s">
        <v>1958</v>
      </c>
      <c r="C873" s="126">
        <v>2</v>
      </c>
      <c r="D873" s="151">
        <v>0.56000000000000005</v>
      </c>
      <c r="E873" s="108" t="s">
        <v>1181</v>
      </c>
      <c r="F873" s="139">
        <v>868</v>
      </c>
      <c r="G873" s="108" t="s">
        <v>1181</v>
      </c>
      <c r="H873" s="139">
        <v>236</v>
      </c>
      <c r="I873" s="108" t="s">
        <v>1959</v>
      </c>
      <c r="J873" s="139">
        <v>320</v>
      </c>
      <c r="K873" s="108" t="s">
        <v>1960</v>
      </c>
      <c r="L873" s="139">
        <v>42</v>
      </c>
      <c r="M873" s="108" t="s">
        <v>1184</v>
      </c>
      <c r="N873" s="139">
        <v>33</v>
      </c>
    </row>
    <row r="874" spans="1:14" ht="15" x14ac:dyDescent="0.35">
      <c r="A874" s="111" t="s">
        <v>1961</v>
      </c>
      <c r="B874" s="127" t="s">
        <v>1962</v>
      </c>
      <c r="C874" s="131">
        <v>2</v>
      </c>
      <c r="D874" s="152">
        <v>0.76</v>
      </c>
      <c r="E874" s="111" t="s">
        <v>1954</v>
      </c>
      <c r="F874" s="141">
        <v>812</v>
      </c>
      <c r="G874" s="111" t="s">
        <v>1954</v>
      </c>
      <c r="H874" s="141">
        <v>221</v>
      </c>
      <c r="I874" s="111" t="s">
        <v>1963</v>
      </c>
      <c r="J874" s="141">
        <v>299</v>
      </c>
      <c r="K874" s="111" t="s">
        <v>1964</v>
      </c>
      <c r="L874" s="141">
        <v>39</v>
      </c>
      <c r="M874" s="111" t="s">
        <v>1965</v>
      </c>
      <c r="N874" s="141">
        <v>31</v>
      </c>
    </row>
    <row r="875" spans="1:14" x14ac:dyDescent="0.35">
      <c r="A875" s="108" t="s">
        <v>1966</v>
      </c>
      <c r="B875" s="125" t="s">
        <v>1967</v>
      </c>
      <c r="C875" s="119">
        <v>40</v>
      </c>
      <c r="D875" s="151">
        <v>0.48</v>
      </c>
      <c r="E875" s="108" t="s">
        <v>1968</v>
      </c>
      <c r="F875" s="140">
        <v>7170</v>
      </c>
      <c r="G875" s="108" t="s">
        <v>1969</v>
      </c>
      <c r="H875" s="140">
        <v>4550</v>
      </c>
      <c r="I875" s="108" t="s">
        <v>1970</v>
      </c>
      <c r="J875" s="140">
        <v>7090</v>
      </c>
      <c r="K875" s="108" t="s">
        <v>1971</v>
      </c>
      <c r="L875" s="140">
        <v>4690</v>
      </c>
      <c r="M875" s="108" t="s">
        <v>1339</v>
      </c>
      <c r="N875" s="139">
        <v>2040</v>
      </c>
    </row>
    <row r="876" spans="1:14" ht="19" x14ac:dyDescent="0.35">
      <c r="A876" s="111" t="s">
        <v>1972</v>
      </c>
      <c r="B876" s="127" t="s">
        <v>1973</v>
      </c>
      <c r="C876" s="111" t="s">
        <v>1974</v>
      </c>
      <c r="D876" s="152">
        <v>0.06</v>
      </c>
      <c r="E876" s="111" t="s">
        <v>1975</v>
      </c>
      <c r="F876" s="141">
        <v>2</v>
      </c>
      <c r="G876" s="111" t="s">
        <v>1975</v>
      </c>
      <c r="H876" s="143" t="s">
        <v>1126</v>
      </c>
      <c r="I876" s="111" t="s">
        <v>1976</v>
      </c>
      <c r="J876" s="143" t="s">
        <v>1126</v>
      </c>
      <c r="K876" s="111" t="s">
        <v>1977</v>
      </c>
      <c r="L876" s="143" t="s">
        <v>1126</v>
      </c>
      <c r="M876" s="111" t="s">
        <v>1978</v>
      </c>
      <c r="N876" s="143" t="s">
        <v>1126</v>
      </c>
    </row>
    <row r="877" spans="1:14" ht="19" x14ac:dyDescent="0.35">
      <c r="A877" s="108" t="s">
        <v>1979</v>
      </c>
      <c r="B877" s="125" t="s">
        <v>1980</v>
      </c>
      <c r="C877" s="108" t="s">
        <v>1974</v>
      </c>
      <c r="D877" s="151">
        <v>7.0000000000000007E-2</v>
      </c>
      <c r="E877" s="108" t="s">
        <v>1981</v>
      </c>
      <c r="F877" s="139">
        <v>1</v>
      </c>
      <c r="G877" s="108" t="s">
        <v>1981</v>
      </c>
      <c r="H877" s="144" t="s">
        <v>1126</v>
      </c>
      <c r="I877" s="108" t="s">
        <v>1982</v>
      </c>
      <c r="J877" s="144" t="s">
        <v>1126</v>
      </c>
      <c r="K877" s="108" t="s">
        <v>1983</v>
      </c>
      <c r="L877" s="144" t="s">
        <v>1126</v>
      </c>
      <c r="M877" s="108" t="s">
        <v>1984</v>
      </c>
      <c r="N877" s="144" t="s">
        <v>1126</v>
      </c>
    </row>
    <row r="878" spans="1:14" ht="19" x14ac:dyDescent="0.35">
      <c r="A878" s="127" t="s">
        <v>1985</v>
      </c>
      <c r="B878" s="127" t="s">
        <v>1986</v>
      </c>
      <c r="C878" s="111" t="s">
        <v>1974</v>
      </c>
      <c r="D878" s="152">
        <v>0.05</v>
      </c>
      <c r="E878" s="111" t="s">
        <v>1987</v>
      </c>
      <c r="F878" s="143" t="s">
        <v>1126</v>
      </c>
      <c r="G878" s="111" t="s">
        <v>1987</v>
      </c>
      <c r="H878" s="143" t="s">
        <v>1126</v>
      </c>
      <c r="I878" s="111" t="s">
        <v>1659</v>
      </c>
      <c r="J878" s="143" t="s">
        <v>1126</v>
      </c>
      <c r="K878" s="111" t="s">
        <v>1988</v>
      </c>
      <c r="L878" s="143" t="s">
        <v>1126</v>
      </c>
      <c r="M878" s="111" t="s">
        <v>1989</v>
      </c>
      <c r="N878" s="143" t="s">
        <v>1126</v>
      </c>
    </row>
    <row r="879" spans="1:14" x14ac:dyDescent="0.35">
      <c r="A879" s="108" t="s">
        <v>1990</v>
      </c>
      <c r="B879" s="125" t="s">
        <v>1991</v>
      </c>
      <c r="C879" s="126">
        <v>1.4</v>
      </c>
      <c r="D879" s="151">
        <v>0.21</v>
      </c>
      <c r="E879" s="108" t="s">
        <v>1992</v>
      </c>
      <c r="F879" s="139">
        <v>449</v>
      </c>
      <c r="G879" s="108" t="s">
        <v>1992</v>
      </c>
      <c r="H879" s="139">
        <v>122</v>
      </c>
      <c r="I879" s="108" t="s">
        <v>1936</v>
      </c>
      <c r="J879" s="139">
        <v>153</v>
      </c>
      <c r="K879" s="108" t="s">
        <v>1073</v>
      </c>
      <c r="L879" s="139">
        <v>21</v>
      </c>
      <c r="M879" s="108" t="s">
        <v>1993</v>
      </c>
      <c r="N879" s="139">
        <v>17</v>
      </c>
    </row>
    <row r="880" spans="1:14" ht="19" x14ac:dyDescent="0.35">
      <c r="A880" s="111" t="s">
        <v>1994</v>
      </c>
      <c r="B880" s="127" t="s">
        <v>1995</v>
      </c>
      <c r="C880" s="122">
        <v>800</v>
      </c>
      <c r="D880" s="152">
        <v>0.65</v>
      </c>
      <c r="E880" s="111" t="s">
        <v>1996</v>
      </c>
      <c r="F880" s="142">
        <v>7500</v>
      </c>
      <c r="G880" s="111" t="s">
        <v>1997</v>
      </c>
      <c r="H880" s="142">
        <v>9710</v>
      </c>
      <c r="I880" s="111" t="s">
        <v>1998</v>
      </c>
      <c r="J880" s="142">
        <v>8070</v>
      </c>
      <c r="K880" s="111" t="s">
        <v>1999</v>
      </c>
      <c r="L880" s="142">
        <v>9910</v>
      </c>
      <c r="M880" s="111" t="s">
        <v>1587</v>
      </c>
      <c r="N880" s="161">
        <v>11300</v>
      </c>
    </row>
    <row r="881" spans="1:14" x14ac:dyDescent="0.35">
      <c r="A881" s="108" t="s">
        <v>2000</v>
      </c>
      <c r="B881" s="125" t="s">
        <v>2001</v>
      </c>
      <c r="C881" s="108" t="s">
        <v>2002</v>
      </c>
      <c r="D881" s="151">
        <v>0.02</v>
      </c>
      <c r="E881" s="108" t="s">
        <v>2003</v>
      </c>
      <c r="F881" s="144" t="s">
        <v>1126</v>
      </c>
      <c r="G881" s="108" t="s">
        <v>2003</v>
      </c>
      <c r="H881" s="144" t="s">
        <v>1126</v>
      </c>
      <c r="I881" s="108" t="s">
        <v>2004</v>
      </c>
      <c r="J881" s="144" t="s">
        <v>1126</v>
      </c>
      <c r="K881" s="108" t="s">
        <v>2005</v>
      </c>
      <c r="L881" s="144" t="s">
        <v>1126</v>
      </c>
      <c r="M881" s="108" t="s">
        <v>2006</v>
      </c>
      <c r="N881" s="144" t="s">
        <v>1126</v>
      </c>
    </row>
    <row r="882" spans="1:14" x14ac:dyDescent="0.35">
      <c r="A882" s="111" t="s">
        <v>2007</v>
      </c>
      <c r="B882" s="127" t="s">
        <v>2008</v>
      </c>
      <c r="C882" s="131">
        <v>3.5</v>
      </c>
      <c r="D882" s="127" t="s">
        <v>2009</v>
      </c>
      <c r="E882" s="111" t="s">
        <v>2010</v>
      </c>
      <c r="F882" s="142">
        <v>2150</v>
      </c>
      <c r="G882" s="111" t="s">
        <v>2011</v>
      </c>
      <c r="H882" s="141">
        <v>588</v>
      </c>
      <c r="I882" s="111" t="s">
        <v>2012</v>
      </c>
      <c r="J882" s="141">
        <v>984</v>
      </c>
      <c r="K882" s="111" t="s">
        <v>2013</v>
      </c>
      <c r="L882" s="141">
        <v>111</v>
      </c>
      <c r="M882" s="111" t="s">
        <v>2014</v>
      </c>
      <c r="N882" s="141">
        <v>82</v>
      </c>
    </row>
    <row r="883" spans="1:14" x14ac:dyDescent="0.35">
      <c r="A883" s="108" t="s">
        <v>2015</v>
      </c>
      <c r="B883" s="125" t="s">
        <v>2016</v>
      </c>
      <c r="C883" s="126">
        <v>3.5</v>
      </c>
      <c r="D883" s="125" t="s">
        <v>2017</v>
      </c>
      <c r="E883" s="108" t="s">
        <v>1592</v>
      </c>
      <c r="F883" s="140">
        <v>2130</v>
      </c>
      <c r="G883" s="108" t="s">
        <v>2018</v>
      </c>
      <c r="H883" s="139">
        <v>580</v>
      </c>
      <c r="I883" s="108" t="s">
        <v>2019</v>
      </c>
      <c r="J883" s="139">
        <v>971</v>
      </c>
      <c r="K883" s="108" t="s">
        <v>2020</v>
      </c>
      <c r="L883" s="139">
        <v>110</v>
      </c>
      <c r="M883" s="108" t="s">
        <v>2021</v>
      </c>
      <c r="N883" s="139">
        <v>81</v>
      </c>
    </row>
    <row r="884" spans="1:14" x14ac:dyDescent="0.35">
      <c r="A884" s="111" t="s">
        <v>2022</v>
      </c>
      <c r="B884" s="127" t="s">
        <v>2023</v>
      </c>
      <c r="C884" s="131">
        <v>2.6</v>
      </c>
      <c r="D884" s="127" t="s">
        <v>2024</v>
      </c>
      <c r="E884" s="111" t="s">
        <v>1375</v>
      </c>
      <c r="F884" s="142">
        <v>1380</v>
      </c>
      <c r="G884" s="111" t="s">
        <v>1375</v>
      </c>
      <c r="H884" s="141">
        <v>376</v>
      </c>
      <c r="I884" s="111" t="s">
        <v>2025</v>
      </c>
      <c r="J884" s="141">
        <v>555</v>
      </c>
      <c r="K884" s="111" t="s">
        <v>2026</v>
      </c>
      <c r="L884" s="141">
        <v>68</v>
      </c>
      <c r="M884" s="111" t="s">
        <v>2027</v>
      </c>
      <c r="N884" s="141">
        <v>52</v>
      </c>
    </row>
    <row r="885" spans="1:14" x14ac:dyDescent="0.35">
      <c r="A885" s="108" t="s">
        <v>2028</v>
      </c>
      <c r="B885" s="125" t="s">
        <v>2029</v>
      </c>
      <c r="C885" s="126">
        <v>3</v>
      </c>
      <c r="D885" s="125" t="s">
        <v>2030</v>
      </c>
      <c r="E885" s="108" t="s">
        <v>2031</v>
      </c>
      <c r="F885" s="140">
        <v>1440</v>
      </c>
      <c r="G885" s="108" t="s">
        <v>2031</v>
      </c>
      <c r="H885" s="139">
        <v>392</v>
      </c>
      <c r="I885" s="108" t="s">
        <v>2032</v>
      </c>
      <c r="J885" s="139">
        <v>613</v>
      </c>
      <c r="K885" s="108" t="s">
        <v>2033</v>
      </c>
      <c r="L885" s="139">
        <v>72</v>
      </c>
      <c r="M885" s="108" t="s">
        <v>2034</v>
      </c>
      <c r="N885" s="139">
        <v>54</v>
      </c>
    </row>
    <row r="886" spans="1:14" x14ac:dyDescent="0.35">
      <c r="A886" s="111" t="s">
        <v>2035</v>
      </c>
      <c r="B886" s="127" t="s">
        <v>2036</v>
      </c>
      <c r="C886" s="131">
        <v>0.4</v>
      </c>
      <c r="D886" s="127" t="s">
        <v>2037</v>
      </c>
      <c r="E886" s="111" t="s">
        <v>2038</v>
      </c>
      <c r="F886" s="141">
        <v>123</v>
      </c>
      <c r="G886" s="111" t="s">
        <v>2038</v>
      </c>
      <c r="H886" s="141">
        <v>33</v>
      </c>
      <c r="I886" s="111" t="s">
        <v>2039</v>
      </c>
      <c r="J886" s="141">
        <v>37</v>
      </c>
      <c r="K886" s="111" t="s">
        <v>2040</v>
      </c>
      <c r="L886" s="141">
        <v>6</v>
      </c>
      <c r="M886" s="111" t="s">
        <v>2041</v>
      </c>
      <c r="N886" s="141">
        <v>5</v>
      </c>
    </row>
    <row r="887" spans="1:14" x14ac:dyDescent="0.35">
      <c r="A887" s="108" t="s">
        <v>2042</v>
      </c>
      <c r="B887" s="125" t="s">
        <v>2043</v>
      </c>
      <c r="C887" s="126">
        <v>0.3</v>
      </c>
      <c r="D887" s="125" t="s">
        <v>2044</v>
      </c>
      <c r="E887" s="108" t="s">
        <v>2045</v>
      </c>
      <c r="F887" s="139">
        <v>64</v>
      </c>
      <c r="G887" s="108" t="s">
        <v>2045</v>
      </c>
      <c r="H887" s="139">
        <v>17</v>
      </c>
      <c r="I887" s="108" t="s">
        <v>1073</v>
      </c>
      <c r="J887" s="139">
        <v>19</v>
      </c>
      <c r="K887" s="108" t="s">
        <v>2046</v>
      </c>
      <c r="L887" s="139">
        <v>3</v>
      </c>
      <c r="M887" s="108" t="s">
        <v>2047</v>
      </c>
      <c r="N887" s="139">
        <v>2</v>
      </c>
    </row>
    <row r="888" spans="1:14" x14ac:dyDescent="0.35">
      <c r="A888" s="111" t="s">
        <v>2048</v>
      </c>
      <c r="B888" s="127" t="s">
        <v>2049</v>
      </c>
      <c r="C888" s="131">
        <v>3.2</v>
      </c>
      <c r="D888" s="127" t="s">
        <v>1832</v>
      </c>
      <c r="E888" s="111" t="s">
        <v>2050</v>
      </c>
      <c r="F888" s="142">
        <v>1720</v>
      </c>
      <c r="G888" s="111" t="s">
        <v>2051</v>
      </c>
      <c r="H888" s="141">
        <v>470</v>
      </c>
      <c r="I888" s="111" t="s">
        <v>1376</v>
      </c>
      <c r="J888" s="141">
        <v>755</v>
      </c>
      <c r="K888" s="111" t="s">
        <v>2052</v>
      </c>
      <c r="L888" s="141">
        <v>87</v>
      </c>
      <c r="M888" s="111" t="s">
        <v>1669</v>
      </c>
      <c r="N888" s="141">
        <v>65</v>
      </c>
    </row>
    <row r="889" spans="1:14" x14ac:dyDescent="0.35">
      <c r="A889" s="108" t="s">
        <v>2053</v>
      </c>
      <c r="B889" s="125" t="s">
        <v>2054</v>
      </c>
      <c r="C889" s="126">
        <v>3.2</v>
      </c>
      <c r="D889" s="125" t="s">
        <v>2055</v>
      </c>
      <c r="E889" s="108" t="s">
        <v>2056</v>
      </c>
      <c r="F889" s="140">
        <v>1220</v>
      </c>
      <c r="G889" s="108" t="s">
        <v>2056</v>
      </c>
      <c r="H889" s="139">
        <v>333</v>
      </c>
      <c r="I889" s="108" t="s">
        <v>2057</v>
      </c>
      <c r="J889" s="139">
        <v>535</v>
      </c>
      <c r="K889" s="108" t="s">
        <v>2058</v>
      </c>
      <c r="L889" s="139">
        <v>62</v>
      </c>
      <c r="M889" s="108" t="s">
        <v>2059</v>
      </c>
      <c r="N889" s="139">
        <v>46</v>
      </c>
    </row>
    <row r="890" spans="1:14" ht="19" x14ac:dyDescent="0.35">
      <c r="A890" s="111" t="s">
        <v>2060</v>
      </c>
      <c r="B890" s="127" t="s">
        <v>2061</v>
      </c>
      <c r="C890" s="111" t="s">
        <v>2062</v>
      </c>
      <c r="D890" s="127" t="s">
        <v>2063</v>
      </c>
      <c r="E890" s="111" t="s">
        <v>2064</v>
      </c>
      <c r="F890" s="141">
        <v>6</v>
      </c>
      <c r="G890" s="111" t="s">
        <v>2064</v>
      </c>
      <c r="H890" s="141">
        <v>2</v>
      </c>
      <c r="I890" s="111" t="s">
        <v>2065</v>
      </c>
      <c r="J890" s="141">
        <v>2</v>
      </c>
      <c r="K890" s="111" t="s">
        <v>2066</v>
      </c>
      <c r="L890" s="143" t="s">
        <v>1126</v>
      </c>
      <c r="M890" s="111" t="s">
        <v>2067</v>
      </c>
      <c r="N890" s="143" t="s">
        <v>1126</v>
      </c>
    </row>
    <row r="891" spans="1:14" x14ac:dyDescent="0.35">
      <c r="A891" s="108" t="s">
        <v>2068</v>
      </c>
      <c r="B891" s="125" t="s">
        <v>2069</v>
      </c>
      <c r="C891" s="108" t="s">
        <v>2062</v>
      </c>
      <c r="D891" s="125" t="s">
        <v>2070</v>
      </c>
      <c r="E891" s="108" t="s">
        <v>2071</v>
      </c>
      <c r="F891" s="139">
        <v>6</v>
      </c>
      <c r="G891" s="108" t="s">
        <v>2071</v>
      </c>
      <c r="H891" s="139">
        <v>2</v>
      </c>
      <c r="I891" s="108" t="s">
        <v>2072</v>
      </c>
      <c r="J891" s="139">
        <v>2</v>
      </c>
      <c r="K891" s="108" t="s">
        <v>1366</v>
      </c>
      <c r="L891" s="144" t="s">
        <v>1126</v>
      </c>
      <c r="M891" s="108" t="s">
        <v>2073</v>
      </c>
      <c r="N891" s="144" t="s">
        <v>1126</v>
      </c>
    </row>
    <row r="892" spans="1:14" x14ac:dyDescent="0.35">
      <c r="A892" s="111" t="s">
        <v>2074</v>
      </c>
      <c r="B892" s="127" t="s">
        <v>2075</v>
      </c>
      <c r="C892" s="111" t="s">
        <v>2062</v>
      </c>
      <c r="D892" s="127" t="s">
        <v>2076</v>
      </c>
      <c r="E892" s="111" t="s">
        <v>925</v>
      </c>
      <c r="F892" s="141">
        <v>8</v>
      </c>
      <c r="G892" s="111" t="s">
        <v>925</v>
      </c>
      <c r="H892" s="141">
        <v>2</v>
      </c>
      <c r="I892" s="111" t="s">
        <v>2077</v>
      </c>
      <c r="J892" s="141">
        <v>2</v>
      </c>
      <c r="K892" s="111" t="s">
        <v>2078</v>
      </c>
      <c r="L892" s="143" t="s">
        <v>1126</v>
      </c>
      <c r="M892" s="111" t="s">
        <v>2079</v>
      </c>
      <c r="N892" s="143" t="s">
        <v>1126</v>
      </c>
    </row>
    <row r="893" spans="1:14" x14ac:dyDescent="0.35">
      <c r="A893" s="114" t="s">
        <v>2080</v>
      </c>
      <c r="B893" s="128" t="s">
        <v>2081</v>
      </c>
      <c r="C893" s="114" t="s">
        <v>2062</v>
      </c>
      <c r="D893" s="128" t="s">
        <v>2082</v>
      </c>
      <c r="E893" s="114" t="s">
        <v>2083</v>
      </c>
      <c r="F893" s="145">
        <v>8</v>
      </c>
      <c r="G893" s="114" t="s">
        <v>2083</v>
      </c>
      <c r="H893" s="145">
        <v>2</v>
      </c>
      <c r="I893" s="114" t="s">
        <v>2084</v>
      </c>
      <c r="J893" s="145">
        <v>2</v>
      </c>
      <c r="K893" s="114" t="s">
        <v>2085</v>
      </c>
      <c r="L893" s="146" t="s">
        <v>1126</v>
      </c>
      <c r="M893" s="114" t="s">
        <v>2086</v>
      </c>
      <c r="N893" s="146" t="s">
        <v>1126</v>
      </c>
    </row>
    <row r="894" spans="1:14" x14ac:dyDescent="0.35">
      <c r="A894" s="104" t="s">
        <v>2087</v>
      </c>
      <c r="B894" s="147" t="s">
        <v>2088</v>
      </c>
      <c r="C894" s="117">
        <v>1.8</v>
      </c>
      <c r="D894" s="147" t="s">
        <v>2082</v>
      </c>
      <c r="E894" s="104" t="s">
        <v>2089</v>
      </c>
      <c r="F894" s="149">
        <v>350</v>
      </c>
      <c r="G894" s="104" t="s">
        <v>2089</v>
      </c>
      <c r="H894" s="149">
        <v>95</v>
      </c>
      <c r="I894" s="104" t="s">
        <v>2090</v>
      </c>
      <c r="J894" s="149">
        <v>126</v>
      </c>
      <c r="K894" s="104" t="s">
        <v>2091</v>
      </c>
      <c r="L894" s="149">
        <v>17</v>
      </c>
      <c r="M894" s="104" t="s">
        <v>2092</v>
      </c>
      <c r="N894" s="149">
        <v>13</v>
      </c>
    </row>
    <row r="895" spans="1:14" x14ac:dyDescent="0.35">
      <c r="A895" s="108" t="s">
        <v>2093</v>
      </c>
      <c r="B895" s="125" t="s">
        <v>2094</v>
      </c>
      <c r="C895" s="126">
        <v>0.3</v>
      </c>
      <c r="D895" s="125" t="s">
        <v>2095</v>
      </c>
      <c r="E895" s="108" t="s">
        <v>2096</v>
      </c>
      <c r="F895" s="139">
        <v>99</v>
      </c>
      <c r="G895" s="108" t="s">
        <v>2096</v>
      </c>
      <c r="H895" s="139">
        <v>27</v>
      </c>
      <c r="I895" s="108" t="s">
        <v>2097</v>
      </c>
      <c r="J895" s="139">
        <v>30</v>
      </c>
      <c r="K895" s="108" t="s">
        <v>2098</v>
      </c>
      <c r="L895" s="139">
        <v>5</v>
      </c>
      <c r="M895" s="108" t="s">
        <v>2099</v>
      </c>
      <c r="N895" s="139">
        <v>4</v>
      </c>
    </row>
    <row r="896" spans="1:14" x14ac:dyDescent="0.35">
      <c r="A896" s="111" t="s">
        <v>2100</v>
      </c>
      <c r="B896" s="127" t="s">
        <v>2101</v>
      </c>
      <c r="C896" s="131">
        <v>0.3</v>
      </c>
      <c r="D896" s="127" t="s">
        <v>2102</v>
      </c>
      <c r="E896" s="111" t="s">
        <v>2103</v>
      </c>
      <c r="F896" s="141">
        <v>113</v>
      </c>
      <c r="G896" s="111" t="s">
        <v>2103</v>
      </c>
      <c r="H896" s="141">
        <v>31</v>
      </c>
      <c r="I896" s="111" t="s">
        <v>2104</v>
      </c>
      <c r="J896" s="141">
        <v>34</v>
      </c>
      <c r="K896" s="111" t="s">
        <v>2105</v>
      </c>
      <c r="L896" s="141">
        <v>5</v>
      </c>
      <c r="M896" s="111" t="s">
        <v>2106</v>
      </c>
      <c r="N896" s="141">
        <v>4</v>
      </c>
    </row>
    <row r="897" spans="1:14" x14ac:dyDescent="0.35">
      <c r="A897" s="108" t="s">
        <v>2107</v>
      </c>
      <c r="B897" s="125" t="s">
        <v>2108</v>
      </c>
      <c r="C897" s="108" t="s">
        <v>2062</v>
      </c>
      <c r="D897" s="125" t="s">
        <v>2109</v>
      </c>
      <c r="E897" s="108" t="s">
        <v>2110</v>
      </c>
      <c r="F897" s="139">
        <v>5</v>
      </c>
      <c r="G897" s="108" t="s">
        <v>2110</v>
      </c>
      <c r="H897" s="139">
        <v>1</v>
      </c>
      <c r="I897" s="108" t="s">
        <v>2111</v>
      </c>
      <c r="J897" s="139">
        <v>1</v>
      </c>
      <c r="K897" s="108" t="s">
        <v>2112</v>
      </c>
      <c r="L897" s="144" t="s">
        <v>1126</v>
      </c>
      <c r="M897" s="108" t="s">
        <v>2113</v>
      </c>
      <c r="N897" s="144" t="s">
        <v>1126</v>
      </c>
    </row>
    <row r="898" spans="1:14" x14ac:dyDescent="0.35">
      <c r="A898" s="111" t="s">
        <v>2114</v>
      </c>
      <c r="B898" s="127" t="s">
        <v>2115</v>
      </c>
      <c r="C898" s="111" t="s">
        <v>2116</v>
      </c>
      <c r="D898" s="127" t="s">
        <v>2117</v>
      </c>
      <c r="E898" s="111" t="s">
        <v>2118</v>
      </c>
      <c r="F898" s="141">
        <v>25</v>
      </c>
      <c r="G898" s="111" t="s">
        <v>2118</v>
      </c>
      <c r="H898" s="141">
        <v>7</v>
      </c>
      <c r="I898" s="111" t="s">
        <v>2119</v>
      </c>
      <c r="J898" s="141">
        <v>7</v>
      </c>
      <c r="K898" s="111" t="s">
        <v>2120</v>
      </c>
      <c r="L898" s="141">
        <v>1</v>
      </c>
      <c r="M898" s="111" t="s">
        <v>2121</v>
      </c>
      <c r="N898" s="143" t="s">
        <v>1126</v>
      </c>
    </row>
    <row r="899" spans="1:14" x14ac:dyDescent="0.35">
      <c r="A899" s="108" t="s">
        <v>2122</v>
      </c>
      <c r="B899" s="125" t="s">
        <v>2123</v>
      </c>
      <c r="C899" s="126">
        <v>0.6</v>
      </c>
      <c r="D899" s="125" t="s">
        <v>2124</v>
      </c>
      <c r="E899" s="108" t="s">
        <v>2125</v>
      </c>
      <c r="F899" s="139">
        <v>192</v>
      </c>
      <c r="G899" s="108" t="s">
        <v>2125</v>
      </c>
      <c r="H899" s="139">
        <v>52</v>
      </c>
      <c r="I899" s="108" t="s">
        <v>2126</v>
      </c>
      <c r="J899" s="139">
        <v>60</v>
      </c>
      <c r="K899" s="108" t="s">
        <v>2127</v>
      </c>
      <c r="L899" s="139">
        <v>9</v>
      </c>
      <c r="M899" s="108" t="s">
        <v>2128</v>
      </c>
      <c r="N899" s="139">
        <v>7</v>
      </c>
    </row>
    <row r="900" spans="1:14" x14ac:dyDescent="0.35">
      <c r="A900" s="111" t="s">
        <v>2129</v>
      </c>
      <c r="B900" s="127" t="s">
        <v>2130</v>
      </c>
      <c r="C900" s="111" t="s">
        <v>2131</v>
      </c>
      <c r="D900" s="127" t="s">
        <v>2109</v>
      </c>
      <c r="E900" s="111" t="s">
        <v>2132</v>
      </c>
      <c r="F900" s="141">
        <v>12</v>
      </c>
      <c r="G900" s="111" t="s">
        <v>2132</v>
      </c>
      <c r="H900" s="141">
        <v>3</v>
      </c>
      <c r="I900" s="111" t="s">
        <v>2133</v>
      </c>
      <c r="J900" s="141">
        <v>4</v>
      </c>
      <c r="K900" s="111" t="s">
        <v>2134</v>
      </c>
      <c r="L900" s="143" t="s">
        <v>1126</v>
      </c>
      <c r="M900" s="111" t="s">
        <v>1365</v>
      </c>
      <c r="N900" s="143" t="s">
        <v>1126</v>
      </c>
    </row>
    <row r="901" spans="1:14" x14ac:dyDescent="0.35">
      <c r="A901" s="108" t="s">
        <v>2135</v>
      </c>
      <c r="B901" s="125" t="s">
        <v>2136</v>
      </c>
      <c r="C901" s="126">
        <v>0.3</v>
      </c>
      <c r="D901" s="125" t="s">
        <v>2137</v>
      </c>
      <c r="E901" s="108" t="s">
        <v>2138</v>
      </c>
      <c r="F901" s="139">
        <v>99</v>
      </c>
      <c r="G901" s="108" t="s">
        <v>2138</v>
      </c>
      <c r="H901" s="139">
        <v>27</v>
      </c>
      <c r="I901" s="108" t="s">
        <v>2139</v>
      </c>
      <c r="J901" s="139">
        <v>30</v>
      </c>
      <c r="K901" s="108" t="s">
        <v>2140</v>
      </c>
      <c r="L901" s="139">
        <v>5</v>
      </c>
      <c r="M901" s="108" t="s">
        <v>2141</v>
      </c>
      <c r="N901" s="139">
        <v>4</v>
      </c>
    </row>
    <row r="902" spans="1:14" x14ac:dyDescent="0.35">
      <c r="A902" s="111" t="s">
        <v>2142</v>
      </c>
      <c r="B902" s="127" t="s">
        <v>2143</v>
      </c>
      <c r="C902" s="131">
        <v>0.6</v>
      </c>
      <c r="D902" s="152">
        <v>0.2</v>
      </c>
      <c r="E902" s="111" t="s">
        <v>2144</v>
      </c>
      <c r="F902" s="141">
        <v>124</v>
      </c>
      <c r="G902" s="111" t="s">
        <v>2144</v>
      </c>
      <c r="H902" s="141">
        <v>34</v>
      </c>
      <c r="I902" s="111" t="s">
        <v>1266</v>
      </c>
      <c r="J902" s="141">
        <v>38</v>
      </c>
      <c r="K902" s="111" t="s">
        <v>2145</v>
      </c>
      <c r="L902" s="141">
        <v>6</v>
      </c>
      <c r="M902" s="111" t="s">
        <v>2146</v>
      </c>
      <c r="N902" s="141">
        <v>5</v>
      </c>
    </row>
    <row r="903" spans="1:14" x14ac:dyDescent="0.35">
      <c r="A903" s="108" t="s">
        <v>2147</v>
      </c>
      <c r="B903" s="125" t="s">
        <v>2148</v>
      </c>
      <c r="C903" s="126">
        <v>9.8000000000000007</v>
      </c>
      <c r="D903" s="151">
        <v>0.35</v>
      </c>
      <c r="E903" s="108" t="s">
        <v>2149</v>
      </c>
      <c r="F903" s="140">
        <v>3970</v>
      </c>
      <c r="G903" s="108" t="s">
        <v>2150</v>
      </c>
      <c r="H903" s="140">
        <v>1240</v>
      </c>
      <c r="I903" s="108" t="s">
        <v>2151</v>
      </c>
      <c r="J903" s="140">
        <v>2960</v>
      </c>
      <c r="K903" s="108" t="s">
        <v>2152</v>
      </c>
      <c r="L903" s="139">
        <v>467</v>
      </c>
      <c r="M903" s="108" t="s">
        <v>2153</v>
      </c>
      <c r="N903" s="139">
        <v>178</v>
      </c>
    </row>
    <row r="904" spans="1:14" ht="15" x14ac:dyDescent="0.35">
      <c r="A904" s="111" t="s">
        <v>2154</v>
      </c>
      <c r="B904" s="127" t="s">
        <v>2155</v>
      </c>
      <c r="C904" s="131">
        <v>0.4</v>
      </c>
      <c r="D904" s="152">
        <v>0.19</v>
      </c>
      <c r="E904" s="111" t="s">
        <v>2156</v>
      </c>
      <c r="F904" s="141">
        <v>86</v>
      </c>
      <c r="G904" s="111" t="s">
        <v>2156</v>
      </c>
      <c r="H904" s="141">
        <v>23</v>
      </c>
      <c r="I904" s="111" t="s">
        <v>2157</v>
      </c>
      <c r="J904" s="141">
        <v>26</v>
      </c>
      <c r="K904" s="111" t="s">
        <v>2158</v>
      </c>
      <c r="L904" s="141">
        <v>4</v>
      </c>
      <c r="M904" s="111" t="s">
        <v>2159</v>
      </c>
      <c r="N904" s="141">
        <v>3</v>
      </c>
    </row>
    <row r="905" spans="1:14" ht="19" x14ac:dyDescent="0.35">
      <c r="A905" s="125" t="s">
        <v>2160</v>
      </c>
      <c r="B905" s="125" t="s">
        <v>2161</v>
      </c>
      <c r="C905" s="119">
        <v>67</v>
      </c>
      <c r="D905" s="151">
        <v>0.57999999999999996</v>
      </c>
      <c r="E905" s="108" t="s">
        <v>2162</v>
      </c>
      <c r="F905" s="140">
        <v>7940</v>
      </c>
      <c r="G905" s="108" t="s">
        <v>2163</v>
      </c>
      <c r="H905" s="140">
        <v>6490</v>
      </c>
      <c r="I905" s="108" t="s">
        <v>2164</v>
      </c>
      <c r="J905" s="140">
        <v>8140</v>
      </c>
      <c r="K905" s="108" t="s">
        <v>2165</v>
      </c>
      <c r="L905" s="140">
        <v>6960</v>
      </c>
      <c r="M905" s="108" t="s">
        <v>2166</v>
      </c>
      <c r="N905" s="139">
        <v>4380</v>
      </c>
    </row>
    <row r="906" spans="1:14" x14ac:dyDescent="0.35">
      <c r="A906" s="111" t="s">
        <v>2167</v>
      </c>
      <c r="B906" s="127" t="s">
        <v>2168</v>
      </c>
      <c r="C906" s="111" t="s">
        <v>2169</v>
      </c>
      <c r="D906" s="152">
        <v>0.11</v>
      </c>
      <c r="E906" s="111" t="s">
        <v>2170</v>
      </c>
      <c r="F906" s="141">
        <v>48</v>
      </c>
      <c r="G906" s="111" t="s">
        <v>2170</v>
      </c>
      <c r="H906" s="141">
        <v>13</v>
      </c>
      <c r="I906" s="111" t="s">
        <v>2171</v>
      </c>
      <c r="J906" s="141">
        <v>14</v>
      </c>
      <c r="K906" s="111" t="s">
        <v>2172</v>
      </c>
      <c r="L906" s="141">
        <v>2</v>
      </c>
      <c r="M906" s="111" t="s">
        <v>2173</v>
      </c>
      <c r="N906" s="141">
        <v>2</v>
      </c>
    </row>
    <row r="907" spans="1:14" x14ac:dyDescent="0.35">
      <c r="A907" s="108" t="s">
        <v>2174</v>
      </c>
      <c r="B907" s="125" t="s">
        <v>2175</v>
      </c>
      <c r="C907" s="108" t="s">
        <v>2176</v>
      </c>
      <c r="D907" s="151">
        <v>0.19</v>
      </c>
      <c r="E907" s="108" t="s">
        <v>2177</v>
      </c>
      <c r="F907" s="139">
        <v>63</v>
      </c>
      <c r="G907" s="108" t="s">
        <v>2177</v>
      </c>
      <c r="H907" s="139">
        <v>17</v>
      </c>
      <c r="I907" s="108" t="s">
        <v>2178</v>
      </c>
      <c r="J907" s="139">
        <v>19</v>
      </c>
      <c r="K907" s="108" t="s">
        <v>2159</v>
      </c>
      <c r="L907" s="139">
        <v>3</v>
      </c>
      <c r="M907" s="108" t="s">
        <v>2179</v>
      </c>
      <c r="N907" s="139">
        <v>2</v>
      </c>
    </row>
    <row r="908" spans="1:14" x14ac:dyDescent="0.35">
      <c r="A908" s="111" t="s">
        <v>2180</v>
      </c>
      <c r="B908" s="127" t="s">
        <v>2181</v>
      </c>
      <c r="C908" s="131">
        <v>0.3</v>
      </c>
      <c r="D908" s="152">
        <v>0.16</v>
      </c>
      <c r="E908" s="111" t="s">
        <v>2182</v>
      </c>
      <c r="F908" s="141">
        <v>60</v>
      </c>
      <c r="G908" s="111" t="s">
        <v>2182</v>
      </c>
      <c r="H908" s="141">
        <v>16</v>
      </c>
      <c r="I908" s="111" t="s">
        <v>2183</v>
      </c>
      <c r="J908" s="141">
        <v>18</v>
      </c>
      <c r="K908" s="111" t="s">
        <v>2184</v>
      </c>
      <c r="L908" s="141">
        <v>3</v>
      </c>
      <c r="M908" s="111" t="s">
        <v>1288</v>
      </c>
      <c r="N908" s="141">
        <v>2</v>
      </c>
    </row>
    <row r="909" spans="1:14" x14ac:dyDescent="0.35">
      <c r="A909" s="108" t="s">
        <v>2185</v>
      </c>
      <c r="B909" s="125" t="s">
        <v>2186</v>
      </c>
      <c r="C909" s="108" t="s">
        <v>2187</v>
      </c>
      <c r="D909" s="151">
        <v>0.03</v>
      </c>
      <c r="E909" s="108" t="s">
        <v>2188</v>
      </c>
      <c r="F909" s="139">
        <v>2</v>
      </c>
      <c r="G909" s="108" t="s">
        <v>2188</v>
      </c>
      <c r="H909" s="144" t="s">
        <v>1126</v>
      </c>
      <c r="I909" s="108" t="s">
        <v>2189</v>
      </c>
      <c r="J909" s="144" t="s">
        <v>1126</v>
      </c>
      <c r="K909" s="108" t="s">
        <v>2190</v>
      </c>
      <c r="L909" s="144" t="s">
        <v>1126</v>
      </c>
      <c r="M909" s="108" t="s">
        <v>2191</v>
      </c>
      <c r="N909" s="144" t="s">
        <v>1126</v>
      </c>
    </row>
    <row r="910" spans="1:14" x14ac:dyDescent="0.35">
      <c r="A910" s="111" t="s">
        <v>2192</v>
      </c>
      <c r="B910" s="127" t="s">
        <v>2193</v>
      </c>
      <c r="C910" s="111" t="s">
        <v>1293</v>
      </c>
      <c r="D910" s="152">
        <v>0.03</v>
      </c>
      <c r="E910" s="111" t="s">
        <v>2194</v>
      </c>
      <c r="F910" s="143" t="s">
        <v>1126</v>
      </c>
      <c r="G910" s="111" t="s">
        <v>2194</v>
      </c>
      <c r="H910" s="143" t="s">
        <v>1126</v>
      </c>
      <c r="I910" s="111" t="s">
        <v>2195</v>
      </c>
      <c r="J910" s="143" t="s">
        <v>1126</v>
      </c>
      <c r="K910" s="111" t="s">
        <v>2196</v>
      </c>
      <c r="L910" s="143" t="s">
        <v>1126</v>
      </c>
      <c r="M910" s="111" t="s">
        <v>2197</v>
      </c>
      <c r="N910" s="143" t="s">
        <v>1126</v>
      </c>
    </row>
    <row r="911" spans="1:14" x14ac:dyDescent="0.35">
      <c r="A911" s="108" t="s">
        <v>2198</v>
      </c>
      <c r="B911" s="125" t="s">
        <v>2199</v>
      </c>
      <c r="C911" s="108" t="s">
        <v>2200</v>
      </c>
      <c r="D911" s="169">
        <v>4.0000000000000001E-3</v>
      </c>
      <c r="E911" s="108" t="s">
        <v>2201</v>
      </c>
      <c r="F911" s="144" t="s">
        <v>1126</v>
      </c>
      <c r="G911" s="108" t="s">
        <v>2201</v>
      </c>
      <c r="H911" s="144" t="s">
        <v>1126</v>
      </c>
      <c r="I911" s="108" t="s">
        <v>2202</v>
      </c>
      <c r="J911" s="144" t="s">
        <v>1126</v>
      </c>
      <c r="K911" s="108" t="s">
        <v>2203</v>
      </c>
      <c r="L911" s="144" t="s">
        <v>1126</v>
      </c>
      <c r="M911" s="108" t="s">
        <v>2204</v>
      </c>
      <c r="N911" s="144" t="s">
        <v>1126</v>
      </c>
    </row>
    <row r="912" spans="1:14" x14ac:dyDescent="0.35">
      <c r="A912" s="111" t="s">
        <v>2205</v>
      </c>
      <c r="B912" s="127" t="s">
        <v>2206</v>
      </c>
      <c r="C912" s="111" t="s">
        <v>2207</v>
      </c>
      <c r="D912" s="152">
        <v>0.02</v>
      </c>
      <c r="E912" s="111" t="s">
        <v>2208</v>
      </c>
      <c r="F912" s="141">
        <v>3</v>
      </c>
      <c r="G912" s="111" t="s">
        <v>2208</v>
      </c>
      <c r="H912" s="143" t="s">
        <v>1126</v>
      </c>
      <c r="I912" s="111" t="s">
        <v>2209</v>
      </c>
      <c r="J912" s="143" t="s">
        <v>1126</v>
      </c>
      <c r="K912" s="111" t="s">
        <v>2210</v>
      </c>
      <c r="L912" s="143" t="s">
        <v>1126</v>
      </c>
      <c r="M912" s="111" t="s">
        <v>2211</v>
      </c>
      <c r="N912" s="143" t="s">
        <v>1126</v>
      </c>
    </row>
    <row r="913" spans="1:14" x14ac:dyDescent="0.35">
      <c r="A913" s="108" t="s">
        <v>2212</v>
      </c>
      <c r="B913" s="125" t="s">
        <v>2213</v>
      </c>
      <c r="C913" s="108" t="s">
        <v>2214</v>
      </c>
      <c r="D913" s="151">
        <v>0.04</v>
      </c>
      <c r="E913" s="108" t="s">
        <v>2215</v>
      </c>
      <c r="F913" s="139">
        <v>11</v>
      </c>
      <c r="G913" s="108" t="s">
        <v>2215</v>
      </c>
      <c r="H913" s="139">
        <v>3</v>
      </c>
      <c r="I913" s="108" t="s">
        <v>2216</v>
      </c>
      <c r="J913" s="139">
        <v>3</v>
      </c>
      <c r="K913" s="108" t="s">
        <v>1976</v>
      </c>
      <c r="L913" s="144" t="s">
        <v>1126</v>
      </c>
      <c r="M913" s="108" t="s">
        <v>2217</v>
      </c>
      <c r="N913" s="144" t="s">
        <v>1126</v>
      </c>
    </row>
    <row r="914" spans="1:14" x14ac:dyDescent="0.35">
      <c r="A914" s="111" t="s">
        <v>2218</v>
      </c>
      <c r="B914" s="127" t="s">
        <v>2219</v>
      </c>
      <c r="C914" s="131">
        <v>0.3</v>
      </c>
      <c r="D914" s="152">
        <v>0.1</v>
      </c>
      <c r="E914" s="111" t="s">
        <v>2220</v>
      </c>
      <c r="F914" s="141">
        <v>73</v>
      </c>
      <c r="G914" s="111" t="s">
        <v>2220</v>
      </c>
      <c r="H914" s="141">
        <v>20</v>
      </c>
      <c r="I914" s="111" t="s">
        <v>2221</v>
      </c>
      <c r="J914" s="141">
        <v>22</v>
      </c>
      <c r="K914" s="111" t="s">
        <v>2222</v>
      </c>
      <c r="L914" s="141">
        <v>3</v>
      </c>
      <c r="M914" s="111" t="s">
        <v>2223</v>
      </c>
      <c r="N914" s="141">
        <v>3</v>
      </c>
    </row>
    <row r="915" spans="1:14" ht="19" x14ac:dyDescent="0.35">
      <c r="A915" s="108" t="s">
        <v>2224</v>
      </c>
      <c r="B915" s="125" t="s">
        <v>2225</v>
      </c>
      <c r="C915" s="119">
        <v>26</v>
      </c>
      <c r="D915" s="125" t="s">
        <v>2226</v>
      </c>
      <c r="E915" s="108" t="s">
        <v>2227</v>
      </c>
      <c r="F915" s="140">
        <v>9910</v>
      </c>
      <c r="G915" s="108" t="s">
        <v>2228</v>
      </c>
      <c r="H915" s="140">
        <v>4920</v>
      </c>
      <c r="I915" s="108" t="s">
        <v>2229</v>
      </c>
      <c r="J915" s="140">
        <v>9320</v>
      </c>
      <c r="K915" s="108" t="s">
        <v>2230</v>
      </c>
      <c r="L915" s="140">
        <v>4460</v>
      </c>
      <c r="M915" s="108" t="s">
        <v>2231</v>
      </c>
      <c r="N915" s="139">
        <v>1360</v>
      </c>
    </row>
    <row r="916" spans="1:14" ht="19" x14ac:dyDescent="0.35">
      <c r="A916" s="127" t="s">
        <v>2232</v>
      </c>
      <c r="B916" s="127" t="s">
        <v>2233</v>
      </c>
      <c r="C916" s="122">
        <v>26</v>
      </c>
      <c r="D916" s="127" t="s">
        <v>2234</v>
      </c>
      <c r="E916" s="111" t="s">
        <v>2235</v>
      </c>
      <c r="F916" s="142">
        <v>9050</v>
      </c>
      <c r="G916" s="111" t="s">
        <v>2236</v>
      </c>
      <c r="H916" s="142">
        <v>4490</v>
      </c>
      <c r="I916" s="111" t="s">
        <v>1467</v>
      </c>
      <c r="J916" s="142">
        <v>8520</v>
      </c>
      <c r="K916" s="111" t="s">
        <v>2237</v>
      </c>
      <c r="L916" s="142">
        <v>4080</v>
      </c>
      <c r="M916" s="111" t="s">
        <v>2238</v>
      </c>
      <c r="N916" s="141">
        <v>1250</v>
      </c>
    </row>
    <row r="917" spans="1:14" ht="19" x14ac:dyDescent="0.35">
      <c r="A917" s="128" t="s">
        <v>2239</v>
      </c>
      <c r="B917" s="128" t="s">
        <v>2240</v>
      </c>
      <c r="C917" s="157">
        <v>26</v>
      </c>
      <c r="D917" s="128" t="s">
        <v>2241</v>
      </c>
      <c r="E917" s="114" t="s">
        <v>2242</v>
      </c>
      <c r="F917" s="158">
        <v>7320</v>
      </c>
      <c r="G917" s="114" t="s">
        <v>2243</v>
      </c>
      <c r="H917" s="158">
        <v>3630</v>
      </c>
      <c r="I917" s="114" t="s">
        <v>932</v>
      </c>
      <c r="J917" s="158">
        <v>6880</v>
      </c>
      <c r="K917" s="114" t="s">
        <v>2151</v>
      </c>
      <c r="L917" s="158">
        <v>3300</v>
      </c>
      <c r="M917" s="114" t="s">
        <v>2244</v>
      </c>
      <c r="N917" s="145">
        <v>1010</v>
      </c>
    </row>
    <row r="918" spans="1:14" x14ac:dyDescent="0.35">
      <c r="A918"/>
      <c r="B918"/>
      <c r="C918"/>
      <c r="D918"/>
      <c r="E918"/>
      <c r="F918"/>
      <c r="G918"/>
      <c r="H918"/>
      <c r="I918"/>
      <c r="J918"/>
      <c r="K918"/>
      <c r="L918"/>
      <c r="M918"/>
      <c r="N918"/>
    </row>
    <row r="919" spans="1:14" x14ac:dyDescent="0.35">
      <c r="A919" s="172"/>
      <c r="B919" s="173" t="s">
        <v>2245</v>
      </c>
      <c r="C919" s="173" t="s">
        <v>2246</v>
      </c>
      <c r="D919" s="174" t="s">
        <v>2247</v>
      </c>
      <c r="E919"/>
      <c r="F919"/>
      <c r="G919"/>
      <c r="H919"/>
      <c r="I919"/>
      <c r="J919"/>
      <c r="K919"/>
      <c r="L919"/>
      <c r="M919"/>
      <c r="N919"/>
    </row>
    <row r="920" spans="1:14" x14ac:dyDescent="0.35">
      <c r="A920" t="s">
        <v>2248</v>
      </c>
      <c r="B920" s="175">
        <v>1</v>
      </c>
      <c r="C920" s="175">
        <v>1</v>
      </c>
      <c r="D920" t="s">
        <v>2249</v>
      </c>
      <c r="E920"/>
      <c r="F920"/>
      <c r="G920"/>
      <c r="H920"/>
      <c r="I920"/>
      <c r="J920"/>
      <c r="K920"/>
      <c r="L920"/>
      <c r="M920"/>
      <c r="N920"/>
    </row>
    <row r="921" spans="1:14" x14ac:dyDescent="0.35">
      <c r="A921" t="s">
        <v>2250</v>
      </c>
      <c r="B921" s="175">
        <v>16.2</v>
      </c>
      <c r="C921" s="175">
        <v>5</v>
      </c>
      <c r="D921" t="s">
        <v>2251</v>
      </c>
      <c r="E921"/>
      <c r="F921"/>
      <c r="G921"/>
      <c r="H921"/>
      <c r="I921"/>
      <c r="J921"/>
      <c r="K921"/>
      <c r="L921"/>
      <c r="M921"/>
      <c r="N921"/>
    </row>
    <row r="922" spans="1:14" x14ac:dyDescent="0.35">
      <c r="A922" t="s">
        <v>513</v>
      </c>
      <c r="B922" s="175">
        <v>5.6</v>
      </c>
      <c r="C922" s="175">
        <v>1.8</v>
      </c>
      <c r="D922" t="s">
        <v>2252</v>
      </c>
      <c r="E922"/>
      <c r="F922"/>
      <c r="G922"/>
      <c r="H922"/>
      <c r="I922"/>
      <c r="J922"/>
      <c r="K922"/>
      <c r="L922"/>
      <c r="M922"/>
      <c r="N922"/>
    </row>
    <row r="923" spans="1:14" x14ac:dyDescent="0.35">
      <c r="A923" t="s">
        <v>2253</v>
      </c>
      <c r="B923" s="175">
        <v>-2.4</v>
      </c>
      <c r="C923" s="175">
        <v>-8.1999999999999993</v>
      </c>
      <c r="D923" t="s">
        <v>2254</v>
      </c>
      <c r="E923"/>
      <c r="F923"/>
      <c r="G923"/>
      <c r="H923"/>
      <c r="I923"/>
      <c r="J923"/>
      <c r="K923"/>
      <c r="L923"/>
      <c r="M923"/>
      <c r="N923"/>
    </row>
    <row r="924" spans="1:14" x14ac:dyDescent="0.35">
      <c r="A924" t="s">
        <v>2255</v>
      </c>
      <c r="B924" s="175">
        <v>0</v>
      </c>
      <c r="C924" s="175">
        <v>0</v>
      </c>
      <c r="D924" t="s">
        <v>2256</v>
      </c>
      <c r="E924"/>
      <c r="F924"/>
      <c r="G924"/>
      <c r="H924"/>
      <c r="I924"/>
      <c r="J924"/>
      <c r="K924"/>
      <c r="L924"/>
      <c r="M924"/>
      <c r="N924"/>
    </row>
    <row r="925" spans="1:14" x14ac:dyDescent="0.35">
      <c r="A925" t="s">
        <v>2257</v>
      </c>
      <c r="B925" s="175">
        <v>0</v>
      </c>
      <c r="C925" s="175">
        <v>0</v>
      </c>
      <c r="D925" t="s">
        <v>2256</v>
      </c>
      <c r="E925"/>
      <c r="F925"/>
      <c r="G925"/>
      <c r="H925"/>
      <c r="I925"/>
      <c r="J925"/>
      <c r="K925"/>
      <c r="L925"/>
      <c r="M925"/>
      <c r="N925"/>
    </row>
    <row r="926" spans="1:14" x14ac:dyDescent="0.35">
      <c r="A926" t="s">
        <v>2258</v>
      </c>
      <c r="B926" s="175">
        <v>0</v>
      </c>
      <c r="C926" s="175">
        <v>0</v>
      </c>
      <c r="D926" t="s">
        <v>2259</v>
      </c>
      <c r="E926"/>
      <c r="F926"/>
      <c r="G926"/>
      <c r="H926"/>
      <c r="I926"/>
      <c r="J926"/>
      <c r="K926"/>
      <c r="L926"/>
      <c r="M926"/>
      <c r="N926"/>
    </row>
    <row r="927" spans="1:14" x14ac:dyDescent="0.35">
      <c r="A927" t="s">
        <v>2260</v>
      </c>
      <c r="B927" s="175">
        <v>1200</v>
      </c>
      <c r="C927" s="175">
        <v>345</v>
      </c>
      <c r="D927" t="s">
        <v>2261</v>
      </c>
      <c r="E927"/>
      <c r="F927"/>
      <c r="G927"/>
      <c r="H927"/>
      <c r="I927"/>
      <c r="J927"/>
      <c r="K927"/>
      <c r="L927"/>
      <c r="M927"/>
      <c r="N927"/>
    </row>
    <row r="928" spans="1:14" x14ac:dyDescent="0.35">
      <c r="A928" t="s">
        <v>2262</v>
      </c>
      <c r="B928" s="175">
        <v>-160</v>
      </c>
      <c r="C928" s="175">
        <v>-46</v>
      </c>
      <c r="D928" t="s">
        <v>2263</v>
      </c>
      <c r="E928"/>
      <c r="F928"/>
      <c r="G928"/>
      <c r="H928"/>
      <c r="I928"/>
      <c r="J928"/>
      <c r="K928"/>
      <c r="L928"/>
      <c r="M928"/>
      <c r="N928"/>
    </row>
    <row r="929" spans="1:14" x14ac:dyDescent="0.35">
      <c r="A929" t="s">
        <v>2264</v>
      </c>
      <c r="B929" s="175">
        <v>84</v>
      </c>
      <c r="C929" s="175">
        <v>28</v>
      </c>
      <c r="D929" t="s">
        <v>2265</v>
      </c>
      <c r="E929"/>
      <c r="F929"/>
      <c r="G929"/>
      <c r="H929"/>
      <c r="I929"/>
      <c r="J929"/>
      <c r="K929"/>
      <c r="L929"/>
      <c r="M929"/>
      <c r="N929"/>
    </row>
    <row r="930" spans="1:14" x14ac:dyDescent="0.35">
      <c r="A930" t="s">
        <v>2266</v>
      </c>
      <c r="B930" s="175">
        <v>264</v>
      </c>
      <c r="C930" s="175">
        <v>265</v>
      </c>
      <c r="D930" t="s">
        <v>2267</v>
      </c>
      <c r="E930"/>
      <c r="F930"/>
      <c r="G930"/>
      <c r="H930"/>
      <c r="I930"/>
      <c r="J930"/>
      <c r="K930"/>
      <c r="L930"/>
      <c r="M930"/>
      <c r="N930"/>
    </row>
    <row r="931" spans="1:14" x14ac:dyDescent="0.35">
      <c r="A931" t="s">
        <v>2268</v>
      </c>
      <c r="B931" s="175">
        <v>1</v>
      </c>
      <c r="C931" s="175">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42" t="s">
        <v>11</v>
      </c>
      <c r="B1" s="642"/>
      <c r="C1" s="642"/>
      <c r="D1" s="642"/>
      <c r="E1" s="642"/>
    </row>
    <row r="2" spans="1:5" x14ac:dyDescent="0.35">
      <c r="A2" s="643" t="s">
        <v>160</v>
      </c>
      <c r="B2" s="643"/>
      <c r="C2" s="643"/>
      <c r="D2" s="643"/>
      <c r="E2" s="643"/>
    </row>
    <row r="19" spans="1:5" x14ac:dyDescent="0.35">
      <c r="A19" s="8" t="s">
        <v>161</v>
      </c>
    </row>
    <row r="20" spans="1:5" x14ac:dyDescent="0.35">
      <c r="A20" s="8">
        <v>155400</v>
      </c>
      <c r="B20" s="8" t="s">
        <v>162</v>
      </c>
    </row>
    <row r="21" spans="1:5" x14ac:dyDescent="0.35">
      <c r="A21" s="643" t="s">
        <v>163</v>
      </c>
      <c r="B21" s="643"/>
      <c r="C21" s="643"/>
      <c r="D21" s="643"/>
      <c r="E21" s="643"/>
    </row>
    <row r="38" spans="1:5" x14ac:dyDescent="0.35">
      <c r="A38" s="8" t="s">
        <v>161</v>
      </c>
    </row>
    <row r="39" spans="1:5" x14ac:dyDescent="0.35">
      <c r="A39" s="8">
        <v>100800</v>
      </c>
      <c r="B39" s="8" t="s">
        <v>162</v>
      </c>
    </row>
    <row r="40" spans="1:5" x14ac:dyDescent="0.35">
      <c r="A40" s="643" t="s">
        <v>164</v>
      </c>
      <c r="B40" s="643"/>
      <c r="C40" s="643"/>
      <c r="D40" s="643"/>
      <c r="E40" s="643"/>
    </row>
    <row r="57" spans="1:5" ht="15" thickBot="1" x14ac:dyDescent="0.4">
      <c r="A57" s="8" t="s">
        <v>161</v>
      </c>
    </row>
    <row r="58" spans="1:5" ht="15" thickBot="1" x14ac:dyDescent="0.4">
      <c r="A58" s="10">
        <v>194000</v>
      </c>
      <c r="B58" s="8" t="s">
        <v>165</v>
      </c>
    </row>
    <row r="60" spans="1:5" x14ac:dyDescent="0.35">
      <c r="A60" s="642" t="s">
        <v>166</v>
      </c>
      <c r="B60" s="642"/>
      <c r="C60" s="642"/>
      <c r="D60" s="642"/>
      <c r="E60" s="642"/>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642" t="s">
        <v>167</v>
      </c>
      <c r="B89" s="642"/>
      <c r="C89" s="642"/>
      <c r="D89" s="642"/>
      <c r="E89" s="642"/>
    </row>
    <row r="90" spans="1:37" x14ac:dyDescent="0.35">
      <c r="A90" s="8">
        <v>6.6290250000000004</v>
      </c>
      <c r="B90" s="8" t="s">
        <v>387</v>
      </c>
      <c r="E90" s="8" t="s">
        <v>392</v>
      </c>
    </row>
    <row r="91" spans="1:37" x14ac:dyDescent="0.35">
      <c r="A91" s="8">
        <f>1/A90</f>
        <v>0.15085174667466181</v>
      </c>
      <c r="B91" s="8" t="s">
        <v>388</v>
      </c>
      <c r="E91" s="8" t="s">
        <v>172</v>
      </c>
    </row>
    <row r="92" spans="1:37" x14ac:dyDescent="0.35">
      <c r="A92" s="14">
        <v>0.5</v>
      </c>
      <c r="B92" s="8" t="s">
        <v>389</v>
      </c>
      <c r="E92" s="8" t="s">
        <v>393</v>
      </c>
    </row>
    <row r="93" spans="1:37" x14ac:dyDescent="0.35">
      <c r="A93" s="8">
        <f>A92*A91</f>
        <v>7.5425873337330904E-2</v>
      </c>
      <c r="B93" s="8" t="s">
        <v>390</v>
      </c>
      <c r="E93" s="8" t="s">
        <v>172</v>
      </c>
    </row>
    <row r="94" spans="1:37" x14ac:dyDescent="0.35">
      <c r="A94" s="8">
        <f>1/A93</f>
        <v>13.258050000000001</v>
      </c>
      <c r="B94" s="8" t="s">
        <v>391</v>
      </c>
      <c r="E94" s="8" t="s">
        <v>172</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172</v>
      </c>
    </row>
    <row r="98" spans="1:5" x14ac:dyDescent="0.35">
      <c r="A98" s="642" t="s">
        <v>168</v>
      </c>
      <c r="B98" s="642"/>
      <c r="C98" s="642"/>
      <c r="D98" s="642"/>
      <c r="E98" s="642"/>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642" t="s">
        <v>170</v>
      </c>
      <c r="B109" s="642"/>
      <c r="C109" s="642"/>
      <c r="D109" s="642"/>
      <c r="E109" s="642"/>
    </row>
    <row r="110" spans="1:5" ht="15" thickBot="1" x14ac:dyDescent="0.4"/>
    <row r="111" spans="1:5" ht="15" thickBot="1" x14ac:dyDescent="0.4">
      <c r="A111" s="18">
        <f>A122</f>
        <v>0.20481927710843381</v>
      </c>
      <c r="B111" s="8" t="s">
        <v>405</v>
      </c>
    </row>
    <row r="113" spans="1:12" x14ac:dyDescent="0.35">
      <c r="A113" s="642" t="s">
        <v>169</v>
      </c>
      <c r="B113" s="642"/>
      <c r="C113" s="642"/>
      <c r="D113" s="642"/>
      <c r="E113" s="642"/>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642" t="s">
        <v>406</v>
      </c>
      <c r="B124" s="642"/>
      <c r="C124" s="642"/>
      <c r="D124" s="642"/>
      <c r="E124" s="642"/>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642" t="s">
        <v>101</v>
      </c>
      <c r="B134" s="642"/>
      <c r="C134" s="642"/>
      <c r="D134" s="642"/>
      <c r="E134" s="642"/>
    </row>
    <row r="135" spans="1:12" x14ac:dyDescent="0.35">
      <c r="A135" s="25" t="s">
        <v>424</v>
      </c>
      <c r="B135" s="26"/>
      <c r="C135" s="26"/>
      <c r="D135" s="26"/>
      <c r="E135" s="26"/>
      <c r="F135" s="26"/>
      <c r="G135" s="26"/>
    </row>
    <row r="136" spans="1:12" x14ac:dyDescent="0.35">
      <c r="A136" s="27"/>
      <c r="B136" s="645" t="s">
        <v>425</v>
      </c>
      <c r="C136" s="646"/>
      <c r="D136" s="646"/>
      <c r="E136" s="647"/>
      <c r="F136" s="26"/>
      <c r="G136" s="26"/>
    </row>
    <row r="137" spans="1:12" x14ac:dyDescent="0.35">
      <c r="A137" s="28"/>
      <c r="B137" s="645" t="s">
        <v>426</v>
      </c>
      <c r="C137" s="647"/>
      <c r="D137" s="645" t="s">
        <v>427</v>
      </c>
      <c r="E137" s="647"/>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126</v>
      </c>
      <c r="G139" s="26">
        <f>(C139-E139)/C139</f>
        <v>0.47368421052631576</v>
      </c>
    </row>
    <row r="140" spans="1:12" x14ac:dyDescent="0.35">
      <c r="A140" s="35" t="s">
        <v>433</v>
      </c>
      <c r="B140" s="36">
        <v>100</v>
      </c>
      <c r="C140" s="37">
        <v>100</v>
      </c>
      <c r="D140" s="36">
        <v>70</v>
      </c>
      <c r="E140" s="37">
        <v>70</v>
      </c>
      <c r="F140" s="31" t="s">
        <v>126</v>
      </c>
      <c r="G140" s="26">
        <f t="shared" ref="G140:G156" si="0">(C140-E140)/C140</f>
        <v>0.3</v>
      </c>
    </row>
    <row r="141" spans="1:12" x14ac:dyDescent="0.35">
      <c r="A141" s="35" t="s">
        <v>434</v>
      </c>
      <c r="B141" s="36">
        <v>95</v>
      </c>
      <c r="C141" s="37">
        <v>95</v>
      </c>
      <c r="D141" s="36">
        <v>50</v>
      </c>
      <c r="E141" s="37">
        <v>50</v>
      </c>
      <c r="F141" s="31" t="s">
        <v>126</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126</v>
      </c>
      <c r="G143" s="26">
        <f t="shared" si="0"/>
        <v>0.5625</v>
      </c>
    </row>
    <row r="144" spans="1:12" x14ac:dyDescent="0.35">
      <c r="A144" s="35" t="s">
        <v>437</v>
      </c>
      <c r="B144" s="36">
        <v>70</v>
      </c>
      <c r="C144" s="37">
        <v>70</v>
      </c>
      <c r="D144" s="36">
        <v>50</v>
      </c>
      <c r="E144" s="37">
        <v>50</v>
      </c>
      <c r="F144" s="31" t="s">
        <v>126</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126</v>
      </c>
      <c r="G146" s="26">
        <f t="shared" si="0"/>
        <v>0.1</v>
      </c>
    </row>
    <row r="147" spans="1:9" x14ac:dyDescent="0.35">
      <c r="A147" s="35" t="s">
        <v>441</v>
      </c>
      <c r="B147" s="36">
        <v>80</v>
      </c>
      <c r="C147" s="37">
        <v>80</v>
      </c>
      <c r="D147" s="36">
        <v>40</v>
      </c>
      <c r="E147" s="37">
        <v>40</v>
      </c>
      <c r="F147" s="31" t="s">
        <v>126</v>
      </c>
      <c r="G147" s="26">
        <f t="shared" si="0"/>
        <v>0.5</v>
      </c>
    </row>
    <row r="148" spans="1:9" x14ac:dyDescent="0.35">
      <c r="A148" s="35" t="s">
        <v>442</v>
      </c>
      <c r="B148" s="36">
        <v>80</v>
      </c>
      <c r="C148" s="37">
        <v>80</v>
      </c>
      <c r="D148" s="36">
        <v>50</v>
      </c>
      <c r="E148" s="37">
        <v>50</v>
      </c>
      <c r="F148" s="31" t="s">
        <v>126</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125</v>
      </c>
      <c r="G152" s="26">
        <f>(C152-E152)/C152</f>
        <v>0.4</v>
      </c>
    </row>
    <row r="153" spans="1:9" x14ac:dyDescent="0.35">
      <c r="A153" s="35" t="s">
        <v>447</v>
      </c>
      <c r="B153" s="36">
        <v>90</v>
      </c>
      <c r="C153" s="37">
        <v>90</v>
      </c>
      <c r="D153" s="36">
        <v>70</v>
      </c>
      <c r="E153" s="37">
        <v>70</v>
      </c>
      <c r="F153" s="31" t="s">
        <v>122</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123</v>
      </c>
      <c r="G155" s="26">
        <f t="shared" si="0"/>
        <v>0.53846153846153844</v>
      </c>
    </row>
    <row r="156" spans="1:9" x14ac:dyDescent="0.35">
      <c r="A156" s="40" t="s">
        <v>450</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42" t="s">
        <v>173</v>
      </c>
      <c r="B165" s="642"/>
      <c r="C165" s="642"/>
      <c r="D165" s="642"/>
      <c r="E165" s="642"/>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642" t="s">
        <v>413</v>
      </c>
      <c r="B169" s="642"/>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642" t="s">
        <v>180</v>
      </c>
      <c r="B174" s="642"/>
      <c r="C174" s="642"/>
      <c r="D174" s="642"/>
      <c r="E174" s="642"/>
    </row>
    <row r="175" spans="1:7" ht="15" thickBot="1" x14ac:dyDescent="0.4">
      <c r="A175" s="22" t="s">
        <v>423</v>
      </c>
      <c r="B175" s="44">
        <v>0.1246</v>
      </c>
    </row>
    <row r="176" spans="1:7" ht="15" thickBot="1" x14ac:dyDescent="0.4">
      <c r="A176" s="22" t="s">
        <v>418</v>
      </c>
      <c r="B176" s="43">
        <f>1-B175</f>
        <v>0.87539999999999996</v>
      </c>
    </row>
    <row r="178" spans="1:5" x14ac:dyDescent="0.35">
      <c r="A178" s="642" t="s">
        <v>176</v>
      </c>
      <c r="B178" s="642"/>
      <c r="C178" s="642"/>
      <c r="D178" s="642"/>
      <c r="E178" s="642"/>
    </row>
    <row r="179" spans="1:5" x14ac:dyDescent="0.35">
      <c r="A179" s="24" t="s">
        <v>420</v>
      </c>
      <c r="B179" s="8">
        <v>197000</v>
      </c>
    </row>
    <row r="180" spans="1:5" ht="15" thickBot="1" x14ac:dyDescent="0.4">
      <c r="A180" s="8" t="s">
        <v>421</v>
      </c>
      <c r="B180" s="8">
        <v>175000</v>
      </c>
    </row>
    <row r="181" spans="1:5" ht="15" thickBot="1" x14ac:dyDescent="0.4">
      <c r="A181" s="8" t="s">
        <v>177</v>
      </c>
      <c r="B181" s="18">
        <f>B179/B180</f>
        <v>1.1257142857142857</v>
      </c>
    </row>
    <row r="183" spans="1:5" x14ac:dyDescent="0.35">
      <c r="A183" s="642" t="s">
        <v>178</v>
      </c>
      <c r="B183" s="642"/>
      <c r="C183" s="642"/>
      <c r="D183" s="642"/>
      <c r="E183" s="642"/>
    </row>
    <row r="184" spans="1:5" x14ac:dyDescent="0.35">
      <c r="A184" s="22" t="s">
        <v>2279</v>
      </c>
      <c r="B184" s="176">
        <v>1.2E-2</v>
      </c>
    </row>
    <row r="185" spans="1:5" x14ac:dyDescent="0.35">
      <c r="A185" s="22" t="s">
        <v>2280</v>
      </c>
      <c r="B185" s="176">
        <v>2.4E-2</v>
      </c>
    </row>
    <row r="186" spans="1:5" x14ac:dyDescent="0.35">
      <c r="A186" s="22" t="s">
        <v>2281</v>
      </c>
      <c r="B186" s="8">
        <f>2050-2018+1</f>
        <v>33</v>
      </c>
    </row>
    <row r="187" spans="1:5" x14ac:dyDescent="0.35">
      <c r="A187" s="22" t="s">
        <v>2282</v>
      </c>
      <c r="B187" s="14">
        <f>(1-B184)^B186</f>
        <v>0.67139665221009714</v>
      </c>
    </row>
    <row r="188" spans="1:5" ht="15" thickBot="1" x14ac:dyDescent="0.4">
      <c r="A188" s="22" t="s">
        <v>2283</v>
      </c>
      <c r="B188" s="14">
        <f>(1-B185)^B186</f>
        <v>0.44858421050781644</v>
      </c>
    </row>
    <row r="189" spans="1:5" ht="15" thickBot="1" x14ac:dyDescent="0.4">
      <c r="A189" s="22" t="s">
        <v>2284</v>
      </c>
      <c r="B189" s="18">
        <f>(B187-B188)/B187</f>
        <v>0.33186409400289502</v>
      </c>
    </row>
    <row r="191" spans="1:5" x14ac:dyDescent="0.35">
      <c r="A191" s="642" t="s">
        <v>190</v>
      </c>
      <c r="B191" s="642"/>
      <c r="C191" s="642"/>
      <c r="D191" s="642"/>
      <c r="E191" s="642"/>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54" t="s">
        <v>3109</v>
      </c>
    </row>
    <row r="201" spans="1:9" x14ac:dyDescent="0.35">
      <c r="A201" s="256" t="s">
        <v>3130</v>
      </c>
      <c r="B201" s="644" t="s">
        <v>3113</v>
      </c>
      <c r="C201" s="644"/>
      <c r="D201" s="644"/>
      <c r="E201" s="644"/>
      <c r="F201" s="644"/>
      <c r="G201" s="644"/>
      <c r="H201" s="644"/>
      <c r="I201" s="644"/>
    </row>
    <row r="202" spans="1:9" x14ac:dyDescent="0.35">
      <c r="A202" s="174" t="s">
        <v>3114</v>
      </c>
      <c r="B202" s="174" t="s">
        <v>3115</v>
      </c>
      <c r="C202" s="174" t="s">
        <v>3116</v>
      </c>
      <c r="D202" s="174" t="s">
        <v>3117</v>
      </c>
      <c r="E202" s="174" t="s">
        <v>2388</v>
      </c>
      <c r="F202" s="174" t="s">
        <v>87</v>
      </c>
      <c r="G202" s="174" t="s">
        <v>3118</v>
      </c>
      <c r="H202" s="174" t="s">
        <v>3119</v>
      </c>
      <c r="I202" s="174" t="s">
        <v>3120</v>
      </c>
    </row>
    <row r="203" spans="1:9" x14ac:dyDescent="0.35">
      <c r="A203" s="174" t="s">
        <v>3121</v>
      </c>
      <c r="B203" s="181">
        <v>0</v>
      </c>
      <c r="C203" s="181">
        <v>6</v>
      </c>
      <c r="D203" s="181">
        <v>9</v>
      </c>
      <c r="E203" s="181">
        <v>25</v>
      </c>
      <c r="F203" s="181">
        <v>21</v>
      </c>
      <c r="G203" s="181">
        <v>215</v>
      </c>
      <c r="H203" s="181">
        <v>81</v>
      </c>
      <c r="I203" s="181">
        <v>134</v>
      </c>
    </row>
    <row r="204" spans="1:9" x14ac:dyDescent="0.35">
      <c r="A204" s="174" t="s">
        <v>3122</v>
      </c>
      <c r="B204" s="181">
        <v>4</v>
      </c>
      <c r="C204" s="181">
        <v>3</v>
      </c>
      <c r="D204" s="181">
        <v>15</v>
      </c>
      <c r="E204" s="181">
        <v>40</v>
      </c>
      <c r="F204" s="181">
        <v>43</v>
      </c>
      <c r="G204" s="181">
        <v>163</v>
      </c>
      <c r="H204" s="181">
        <v>56</v>
      </c>
      <c r="I204" s="181">
        <v>94</v>
      </c>
    </row>
    <row r="205" spans="1:9" ht="15" thickBot="1" x14ac:dyDescent="0.4">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3124</v>
      </c>
      <c r="B206" s="18">
        <f>SUM(G205:H205)/SUM(G203:H203)</f>
        <v>-0.26013513513513514</v>
      </c>
    </row>
    <row r="207" spans="1:9" ht="15" thickBot="1" x14ac:dyDescent="0.4">
      <c r="A207" s="241" t="s">
        <v>3125</v>
      </c>
      <c r="B207" s="18">
        <f>I205/I203</f>
        <v>-0.29850746268656714</v>
      </c>
    </row>
    <row r="209" spans="1:9" x14ac:dyDescent="0.35">
      <c r="A209" s="256" t="s">
        <v>3131</v>
      </c>
      <c r="B209" s="644" t="s">
        <v>3113</v>
      </c>
      <c r="C209" s="644"/>
      <c r="D209" s="644"/>
      <c r="E209" s="644"/>
      <c r="F209" s="644"/>
      <c r="G209" s="644"/>
      <c r="H209" s="644"/>
      <c r="I209" s="644"/>
    </row>
    <row r="210" spans="1:9" x14ac:dyDescent="0.35">
      <c r="A210" s="174" t="s">
        <v>3114</v>
      </c>
      <c r="B210" s="174" t="s">
        <v>3115</v>
      </c>
      <c r="C210" s="174" t="s">
        <v>3116</v>
      </c>
      <c r="D210" s="174" t="s">
        <v>3117</v>
      </c>
      <c r="E210" s="174" t="s">
        <v>2388</v>
      </c>
      <c r="F210" s="174" t="s">
        <v>87</v>
      </c>
      <c r="G210" s="174" t="s">
        <v>3118</v>
      </c>
      <c r="H210" s="174" t="s">
        <v>3119</v>
      </c>
      <c r="I210" s="174" t="s">
        <v>3120</v>
      </c>
    </row>
    <row r="211" spans="1:9" x14ac:dyDescent="0.35">
      <c r="A211" s="174" t="s">
        <v>3121</v>
      </c>
      <c r="B211" s="181">
        <v>0</v>
      </c>
      <c r="C211" s="181">
        <v>17</v>
      </c>
      <c r="D211" s="181">
        <v>18</v>
      </c>
      <c r="E211" s="181">
        <v>22</v>
      </c>
      <c r="F211" s="181">
        <v>12</v>
      </c>
      <c r="G211" s="181">
        <v>73</v>
      </c>
      <c r="H211" s="181">
        <v>21</v>
      </c>
      <c r="I211" s="181">
        <v>21</v>
      </c>
    </row>
    <row r="212" spans="1:9" x14ac:dyDescent="0.35">
      <c r="A212" s="174" t="s">
        <v>3122</v>
      </c>
      <c r="B212" s="181">
        <v>0</v>
      </c>
      <c r="C212" s="181">
        <v>15</v>
      </c>
      <c r="D212" s="181">
        <v>22</v>
      </c>
      <c r="E212" s="181">
        <v>39</v>
      </c>
      <c r="F212" s="181">
        <v>23</v>
      </c>
      <c r="G212" s="181">
        <v>51</v>
      </c>
      <c r="H212" s="181">
        <v>17</v>
      </c>
      <c r="I212" s="181">
        <v>19</v>
      </c>
    </row>
    <row r="213" spans="1:9" ht="15" thickBot="1" x14ac:dyDescent="0.4">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3124</v>
      </c>
      <c r="B214" s="18">
        <f>SUM(G213:H213)/SUM(G211:H211)</f>
        <v>-0.27659574468085107</v>
      </c>
    </row>
    <row r="215" spans="1:9" ht="15" thickBot="1" x14ac:dyDescent="0.4">
      <c r="A215" s="241" t="s">
        <v>3125</v>
      </c>
      <c r="B215" s="18">
        <f>I213/I211</f>
        <v>-9.5238095238095233E-2</v>
      </c>
    </row>
    <row r="217" spans="1:9" x14ac:dyDescent="0.35">
      <c r="A217" s="255" t="s">
        <v>3132</v>
      </c>
      <c r="B217" s="644" t="s">
        <v>3113</v>
      </c>
      <c r="C217" s="644"/>
      <c r="D217" s="644"/>
      <c r="E217" s="644"/>
    </row>
    <row r="218" spans="1:9" x14ac:dyDescent="0.35">
      <c r="A218" s="174" t="s">
        <v>3114</v>
      </c>
      <c r="B218" s="174" t="s">
        <v>3126</v>
      </c>
      <c r="C218" s="174" t="s">
        <v>3127</v>
      </c>
      <c r="D218" s="174" t="s">
        <v>3128</v>
      </c>
      <c r="E218" s="174" t="s">
        <v>87</v>
      </c>
    </row>
    <row r="219" spans="1:9" x14ac:dyDescent="0.35">
      <c r="A219" s="174" t="s">
        <v>3121</v>
      </c>
      <c r="B219" s="181">
        <v>112</v>
      </c>
      <c r="C219" s="181">
        <v>16</v>
      </c>
      <c r="D219" s="181">
        <v>9</v>
      </c>
      <c r="E219" s="181">
        <v>134</v>
      </c>
    </row>
    <row r="220" spans="1:9" x14ac:dyDescent="0.35">
      <c r="A220" s="174" t="s">
        <v>3122</v>
      </c>
      <c r="B220" s="181">
        <v>87</v>
      </c>
      <c r="C220" s="181">
        <v>17</v>
      </c>
      <c r="D220" s="181">
        <v>9</v>
      </c>
      <c r="E220" s="181">
        <v>151</v>
      </c>
    </row>
    <row r="221" spans="1:9" ht="15" thickBot="1" x14ac:dyDescent="0.4">
      <c r="A221" s="48" t="s">
        <v>3123</v>
      </c>
      <c r="B221" s="8">
        <f>B220-B219</f>
        <v>-25</v>
      </c>
      <c r="C221" s="8">
        <f t="shared" ref="C221:E221" si="9">C220-C219</f>
        <v>1</v>
      </c>
      <c r="D221" s="8">
        <f t="shared" si="9"/>
        <v>0</v>
      </c>
      <c r="E221" s="8">
        <f t="shared" si="9"/>
        <v>17</v>
      </c>
    </row>
    <row r="222" spans="1:9" ht="15" thickBot="1" x14ac:dyDescent="0.4">
      <c r="A222" s="241" t="s">
        <v>3129</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2022-05-20T23:12:22Z</dcterms:modified>
</cp:coreProperties>
</file>