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DCF5425B-086D-4DFE-BEF9-191BD70FEF9B}"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3" i="26" l="1"/>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S3" i="24" l="1"/>
  <c r="AL3" i="24"/>
  <c r="M3" i="24"/>
  <c r="F3" i="24"/>
  <c r="K5" i="23" s="1"/>
  <c r="L5" i="23" s="1"/>
  <c r="J30" i="19" s="1"/>
  <c r="BQ3" i="24"/>
  <c r="AK3" i="24"/>
  <c r="Y1" i="28"/>
  <c r="K2" i="23"/>
  <c r="K3" i="23"/>
  <c r="L3" i="23" s="1"/>
  <c r="J26" i="19" s="1"/>
  <c r="K16" i="23" a="1"/>
  <c r="K16" i="23" s="1"/>
  <c r="L16" i="23" s="1"/>
  <c r="J14" i="19" s="1"/>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AA1" i="28" s="1"/>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F1" i="28" s="1"/>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P1" i="28" s="1"/>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S1" i="28" s="1"/>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H1" i="28"/>
  <c r="R161" i="1"/>
  <c r="Q161" i="1"/>
  <c r="P161" i="1"/>
  <c r="O161" i="1"/>
  <c r="N161" i="1"/>
  <c r="M161" i="1"/>
  <c r="L161" i="1"/>
  <c r="K161" i="1"/>
  <c r="J161" i="1"/>
  <c r="B161" i="1"/>
  <c r="A161" i="1"/>
  <c r="AG1" i="28" l="1"/>
  <c r="AD1" i="28"/>
  <c r="X1" i="28"/>
  <c r="J1" i="28"/>
  <c r="D1" i="28"/>
  <c r="Z1" i="28"/>
  <c r="R1" i="28"/>
  <c r="G7" i="26" s="1"/>
  <c r="O7" i="26" s="1"/>
  <c r="L1" i="28"/>
  <c r="K1" i="28"/>
  <c r="M1" i="28"/>
  <c r="T1" i="28"/>
  <c r="U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L13" i="23"/>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<sst xmlns="http://schemas.openxmlformats.org/spreadsheetml/2006/main" count="35244" uniqueCount="4350">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</sst>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3884</v>
      </c>
      <c r="C1" s="432">
        <v>45457</v>
      </c>
      <c r="G1" s="433" t="s">
        <v>3925</v>
      </c>
      <c r="H1" s="433" t="s">
        <v>3926</v>
      </c>
    </row>
    <row r="2" spans="1:8" x14ac:dyDescent="0.25">
      <c r="B2" t="str">
        <f>_xlfn.XLOOKUP(B1,H:H,G:G,0,0,1)</f>
        <v>GA</v>
      </c>
      <c r="C2" t="str">
        <f>_xlfn.XLOOKUP(B2,G:G, H:H, 0,0,1)</f>
        <v>Georgia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Georgia.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Georgia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PV:**Georgia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Wind:**Georgia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Georgia.</v>
      </c>
      <c r="L9" s="2" t="str">
        <f>J9&amp;K9</f>
        <v>**Description:** This policy prevents new capacity of the selected type(s) from being built or deployed.  // **Guidance for setting values:**No new coal is planned in Georgia.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5"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Georgia</v>
      </c>
      <c r="B3" s="394">
        <f>ROUND(SUMIFS(B$4:B$54, $A$4:$A$54, $A$3),0)</f>
        <v>122036</v>
      </c>
      <c r="C3" s="395">
        <f t="shared" ref="C3" si="0">ROUND(SUMIFS(C$4:C$54, $A$4:$A$54, $A$3),0)</f>
        <v>122</v>
      </c>
      <c r="D3" s="394">
        <f>SUMIFS(D$4:D$54, $A$4:$A$54, $A$3)</f>
        <v>14025574</v>
      </c>
      <c r="E3" s="394">
        <f>SUMIFS(E$4:E$54, $A$4:$A$54, $A$3)</f>
        <v>25641905.999999981</v>
      </c>
      <c r="F3" s="396">
        <f>ROUND(SUMIFS(F$4:F$54,$A$4:$A$54,$A$3)*100,0)</f>
        <v>83</v>
      </c>
      <c r="G3" s="177">
        <f>SUMIFS(G$4:G$54, $A$4:$A$54, $A$3)</f>
        <v>0</v>
      </c>
      <c r="H3" s="177">
        <f>SUMIFS(H$4:H$54, $A$4:$A$54, $A$3)</f>
        <v>0</v>
      </c>
      <c r="I3" s="396">
        <f>ROUND(SUMIFS(I$4:I$54,$A$4:$A$54,$A$3)*100,0)</f>
        <v>0</v>
      </c>
      <c r="J3" s="396">
        <f>ROUND(SUMIFS(J$4:J$54, $A$4:$A$54, $A$3),0)</f>
        <v>5597</v>
      </c>
      <c r="K3" s="177">
        <f t="shared" ref="K3:AI3" si="1">ROUND(SUMIFS(K$4:K$54, $A$4:$A$54, $A$3),0)</f>
        <v>2037</v>
      </c>
      <c r="L3" s="396">
        <f t="shared" si="1"/>
        <v>2677</v>
      </c>
      <c r="M3" s="177">
        <f t="shared" si="1"/>
        <v>2650</v>
      </c>
      <c r="N3" s="177">
        <f t="shared" si="1"/>
        <v>0</v>
      </c>
      <c r="O3" s="177">
        <f t="shared" si="1"/>
        <v>0</v>
      </c>
      <c r="P3" s="177">
        <f t="shared" si="1"/>
        <v>0</v>
      </c>
      <c r="Q3" s="177">
        <f t="shared" si="1"/>
        <v>0</v>
      </c>
      <c r="R3" s="177">
        <f t="shared" si="1"/>
        <v>0</v>
      </c>
      <c r="S3" s="396">
        <f t="shared" si="1"/>
        <v>0</v>
      </c>
      <c r="T3" s="177">
        <f t="shared" si="1"/>
        <v>8416</v>
      </c>
      <c r="U3" s="177">
        <f t="shared" si="1"/>
        <v>8010</v>
      </c>
      <c r="V3" s="177">
        <f t="shared" si="1"/>
        <v>4061</v>
      </c>
      <c r="W3" s="177">
        <f t="shared" si="1"/>
        <v>2026</v>
      </c>
      <c r="X3" s="177">
        <f t="shared" si="1"/>
        <v>0</v>
      </c>
      <c r="Y3" s="177">
        <f t="shared" si="1"/>
        <v>1510</v>
      </c>
      <c r="Z3" s="177">
        <f t="shared" si="1"/>
        <v>0</v>
      </c>
      <c r="AA3" s="177">
        <f t="shared" si="1"/>
        <v>289</v>
      </c>
      <c r="AB3" s="177">
        <f t="shared" si="1"/>
        <v>0</v>
      </c>
      <c r="AC3" s="177">
        <f t="shared" si="1"/>
        <v>852</v>
      </c>
      <c r="AD3" s="177">
        <f t="shared" si="1"/>
        <v>8439</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3754</v>
      </c>
      <c r="AQ3" s="396">
        <f t="shared" si="3"/>
        <v>11145304</v>
      </c>
      <c r="AR3" s="396">
        <f>ROUND(SUMIFS(AR$4:AR$54,$A$4:$A$54,$A$3),2)</f>
        <v>33.68</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8</v>
      </c>
      <c r="BR3" s="396">
        <f t="shared" si="6"/>
        <v>9</v>
      </c>
      <c r="BS3" s="396">
        <f>ROUND(SUMIFS(BS$4:BS$54,$A$4:$A$54,$A$3)*100,0)</f>
        <v>58</v>
      </c>
      <c r="BT3" s="396">
        <f>ROUND(SUMIFS(BT$4:BT$54,$A$4:$A$54,$A$3)*100,0)</f>
        <v>55</v>
      </c>
      <c r="BU3" s="396">
        <f t="shared" ref="BU3:CH3" si="7">ROUND(SUMIFS(BU$4:BU$54,$A$4:$A$54,$A$3)*100,0)</f>
        <v>69</v>
      </c>
      <c r="BV3" s="396">
        <f t="shared" si="7"/>
        <v>78</v>
      </c>
      <c r="BW3" s="396">
        <f t="shared" si="7"/>
        <v>22</v>
      </c>
      <c r="BX3" s="396">
        <f t="shared" si="7"/>
        <v>28</v>
      </c>
      <c r="BY3" s="396">
        <f t="shared" si="7"/>
        <v>54</v>
      </c>
      <c r="BZ3" s="396">
        <f>ROUND(SUMIFS(BZ$4:BZ$54,$A$4:$A$54,$A$3)*100,0)</f>
        <v>53</v>
      </c>
      <c r="CA3" s="396">
        <f>ROUND(SUMIFS(CA$4:CA$54,$A$4:$A$54,$A$3)*100,0)</f>
        <v>100</v>
      </c>
      <c r="CB3" s="396">
        <f>ROUND(SUMIFS(CB$4:CB$54,$A$4:$A$54,$A$3)*100,0)</f>
        <v>100</v>
      </c>
      <c r="CC3" s="396">
        <f t="shared" si="7"/>
        <v>22</v>
      </c>
      <c r="CD3" s="396">
        <f t="shared" si="7"/>
        <v>28</v>
      </c>
      <c r="CE3" s="396">
        <f t="shared" si="7"/>
        <v>54</v>
      </c>
      <c r="CF3" s="396">
        <f t="shared" si="7"/>
        <v>53</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GA</v>
      </c>
      <c r="C1" s="408">
        <f>SUM(C4:C87)</f>
        <v>141.34278943717348</v>
      </c>
      <c r="D1" s="408">
        <f t="shared" ref="D1:AG1" si="0">SUM(D4:D87)</f>
        <v>132.85220642947326</v>
      </c>
      <c r="E1" s="408">
        <f t="shared" si="0"/>
        <v>132.17540063751986</v>
      </c>
      <c r="F1" s="408">
        <f t="shared" si="0"/>
        <v>142.04527510274397</v>
      </c>
      <c r="G1" s="408">
        <f t="shared" si="0"/>
        <v>145.79593156247645</v>
      </c>
      <c r="H1" s="408">
        <f t="shared" si="0"/>
        <v>154.58045044460883</v>
      </c>
      <c r="I1" s="408">
        <f t="shared" si="0"/>
        <v>157.59213814689448</v>
      </c>
      <c r="J1" s="408">
        <f t="shared" si="0"/>
        <v>160.35265347162036</v>
      </c>
      <c r="K1" s="408">
        <f t="shared" si="0"/>
        <v>162.86129455224648</v>
      </c>
      <c r="L1" s="408">
        <f t="shared" si="0"/>
        <v>165.76880406873821</v>
      </c>
      <c r="M1" s="408">
        <f t="shared" si="0"/>
        <v>174.69911214902169</v>
      </c>
      <c r="N1" s="408">
        <f t="shared" si="0"/>
        <v>167.1079151249244</v>
      </c>
      <c r="O1" s="408">
        <f t="shared" si="0"/>
        <v>173.03311948684592</v>
      </c>
      <c r="P1" s="408">
        <f t="shared" si="0"/>
        <v>175.73524361490971</v>
      </c>
      <c r="Q1" s="408">
        <f t="shared" si="0"/>
        <v>178.9353569276301</v>
      </c>
      <c r="R1" s="408">
        <f t="shared" si="0"/>
        <v>189.86094603735469</v>
      </c>
      <c r="S1" s="408">
        <f t="shared" si="0"/>
        <v>186.03428213324992</v>
      </c>
      <c r="T1" s="408">
        <f t="shared" si="0"/>
        <v>189.31530414608369</v>
      </c>
      <c r="U1" s="408">
        <f t="shared" si="0"/>
        <v>177.45604632612421</v>
      </c>
      <c r="V1" s="408">
        <f t="shared" si="0"/>
        <v>166.2332578732825</v>
      </c>
      <c r="W1" s="408">
        <f t="shared" si="0"/>
        <v>175.98570558167523</v>
      </c>
      <c r="X1" s="408">
        <f t="shared" si="0"/>
        <v>159.20706865979469</v>
      </c>
      <c r="Y1" s="408">
        <f t="shared" si="0"/>
        <v>143.67463874145884</v>
      </c>
      <c r="Z1" s="408">
        <f t="shared" si="0"/>
        <v>145.00453520238796</v>
      </c>
      <c r="AA1" s="408">
        <f t="shared" si="0"/>
        <v>150.76120390240243</v>
      </c>
      <c r="AB1" s="408">
        <f t="shared" si="0"/>
        <v>150.21776981190763</v>
      </c>
      <c r="AC1" s="408">
        <f t="shared" si="0"/>
        <v>149.12923863180083</v>
      </c>
      <c r="AD1" s="408">
        <f t="shared" si="0"/>
        <v>146.67130176430655</v>
      </c>
      <c r="AE1" s="408">
        <f t="shared" si="0"/>
        <v>147.60053787379033</v>
      </c>
      <c r="AF1" s="408">
        <f t="shared" si="0"/>
        <v>142.67818420380809</v>
      </c>
      <c r="AG1" s="408">
        <f t="shared" si="0"/>
        <v>123.46960012528679</v>
      </c>
      <c r="AH1" s="408">
        <f>SUM(AH4:AH87)</f>
        <v>131.58006954991319</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412" t="s">
        <v>2220</v>
      </c>
      <c r="B5" s="398" t="s">
        <v>4119</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412" t="s">
        <v>2220</v>
      </c>
      <c r="B6" s="398" t="s">
        <v>4123</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412" t="s">
        <v>2220</v>
      </c>
      <c r="B7" s="398" t="s">
        <v>4125</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412" t="s">
        <v>2220</v>
      </c>
      <c r="B8" s="398" t="s">
        <v>4127</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412" t="s">
        <v>2220</v>
      </c>
      <c r="B9" s="398" t="s">
        <v>4137</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412" t="s">
        <v>2220</v>
      </c>
      <c r="B10" s="398" t="s">
        <v>4146</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412" t="s">
        <v>2220</v>
      </c>
      <c r="B11" s="398" t="s">
        <v>4141</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412" t="s">
        <v>2220</v>
      </c>
      <c r="B14" s="398" t="s">
        <v>4174</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412" t="s">
        <v>2220</v>
      </c>
      <c r="B17" s="398" t="s">
        <v>4154</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0.1122474408898</v>
      </c>
      <c r="D18" s="413">
        <f>SUMIFS('EPA Export Aggregation'!G:G,'EPA Export Aggregation'!$A:$A,$B18,'EPA Export Aggregation'!$D:$D,$A$1)*IF($A18="CH4",About!$D$58,IF($A18="N2O",About!$D$59,1))</f>
        <v>9.7103155751300005E-2</v>
      </c>
      <c r="E18" s="413">
        <f>SUMIFS('EPA Export Aggregation'!H:H,'EPA Export Aggregation'!$A:$A,$B18,'EPA Export Aggregation'!$D:$D,$A$1)*IF($A18="CH4",About!$D$58,IF($A18="N2O",About!$D$59,1))</f>
        <v>0.1058103703704</v>
      </c>
      <c r="F18" s="413">
        <f>SUMIFS('EPA Export Aggregation'!I:I,'EPA Export Aggregation'!$A:$A,$B18,'EPA Export Aggregation'!$D:$D,$A$1)*IF($A18="CH4",About!$D$58,IF($A18="N2O",About!$D$59,1))</f>
        <v>0.1046929578482</v>
      </c>
      <c r="G18" s="413">
        <f>SUMIFS('EPA Export Aggregation'!J:J,'EPA Export Aggregation'!$A:$A,$B18,'EPA Export Aggregation'!$D:$D,$A$1)*IF($A18="CH4",About!$D$58,IF($A18="N2O",About!$D$59,1))</f>
        <v>0.1128156873364</v>
      </c>
      <c r="H18" s="413">
        <f>SUMIFS('EPA Export Aggregation'!K:K,'EPA Export Aggregation'!$A:$A,$B18,'EPA Export Aggregation'!$D:$D,$A$1)*IF($A18="CH4",About!$D$58,IF($A18="N2O",About!$D$59,1))</f>
        <v>0.1128156873364</v>
      </c>
      <c r="I18" s="413">
        <f>SUMIFS('EPA Export Aggregation'!L:L,'EPA Export Aggregation'!$A:$A,$B18,'EPA Export Aggregation'!$D:$D,$A$1)*IF($A18="CH4",About!$D$58,IF($A18="N2O",About!$D$59,1))</f>
        <v>9.88818582709E-2</v>
      </c>
      <c r="J18" s="413">
        <f>SUMIFS('EPA Export Aggregation'!M:M,'EPA Export Aggregation'!$A:$A,$B18,'EPA Export Aggregation'!$D:$D,$A$1)*IF($A18="CH4",About!$D$58,IF($A18="N2O",About!$D$59,1))</f>
        <v>0.1095750661912</v>
      </c>
      <c r="K18" s="413">
        <f>SUMIFS('EPA Export Aggregation'!N:N,'EPA Export Aggregation'!$A:$A,$B18,'EPA Export Aggregation'!$D:$D,$A$1)*IF($A18="CH4",About!$D$58,IF($A18="N2O",About!$D$59,1))</f>
        <v>0.1114640549828</v>
      </c>
      <c r="L18" s="413">
        <f>SUMIFS('EPA Export Aggregation'!O:O,'EPA Export Aggregation'!$A:$A,$B18,'EPA Export Aggregation'!$D:$D,$A$1)*IF($A18="CH4",About!$D$58,IF($A18="N2O",About!$D$59,1))</f>
        <v>0.1080371494607</v>
      </c>
      <c r="M18" s="413">
        <f>SUMIFS('EPA Export Aggregation'!P:P,'EPA Export Aggregation'!$A:$A,$B18,'EPA Export Aggregation'!$D:$D,$A$1)*IF($A18="CH4",About!$D$58,IF($A18="N2O",About!$D$59,1))</f>
        <v>0.118944042317</v>
      </c>
      <c r="N18" s="413">
        <f>SUMIFS('EPA Export Aggregation'!Q:Q,'EPA Export Aggregation'!$A:$A,$B18,'EPA Export Aggregation'!$D:$D,$A$1)*IF($A18="CH4",About!$D$58,IF($A18="N2O",About!$D$59,1))</f>
        <v>0.1020546195269</v>
      </c>
      <c r="O18" s="413">
        <f>SUMIFS('EPA Export Aggregation'!R:R,'EPA Export Aggregation'!$A:$A,$B18,'EPA Export Aggregation'!$D:$D,$A$1)*IF($A18="CH4",About!$D$58,IF($A18="N2O",About!$D$59,1))</f>
        <v>0.10971514309909999</v>
      </c>
      <c r="P18" s="413">
        <f>SUMIFS('EPA Export Aggregation'!S:S,'EPA Export Aggregation'!$A:$A,$B18,'EPA Export Aggregation'!$D:$D,$A$1)*IF($A18="CH4",About!$D$58,IF($A18="N2O",About!$D$59,1))</f>
        <v>0.12976317420950001</v>
      </c>
      <c r="Q18" s="413">
        <f>SUMIFS('EPA Export Aggregation'!T:T,'EPA Export Aggregation'!$A:$A,$B18,'EPA Export Aggregation'!$D:$D,$A$1)*IF($A18="CH4",About!$D$58,IF($A18="N2O",About!$D$59,1))</f>
        <v>0.1437593413553</v>
      </c>
      <c r="R18" s="413">
        <f>SUMIFS('EPA Export Aggregation'!U:U,'EPA Export Aggregation'!$A:$A,$B18,'EPA Export Aggregation'!$D:$D,$A$1)*IF($A18="CH4",About!$D$58,IF($A18="N2O",About!$D$59,1))</f>
        <v>0.13002962962959999</v>
      </c>
      <c r="S18" s="413">
        <f>SUMIFS('EPA Export Aggregation'!V:V,'EPA Export Aggregation'!$A:$A,$B18,'EPA Export Aggregation'!$D:$D,$A$1)*IF($A18="CH4",About!$D$58,IF($A18="N2O",About!$D$59,1))</f>
        <v>0.1242695384615</v>
      </c>
      <c r="T18" s="413">
        <f>SUMIFS('EPA Export Aggregation'!W:W,'EPA Export Aggregation'!$A:$A,$B18,'EPA Export Aggregation'!$D:$D,$A$1)*IF($A18="CH4",About!$D$58,IF($A18="N2O",About!$D$59,1))</f>
        <v>0.13061907692310001</v>
      </c>
      <c r="U18" s="413">
        <f>SUMIFS('EPA Export Aggregation'!X:X,'EPA Export Aggregation'!$A:$A,$B18,'EPA Export Aggregation'!$D:$D,$A$1)*IF($A18="CH4",About!$D$58,IF($A18="N2O",About!$D$59,1))</f>
        <v>0.1224553846154</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412" t="s">
        <v>2220</v>
      </c>
      <c r="B23" s="398" t="s">
        <v>4162</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412" t="s">
        <v>2220</v>
      </c>
      <c r="B27" s="398" t="s">
        <v>4180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1.6846657607699999E-2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2.4824799999999998E-6</v>
      </c>
      <c r="V76" s="413">
        <f>SUMIFS('EPA Export Aggregation'!Y:Y,'EPA Export Aggregation'!$A:$A,$B76,'EPA Export Aggregation'!$D:$D,$A$1)*IF($A76="CH4",About!$D$58,IF($A76="N2O",About!$D$59,1))</f>
        <v>3.4755960000000001E-5</v>
      </c>
      <c r="W76" s="413">
        <f>SUMIFS('EPA Export Aggregation'!Z:Z,'EPA Export Aggregation'!$A:$A,$B76,'EPA Export Aggregation'!$D:$D,$A$1)*IF($A76="CH4",About!$D$58,IF($A76="N2O",About!$D$59,1))</f>
        <v>3.3558120000000001E-5</v>
      </c>
      <c r="X76" s="413">
        <f>SUMIFS('EPA Export Aggregation'!AA:AA,'EPA Export Aggregation'!$A:$A,$B76,'EPA Export Aggregation'!$D:$D,$A$1)*IF($A76="CH4",About!$D$58,IF($A76="N2O",About!$D$59,1))</f>
        <v>5.3251043E-5</v>
      </c>
      <c r="Y76" s="413">
        <f>SUMIFS('EPA Export Aggregation'!AB:AB,'EPA Export Aggregation'!$A:$A,$B76,'EPA Export Aggregation'!$D:$D,$A$1)*IF($A76="CH4",About!$D$58,IF($A76="N2O",About!$D$59,1))</f>
        <v>5.4002047600000001E-5</v>
      </c>
      <c r="Z76" s="413">
        <f>SUMIFS('EPA Export Aggregation'!AC:AC,'EPA Export Aggregation'!$A:$A,$B76,'EPA Export Aggregation'!$D:$D,$A$1)*IF($A76="CH4",About!$D$58,IF($A76="N2O",About!$D$59,1))</f>
        <v>3.2052961700000001E-5</v>
      </c>
      <c r="AA76" s="413">
        <f>SUMIFS('EPA Export Aggregation'!AD:AD,'EPA Export Aggregation'!$A:$A,$B76,'EPA Export Aggregation'!$D:$D,$A$1)*IF($A76="CH4",About!$D$58,IF($A76="N2O",About!$D$59,1))</f>
        <v>3.2342782400000002E-5</v>
      </c>
      <c r="AB76" s="413">
        <f>SUMIFS('EPA Export Aggregation'!AE:AE,'EPA Export Aggregation'!$A:$A,$B76,'EPA Export Aggregation'!$D:$D,$A$1)*IF($A76="CH4",About!$D$58,IF($A76="N2O",About!$D$59,1))</f>
        <v>2.3023182499999999E-5</v>
      </c>
      <c r="AC76" s="413">
        <f>SUMIFS('EPA Export Aggregation'!AF:AF,'EPA Export Aggregation'!$A:$A,$B76,'EPA Export Aggregation'!$D:$D,$A$1)*IF($A76="CH4",About!$D$58,IF($A76="N2O",About!$D$59,1))</f>
        <v>2.3041794099999999E-5</v>
      </c>
      <c r="AD76" s="413">
        <f>SUMIFS('EPA Export Aggregation'!AG:AG,'EPA Export Aggregation'!$A:$A,$B76,'EPA Export Aggregation'!$D:$D,$A$1)*IF($A76="CH4",About!$D$58,IF($A76="N2O",About!$D$59,1))</f>
        <v>3.1731702500000003E-5</v>
      </c>
      <c r="AE76" s="413">
        <f>SUMIFS('EPA Export Aggregation'!AH:AH,'EPA Export Aggregation'!$A:$A,$B76,'EPA Export Aggregation'!$D:$D,$A$1)*IF($A76="CH4",About!$D$58,IF($A76="N2O",About!$D$59,1))</f>
        <v>3.1685834099999999E-5</v>
      </c>
      <c r="AF76" s="413">
        <f>SUMIFS('EPA Export Aggregation'!AI:AI,'EPA Export Aggregation'!$A:$A,$B76,'EPA Export Aggregation'!$D:$D,$A$1)*IF($A76="CH4",About!$D$58,IF($A76="N2O",About!$D$59,1))</f>
        <v>3.1648622499999999E-5</v>
      </c>
      <c r="AG76" s="413">
        <f>SUMIFS('EPA Export Aggregation'!AJ:AJ,'EPA Export Aggregation'!$A:$A,$B76,'EPA Export Aggregation'!$D:$D,$A$1)*IF($A76="CH4",About!$D$58,IF($A76="N2O",About!$D$59,1))</f>
        <v>6.4814915999999997E-6</v>
      </c>
      <c r="AH76" s="413">
        <f>SUMIFS('EPA Export Aggregation'!AK:AK,'EPA Export Aggregation'!$A:$A,$B76,'EPA Export Aggregation'!$D:$D,$A$1)*IF($A76="CH4",About!$D$58,IF($A76="N2O",About!$D$59,1))</f>
        <v>6.5051308999999996E-6</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9.4504179000000005E-5</v>
      </c>
      <c r="V80" s="413">
        <f>SUMIFS('EPA Export Aggregation'!Y:Y,'EPA Export Aggregation'!$A:$A,$B80,'EPA Export Aggregation'!$D:$D,$A$1)*IF($A80="CH4",About!$D$58,IF($A80="N2O",About!$D$59,1))</f>
        <v>1.323049914E-3</v>
      </c>
      <c r="W80" s="413">
        <f>SUMIFS('EPA Export Aggregation'!Z:Z,'EPA Export Aggregation'!$A:$A,$B80,'EPA Export Aggregation'!$D:$D,$A$1)*IF($A80="CH4",About!$D$58,IF($A80="N2O",About!$D$59,1))</f>
        <v>1.277467488E-3</v>
      </c>
      <c r="X80" s="413">
        <f>SUMIFS('EPA Export Aggregation'!AA:AA,'EPA Export Aggregation'!$A:$A,$B80,'EPA Export Aggregation'!$D:$D,$A$1)*IF($A80="CH4",About!$D$58,IF($A80="N2O",About!$D$59,1))</f>
        <v>1.2039799226158999E-3</v>
      </c>
      <c r="Y80" s="413">
        <f>SUMIFS('EPA Export Aggregation'!AB:AB,'EPA Export Aggregation'!$A:$A,$B80,'EPA Export Aggregation'!$D:$D,$A$1)*IF($A80="CH4",About!$D$58,IF($A80="N2O",About!$D$59,1))</f>
        <v>1.1580115690177E-3</v>
      </c>
      <c r="Z80" s="413">
        <f>SUMIFS('EPA Export Aggregation'!AC:AC,'EPA Export Aggregation'!$A:$A,$B80,'EPA Export Aggregation'!$D:$D,$A$1)*IF($A80="CH4",About!$D$58,IF($A80="N2O",About!$D$59,1))</f>
        <v>1.1959715400214001E-3</v>
      </c>
      <c r="AA80" s="413">
        <f>SUMIFS('EPA Export Aggregation'!AD:AD,'EPA Export Aggregation'!$A:$A,$B80,'EPA Export Aggregation'!$D:$D,$A$1)*IF($A80="CH4",About!$D$58,IF($A80="N2O",About!$D$59,1))</f>
        <v>1.2185453078042E-3</v>
      </c>
      <c r="AB80" s="413">
        <f>SUMIFS('EPA Export Aggregation'!AE:AE,'EPA Export Aggregation'!$A:$A,$B80,'EPA Export Aggregation'!$D:$D,$A$1)*IF($A80="CH4",About!$D$58,IF($A80="N2O",About!$D$59,1))</f>
        <v>8.6180018760060001E-4</v>
      </c>
      <c r="AC80" s="413">
        <f>SUMIFS('EPA Export Aggregation'!AF:AF,'EPA Export Aggregation'!$A:$A,$B80,'EPA Export Aggregation'!$D:$D,$A$1)*IF($A80="CH4",About!$D$58,IF($A80="N2O",About!$D$59,1))</f>
        <v>8.6110542240029999E-4</v>
      </c>
      <c r="AD80" s="413">
        <f>SUMIFS('EPA Export Aggregation'!AG:AG,'EPA Export Aggregation'!$A:$A,$B80,'EPA Export Aggregation'!$D:$D,$A$1)*IF($A80="CH4",About!$D$58,IF($A80="N2O",About!$D$59,1))</f>
        <v>1.1927864978003E-3</v>
      </c>
      <c r="AE80" s="413">
        <f>SUMIFS('EPA Export Aggregation'!AH:AH,'EPA Export Aggregation'!$A:$A,$B80,'EPA Export Aggregation'!$D:$D,$A$1)*IF($A80="CH4",About!$D$58,IF($A80="N2O",About!$D$59,1))</f>
        <v>1.1924690834002999E-3</v>
      </c>
      <c r="AF80" s="413">
        <f>SUMIFS('EPA Export Aggregation'!AI:AI,'EPA Export Aggregation'!$A:$A,$B80,'EPA Export Aggregation'!$D:$D,$A$1)*IF($A80="CH4",About!$D$58,IF($A80="N2O",About!$D$59,1))</f>
        <v>1.1919686083999999E-3</v>
      </c>
      <c r="AG80" s="413">
        <f>SUMIFS('EPA Export Aggregation'!AJ:AJ,'EPA Export Aggregation'!$A:$A,$B80,'EPA Export Aggregation'!$D:$D,$A$1)*IF($A80="CH4",About!$D$58,IF($A80="N2O",About!$D$59,1))</f>
        <v>2.3444736480030001E-4</v>
      </c>
      <c r="AH80" s="413">
        <f>SUMIFS('EPA Export Aggregation'!AK:AK,'EPA Export Aggregation'!$A:$A,$B80,'EPA Export Aggregation'!$D:$D,$A$1)*IF($A80="CH4",About!$D$58,IF($A80="N2O",About!$D$59,1))</f>
        <v>2.3457357480029999E-4</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2.04215E-6</v>
      </c>
      <c r="Y84" s="413">
        <f>SUMIFS('EPA Export Aggregation'!AB:AB,'EPA Export Aggregation'!$A:$A,$B84,'EPA Export Aggregation'!$D:$D,$A$1)*IF($A84="CH4",About!$D$58,IF($A84="N2O",About!$D$59,1))</f>
        <v>2.1502499999999999E-6</v>
      </c>
      <c r="Z84" s="413">
        <f>SUMIFS('EPA Export Aggregation'!AC:AC,'EPA Export Aggregation'!$A:$A,$B84,'EPA Export Aggregation'!$D:$D,$A$1)*IF($A84="CH4",About!$D$58,IF($A84="N2O",About!$D$59,1))</f>
        <v>2.4886499999999999E-6</v>
      </c>
      <c r="AA84" s="413">
        <f>SUMIFS('EPA Export Aggregation'!AD:AD,'EPA Export Aggregation'!$A:$A,$B84,'EPA Export Aggregation'!$D:$D,$A$1)*IF($A84="CH4",About!$D$58,IF($A84="N2O",About!$D$59,1))</f>
        <v>1.3347999999999999E-6</v>
      </c>
      <c r="AB84" s="413">
        <f>SUMIFS('EPA Export Aggregation'!AE:AE,'EPA Export Aggregation'!$A:$A,$B84,'EPA Export Aggregation'!$D:$D,$A$1)*IF($A84="CH4",About!$D$58,IF($A84="N2O",About!$D$59,1))</f>
        <v>1.6708500000000001E-6</v>
      </c>
      <c r="AC84" s="413">
        <f>SUMIFS('EPA Export Aggregation'!AF:AF,'EPA Export Aggregation'!$A:$A,$B84,'EPA Export Aggregation'!$D:$D,$A$1)*IF($A84="CH4",About!$D$58,IF($A84="N2O",About!$D$59,1))</f>
        <v>2.1032500000000001E-6</v>
      </c>
      <c r="AD84" s="413">
        <f>SUMIFS('EPA Export Aggregation'!AG:AG,'EPA Export Aggregation'!$A:$A,$B84,'EPA Export Aggregation'!$D:$D,$A$1)*IF($A84="CH4",About!$D$58,IF($A84="N2O",About!$D$59,1))</f>
        <v>1.7672E-6</v>
      </c>
      <c r="AE84" s="413">
        <f>SUMIFS('EPA Export Aggregation'!AH:AH,'EPA Export Aggregation'!$A:$A,$B84,'EPA Export Aggregation'!$D:$D,$A$1)*IF($A84="CH4",About!$D$58,IF($A84="N2O",About!$D$59,1))</f>
        <v>1.8000999999999999E-6</v>
      </c>
      <c r="AF84" s="413">
        <f>SUMIFS('EPA Export Aggregation'!AI:AI,'EPA Export Aggregation'!$A:$A,$B84,'EPA Export Aggregation'!$D:$D,$A$1)*IF($A84="CH4",About!$D$58,IF($A84="N2O",About!$D$59,1))</f>
        <v>1.9081999999999998E-6</v>
      </c>
      <c r="AG84" s="413">
        <f>SUMIFS('EPA Export Aggregation'!AJ:AJ,'EPA Export Aggregation'!$A:$A,$B84,'EPA Export Aggregation'!$D:$D,$A$1)*IF($A84="CH4",About!$D$58,IF($A84="N2O",About!$D$59,1))</f>
        <v>1.9317000000000001E-6</v>
      </c>
      <c r="AH84" s="413">
        <f>SUMIFS('EPA Export Aggregation'!AK:AK,'EPA Export Aggregation'!$A:$A,$B84,'EPA Export Aggregation'!$D:$D,$A$1)*IF($A84="CH4",About!$D$58,IF($A84="N2O",About!$D$59,1))</f>
        <v>2.3688000000000001E-6</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2024-06-14T21:48:39Z</dcterms:modified>
</cp:coreProperties>
</file>