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5CEAE4FA-D6F2-4561-A232-839905FCD326}"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7" i="28"/>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8" i="28"/>
  <c r="K9" i="28"/>
  <c r="T10" i="28"/>
  <c r="AG11" i="28"/>
  <c r="T12" i="28"/>
  <c r="K13" i="28"/>
  <c r="D14" i="28"/>
  <c r="AB14" i="28"/>
  <c r="AF15" i="28"/>
  <c r="L17" i="28"/>
  <c r="AF18" i="28"/>
  <c r="AB20" i="28"/>
  <c r="X22" i="28"/>
  <c r="K24" i="28"/>
  <c r="H26" i="28"/>
  <c r="C28"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T6" i="28"/>
  <c r="K11" i="28"/>
  <c r="Q33" i="28"/>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7" i="28"/>
  <c r="T29"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S3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AG9" i="28"/>
  <c r="H3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2" i="24" l="1"/>
  <c r="M2" i="24"/>
  <c r="K12" i="24"/>
  <c r="P13" i="24"/>
  <c r="J49" i="26"/>
  <c r="K49" i="26" s="1"/>
  <c r="O49" i="26"/>
  <c r="P49" i="26" s="1"/>
  <c r="J33" i="26"/>
  <c r="K33" i="26" s="1"/>
  <c r="O33" i="26"/>
  <c r="P33" i="26" s="1"/>
  <c r="D1" i="28"/>
  <c r="Q13" i="24"/>
  <c r="J21" i="26"/>
  <c r="K21" i="26" s="1"/>
  <c r="O21" i="26"/>
  <c r="P21" i="26" s="1"/>
  <c r="K2" i="24"/>
  <c r="N13" i="24"/>
  <c r="M13" i="24"/>
  <c r="L7" i="24"/>
  <c r="J42" i="19" s="1"/>
  <c r="O39" i="26"/>
  <c r="P39" i="26" s="1"/>
  <c r="J39" i="26"/>
  <c r="K39" i="26" s="1"/>
  <c r="O2" i="24"/>
  <c r="AB1" i="28"/>
  <c r="AD1" i="28"/>
  <c r="V1" i="28"/>
  <c r="O41" i="26"/>
  <c r="P41" i="26" s="1"/>
  <c r="J41" i="26"/>
  <c r="K41" i="26" s="1"/>
  <c r="O10" i="26"/>
  <c r="P10" i="26" s="1"/>
  <c r="J10" i="26"/>
  <c r="K10" i="26" s="1"/>
  <c r="O29" i="26"/>
  <c r="P29" i="26" s="1"/>
  <c r="J29" i="26"/>
  <c r="K29" i="26" s="1"/>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<sst xmlns="http://schemas.openxmlformats.org/spreadsheetml/2006/main" count="35255" uniqueCount="4358">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</sst>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3774</v>
      </c>
      <c r="C1" s="353">
        <v>45495</v>
      </c>
      <c r="G1" s="354" t="s">
        <v>3763</v>
      </c>
      <c r="H1" s="354" t="s">
        <v>3764</v>
      </c>
    </row>
    <row r="2" spans="1:8" x14ac:dyDescent="0.25">
      <c r="B2" t="str">
        <f>_xlfn.XLOOKUP(B1,H:H,G:G,0,0,1)</f>
        <v>CA</v>
      </c>
      <c r="C2" t="str">
        <f>_xlfn.XLOOKUP(B2,G:G, H:H, 0,0,1)</f>
        <v>California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California.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California</v>
      </c>
      <c r="B3" s="404">
        <f>ROUND(SUMIFS(B$4:B$54, $A$4:$A$54, $A$3),0)</f>
        <v>226073</v>
      </c>
      <c r="C3" s="405">
        <f t="shared" ref="C3" si="0">ROUND(SUMIFS(C$4:C$54, $A$4:$A$54, $A$3),0)</f>
        <v>226</v>
      </c>
      <c r="D3" s="404">
        <f>SUMIFS(D$4:D$54, $A$4:$A$54, $A$3)</f>
        <v>94891488</v>
      </c>
      <c r="E3" s="404">
        <f>SUMIFS(E$4:E$54, $A$4:$A$54, $A$3)</f>
        <v>80377637.999999851</v>
      </c>
      <c r="F3" s="406">
        <f>ROUND(SUMIFS(F$4:F$54,$A$4:$A$54,$A$3)*100,0)</f>
        <v>-15</v>
      </c>
      <c r="G3" s="178">
        <f>SUMIFS(G$4:G$54, $A$4:$A$54, $A$3)</f>
        <v>674638</v>
      </c>
      <c r="H3" s="178">
        <f>SUMIFS(H$4:H$54, $A$4:$A$54, $A$3)</f>
        <v>1233980</v>
      </c>
      <c r="I3" s="406">
        <f>ROUND(SUMIFS(I$4:I$54,$A$4:$A$54,$A$3)*100,0)</f>
        <v>83</v>
      </c>
      <c r="J3" s="406">
        <f>ROUND(SUMIFS(J$4:J$54, $A$4:$A$54, $A$3),0)</f>
        <v>18071</v>
      </c>
      <c r="K3" s="178">
        <f t="shared" ref="K3:AI3" si="1">ROUND(SUMIFS(K$4:K$54, $A$4:$A$54, $A$3),0)</f>
        <v>6576</v>
      </c>
      <c r="L3" s="406">
        <f t="shared" si="1"/>
        <v>8643</v>
      </c>
      <c r="M3" s="178">
        <f t="shared" si="1"/>
        <v>0</v>
      </c>
      <c r="N3" s="178">
        <f t="shared" si="1"/>
        <v>3950</v>
      </c>
      <c r="O3" s="178">
        <f t="shared" si="1"/>
        <v>2000</v>
      </c>
      <c r="P3" s="178">
        <f t="shared" si="1"/>
        <v>30</v>
      </c>
      <c r="Q3" s="178">
        <f t="shared" si="1"/>
        <v>0</v>
      </c>
      <c r="R3" s="178">
        <f t="shared" si="1"/>
        <v>100</v>
      </c>
      <c r="S3" s="406">
        <f t="shared" si="1"/>
        <v>0</v>
      </c>
      <c r="T3" s="178">
        <f t="shared" si="1"/>
        <v>0</v>
      </c>
      <c r="U3" s="178">
        <f t="shared" si="1"/>
        <v>18863</v>
      </c>
      <c r="V3" s="178">
        <f t="shared" si="1"/>
        <v>2240</v>
      </c>
      <c r="W3" s="178">
        <f t="shared" si="1"/>
        <v>10216</v>
      </c>
      <c r="X3" s="178">
        <f t="shared" si="1"/>
        <v>6136</v>
      </c>
      <c r="Y3" s="178">
        <f t="shared" si="1"/>
        <v>11263</v>
      </c>
      <c r="Z3" s="178">
        <f t="shared" si="1"/>
        <v>1284</v>
      </c>
      <c r="AA3" s="178">
        <f t="shared" si="1"/>
        <v>823</v>
      </c>
      <c r="AB3" s="178">
        <f t="shared" si="1"/>
        <v>1836</v>
      </c>
      <c r="AC3" s="178">
        <f t="shared" si="1"/>
        <v>291</v>
      </c>
      <c r="AD3" s="178">
        <f t="shared" si="1"/>
        <v>15301</v>
      </c>
      <c r="AE3" s="178">
        <f t="shared" si="1"/>
        <v>0</v>
      </c>
      <c r="AF3" s="178">
        <f t="shared" si="1"/>
        <v>0</v>
      </c>
      <c r="AG3" s="178">
        <f t="shared" si="1"/>
        <v>0</v>
      </c>
      <c r="AH3" s="178">
        <f t="shared" si="1"/>
        <v>0</v>
      </c>
      <c r="AI3" s="406">
        <f t="shared" si="1"/>
        <v>48</v>
      </c>
      <c r="AJ3" s="178">
        <f>ROUND(SUMIFS(AJ$4:AJ$54,$A$4:$A$54,$A$3)*100,0)</f>
        <v>31</v>
      </c>
      <c r="AK3" s="178">
        <f t="shared" ref="AK3:AL3" si="2">ROUND(SUMIFS(AK$4:AK$54,$A$4:$A$54,$A$3)*100,0)</f>
        <v>53</v>
      </c>
      <c r="AL3" s="178">
        <f t="shared" si="2"/>
        <v>88</v>
      </c>
      <c r="AM3" s="178">
        <f>SUMIFS(AM$4:AM$54, $A$4:$A$54, $A$3)</f>
        <v>1</v>
      </c>
      <c r="AN3" s="178">
        <f t="shared" ref="AN3:AQ3" si="3">SUMIFS(AN$4:AN$54, $A$4:$A$54, $A$3)</f>
        <v>2500</v>
      </c>
      <c r="AO3" s="406">
        <f t="shared" si="3"/>
        <v>0</v>
      </c>
      <c r="AP3" s="406">
        <f t="shared" si="3"/>
        <v>34185</v>
      </c>
      <c r="AQ3" s="406">
        <f t="shared" si="3"/>
        <v>38889770</v>
      </c>
      <c r="AR3" s="406">
        <f>ROUND(SUMIFS(AR$4:AR$54,$A$4:$A$54,$A$3),2)</f>
        <v>87.9</v>
      </c>
      <c r="AS3" s="178">
        <f>SUMIFS(AS$4:AS$54, $A$4:$A$54, $A$3)</f>
        <v>923291590000000</v>
      </c>
      <c r="AT3" s="178">
        <f t="shared" ref="AT3:BH3" si="4">SUMIFS(AT$4:AT$54, $A$4:$A$54, $A$3)</f>
        <v>0</v>
      </c>
      <c r="AU3" s="178">
        <f t="shared" si="4"/>
        <v>187227182553239</v>
      </c>
      <c r="AV3" s="178">
        <f t="shared" si="4"/>
        <v>743523232912676</v>
      </c>
      <c r="AW3" s="178">
        <f t="shared" si="4"/>
        <v>234216731265149</v>
      </c>
      <c r="AX3" s="178">
        <f t="shared" si="4"/>
        <v>0</v>
      </c>
      <c r="AY3" s="178">
        <f t="shared" si="4"/>
        <v>738063389239436</v>
      </c>
      <c r="AZ3" s="178">
        <f t="shared" si="4"/>
        <v>1789078414747330</v>
      </c>
      <c r="BA3" s="178">
        <f t="shared" si="4"/>
        <v>978420092120629</v>
      </c>
      <c r="BB3" s="178">
        <f t="shared" si="4"/>
        <v>0</v>
      </c>
      <c r="BC3" s="178">
        <f t="shared" si="4"/>
        <v>182392553336683</v>
      </c>
      <c r="BD3" s="178">
        <f t="shared" si="4"/>
        <v>660411632774181</v>
      </c>
      <c r="BE3" s="178">
        <f t="shared" si="4"/>
        <v>148935435371110</v>
      </c>
      <c r="BF3" s="178">
        <f t="shared" si="4"/>
        <v>206666891944876</v>
      </c>
      <c r="BG3" s="178">
        <f t="shared" si="4"/>
        <v>864961552577066</v>
      </c>
      <c r="BH3" s="178">
        <f t="shared" si="4"/>
        <v>2043581888993470</v>
      </c>
      <c r="BI3" s="178">
        <f>ROUND(SUMIFS(BI$4:BI$54,$A$4:$A$54,$A$3),2)</f>
        <v>94.37</v>
      </c>
      <c r="BJ3" s="178">
        <f t="shared" ref="BJ3:BP3" si="5">ROUND(SUMIFS(BJ$4:BJ$54,$A$4:$A$54,$A$3),2)</f>
        <v>0</v>
      </c>
      <c r="BK3" s="178">
        <f t="shared" si="5"/>
        <v>102.65</v>
      </c>
      <c r="BL3" s="178">
        <f t="shared" si="5"/>
        <v>112.58</v>
      </c>
      <c r="BM3" s="178">
        <f t="shared" si="5"/>
        <v>157.26</v>
      </c>
      <c r="BN3" s="178">
        <f t="shared" si="5"/>
        <v>0</v>
      </c>
      <c r="BO3" s="178">
        <f t="shared" si="5"/>
        <v>85.33</v>
      </c>
      <c r="BP3" s="406">
        <f t="shared" si="5"/>
        <v>87.55</v>
      </c>
      <c r="BQ3" s="406">
        <f t="shared" ref="BQ3:BR3" si="6">ROUND(SUMIFS(BQ$4:BQ$54,$A$4:$A$54,$A$3)*100,0)</f>
        <v>9</v>
      </c>
      <c r="BR3" s="406">
        <f t="shared" si="6"/>
        <v>10</v>
      </c>
      <c r="BS3" s="406">
        <f>ROUND(SUMIFS(BS$4:BS$54,$A$4:$A$54,$A$3)*100,0)</f>
        <v>39</v>
      </c>
      <c r="BT3" s="406">
        <f>ROUND(SUMIFS(BT$4:BT$54,$A$4:$A$54,$A$3)*100,0)</f>
        <v>37</v>
      </c>
      <c r="BU3" s="406">
        <f t="shared" ref="BU3:CH3" si="7">ROUND(SUMIFS(BU$4:BU$54,$A$4:$A$54,$A$3)*100,0)</f>
        <v>57</v>
      </c>
      <c r="BV3" s="406">
        <f t="shared" si="7"/>
        <v>69</v>
      </c>
      <c r="BW3" s="406">
        <f t="shared" si="7"/>
        <v>13</v>
      </c>
      <c r="BX3" s="406">
        <f t="shared" si="7"/>
        <v>22</v>
      </c>
      <c r="BY3" s="406">
        <f t="shared" si="7"/>
        <v>31</v>
      </c>
      <c r="BZ3" s="406">
        <f>ROUND(SUMIFS(BZ$4:BZ$54,$A$4:$A$54,$A$3)*100,0)</f>
        <v>33</v>
      </c>
      <c r="CA3" s="406">
        <f>ROUND(SUMIFS(CA$4:CA$54,$A$4:$A$54,$A$3)*100,0)</f>
        <v>100</v>
      </c>
      <c r="CB3" s="406">
        <f>ROUND(SUMIFS(CB$4:CB$54,$A$4:$A$54,$A$3)*100,0)</f>
        <v>100</v>
      </c>
      <c r="CC3" s="406">
        <f t="shared" si="7"/>
        <v>13</v>
      </c>
      <c r="CD3" s="406">
        <f t="shared" si="7"/>
        <v>22</v>
      </c>
      <c r="CE3" s="406">
        <f t="shared" si="7"/>
        <v>30</v>
      </c>
      <c r="CF3" s="406">
        <f t="shared" si="7"/>
        <v>32</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349</v>
      </c>
      <c r="H6" t="s">
        <v>3997</v>
      </c>
      <c r="I6" s="424">
        <v>2030</v>
      </c>
      <c r="J6" s="424">
        <f>IF($E6="","",(1-$E6)*$G6)</f>
        <v>209.4</v>
      </c>
      <c r="K6" s="424">
        <f>J6</f>
        <v>209.4</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CA</v>
      </c>
      <c r="C1" s="431">
        <f>SUM(C4:C87)</f>
        <v>349.43495915464558</v>
      </c>
      <c r="D1" s="431">
        <f t="shared" ref="D1:AG1" si="0">SUM(D4:D87)</f>
        <v>337.96193143913928</v>
      </c>
      <c r="E1" s="431">
        <f t="shared" si="0"/>
        <v>351.58949766845433</v>
      </c>
      <c r="F1" s="431">
        <f t="shared" si="0"/>
        <v>339.9536018388834</v>
      </c>
      <c r="G1" s="431">
        <f t="shared" si="0"/>
        <v>355.295519899184</v>
      </c>
      <c r="H1" s="431">
        <f t="shared" si="0"/>
        <v>344.8250940388055</v>
      </c>
      <c r="I1" s="431">
        <f t="shared" si="0"/>
        <v>347.49885169053204</v>
      </c>
      <c r="J1" s="431">
        <f t="shared" si="0"/>
        <v>353.05925890072928</v>
      </c>
      <c r="K1" s="431">
        <f t="shared" si="0"/>
        <v>366.08668247378353</v>
      </c>
      <c r="L1" s="431">
        <f t="shared" si="0"/>
        <v>370.18263797549002</v>
      </c>
      <c r="M1" s="431">
        <f t="shared" si="0"/>
        <v>385.18330200443114</v>
      </c>
      <c r="N1" s="431">
        <f t="shared" si="0"/>
        <v>389.24330850438128</v>
      </c>
      <c r="O1" s="431">
        <f t="shared" si="0"/>
        <v>386.59683751572874</v>
      </c>
      <c r="P1" s="431">
        <f t="shared" si="0"/>
        <v>381.08736706183623</v>
      </c>
      <c r="Q1" s="431">
        <f t="shared" si="0"/>
        <v>397.87536834192815</v>
      </c>
      <c r="R1" s="431">
        <f t="shared" si="0"/>
        <v>392.2209288898942</v>
      </c>
      <c r="S1" s="431">
        <f t="shared" si="0"/>
        <v>397.85115263156962</v>
      </c>
      <c r="T1" s="431">
        <f t="shared" si="0"/>
        <v>402.41459274128329</v>
      </c>
      <c r="U1" s="431">
        <f t="shared" si="0"/>
        <v>383.11732645483391</v>
      </c>
      <c r="V1" s="431">
        <f t="shared" si="0"/>
        <v>361.41943674874597</v>
      </c>
      <c r="W1" s="431">
        <f t="shared" si="0"/>
        <v>355.47996393152476</v>
      </c>
      <c r="X1" s="431">
        <f t="shared" si="0"/>
        <v>344.23269534003185</v>
      </c>
      <c r="Y1" s="431">
        <f t="shared" si="0"/>
        <v>350.12520830177652</v>
      </c>
      <c r="Z1" s="431">
        <f t="shared" si="0"/>
        <v>354.28078785549167</v>
      </c>
      <c r="AA1" s="431">
        <f t="shared" si="0"/>
        <v>348.96404786983794</v>
      </c>
      <c r="AB1" s="431">
        <f t="shared" si="0"/>
        <v>353.39323942987897</v>
      </c>
      <c r="AC1" s="431">
        <f t="shared" si="0"/>
        <v>354.07720617209247</v>
      </c>
      <c r="AD1" s="431">
        <f t="shared" si="0"/>
        <v>356.87162069113111</v>
      </c>
      <c r="AE1" s="431">
        <f t="shared" si="0"/>
        <v>356.4668254366685</v>
      </c>
      <c r="AF1" s="431">
        <f t="shared" si="0"/>
        <v>359.83494785582371</v>
      </c>
      <c r="AG1" s="431">
        <f t="shared" si="0"/>
        <v>311.74859954990268</v>
      </c>
      <c r="AH1" s="431">
        <f>SUM(AH4:AH87)</f>
        <v>331.81222621945886</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35" t="s">
        <v>2220</v>
      </c>
      <c r="B5" s="408" t="s">
        <v>4125</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35" t="s">
        <v>2220</v>
      </c>
      <c r="B6" s="408" t="s">
        <v>4129</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35" t="s">
        <v>2220</v>
      </c>
      <c r="B7" s="408" t="s">
        <v>4131</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35" t="s">
        <v>2220</v>
      </c>
      <c r="B8" s="408" t="s">
        <v>4133</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35" t="s">
        <v>2220</v>
      </c>
      <c r="B9" s="408" t="s">
        <v>4143</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35" t="s">
        <v>2220</v>
      </c>
      <c r="B10" s="408" t="s">
        <v>4152</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35" t="s">
        <v>2220</v>
      </c>
      <c r="B11" s="408" t="s">
        <v>4147</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35" t="s">
        <v>2220</v>
      </c>
      <c r="B12" s="408" t="s">
        <v>4158</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35" t="s">
        <v>2220</v>
      </c>
      <c r="B13" s="408" t="s">
        <v>4162</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35" t="s">
        <v>2220</v>
      </c>
      <c r="B14" s="408" t="s">
        <v>4180</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35" t="s">
        <v>2220</v>
      </c>
      <c r="B17" s="408" t="s">
        <v>4160</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35" t="s">
        <v>2220</v>
      </c>
      <c r="B18" s="408" t="s">
        <v>4176</v>
      </c>
      <c r="C18" s="436">
        <f>SUMIFS('EPA Export Aggregation'!F:F,'EPA Export Aggregation'!$A:$A,$B18,'EPA Export Aggregation'!$D:$D,$A$1)*IF($A18="CH4",About!$D$58,IF($A18="N2O",About!$D$59,1))</f>
        <v>4.4405581011399999E-2</v>
      </c>
      <c r="D18" s="436">
        <f>SUMIFS('EPA Export Aggregation'!G:G,'EPA Export Aggregation'!$A:$A,$B18,'EPA Export Aggregation'!$D:$D,$A$1)*IF($A18="CH4",About!$D$58,IF($A18="N2O",About!$D$59,1))</f>
        <v>3.8414435242300003E-2</v>
      </c>
      <c r="E18" s="436">
        <f>SUMIFS('EPA Export Aggregation'!H:H,'EPA Export Aggregation'!$A:$A,$B18,'EPA Export Aggregation'!$D:$D,$A$1)*IF($A18="CH4",About!$D$58,IF($A18="N2O",About!$D$59,1))</f>
        <v>4.1859047619E-2</v>
      </c>
      <c r="F18" s="436">
        <f>SUMIFS('EPA Export Aggregation'!I:I,'EPA Export Aggregation'!$A:$A,$B18,'EPA Export Aggregation'!$D:$D,$A$1)*IF($A18="CH4",About!$D$58,IF($A18="N2O",About!$D$59,1))</f>
        <v>4.6018882570600002E-2</v>
      </c>
      <c r="G18" s="436">
        <f>SUMIFS('EPA Export Aggregation'!J:J,'EPA Export Aggregation'!$A:$A,$B18,'EPA Export Aggregation'!$D:$D,$A$1)*IF($A18="CH4",About!$D$58,IF($A18="N2O",About!$D$59,1))</f>
        <v>4.9589313114900002E-2</v>
      </c>
      <c r="H18" s="436">
        <f>SUMIFS('EPA Export Aggregation'!K:K,'EPA Export Aggregation'!$A:$A,$B18,'EPA Export Aggregation'!$D:$D,$A$1)*IF($A18="CH4",About!$D$58,IF($A18="N2O",About!$D$59,1))</f>
        <v>4.9589313114900002E-2</v>
      </c>
      <c r="I18" s="436">
        <f>SUMIFS('EPA Export Aggregation'!L:L,'EPA Export Aggregation'!$A:$A,$B18,'EPA Export Aggregation'!$D:$D,$A$1)*IF($A18="CH4",About!$D$58,IF($A18="N2O",About!$D$59,1))</f>
        <v>3.9118097777499999E-2</v>
      </c>
      <c r="J18" s="436">
        <f>SUMIFS('EPA Export Aggregation'!M:M,'EPA Export Aggregation'!$A:$A,$B18,'EPA Export Aggregation'!$D:$D,$A$1)*IF($A18="CH4",About!$D$58,IF($A18="N2O",About!$D$59,1))</f>
        <v>4.3348377833899998E-2</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35" t="s">
        <v>2220</v>
      </c>
      <c r="B30" s="408" t="s">
        <v>4193</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36">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36">
        <f>SUMIFS('EPA Export Aggregation'!U:U,'EPA Export Aggregation'!$A:$A,$B33,'EPA Export Aggregation'!$D:$D,$A$1)*IF($A33="CH4",About!$D$58,IF($A33="N2O",About!$D$59,1))</f>
        <v>0.1040643235984</v>
      </c>
      <c r="S33" s="436">
        <f>SUMIFS('EPA Export Aggregation'!V:V,'EPA Export Aggregation'!$A:$A,$B33,'EPA Export Aggregation'!$D:$D,$A$1)*IF($A33="CH4",About!$D$58,IF($A33="N2O",About!$D$59,1))</f>
        <v>0.15085544944410001</v>
      </c>
      <c r="T33" s="436">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36">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36">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36">
        <f>SUMIFS('EPA Export Aggregation'!AD:AD,'EPA Export Aggregation'!$A:$A,$B33,'EPA Export Aggregation'!$D:$D,$A$1)*IF($A33="CH4",About!$D$58,IF($A33="N2O",About!$D$59,1))</f>
        <v>0.1122399328553</v>
      </c>
      <c r="AB33" s="436">
        <f>SUMIFS('EPA Export Aggregation'!AE:AE,'EPA Export Aggregation'!$A:$A,$B33,'EPA Export Aggregation'!$D:$D,$A$1)*IF($A33="CH4",About!$D$58,IF($A33="N2O",About!$D$59,1))</f>
        <v>3.2634236105000001E-3</v>
      </c>
      <c r="AC33" s="436">
        <f>SUMIFS('EPA Export Aggregation'!AF:AF,'EPA Export Aggregation'!$A:$A,$B33,'EPA Export Aggregation'!$D:$D,$A$1)*IF($A33="CH4",About!$D$58,IF($A33="N2O",About!$D$59,1))</f>
        <v>5.5367059165600002E-2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5.0769228857399998E-2</v>
      </c>
      <c r="AH33" s="436">
        <f>SUMIFS('EPA Export Aggregation'!AK:AK,'EPA Export Aggregation'!$A:$A,$B33,'EPA Export Aggregation'!$D:$D,$A$1)*IF($A33="CH4",About!$D$58,IF($A33="N2O",About!$D$59,1))</f>
        <v>5.3060237546500001E-2</v>
      </c>
    </row>
    <row r="34" spans="1:34" x14ac:dyDescent="0.25">
      <c r="A34" s="435" t="s">
        <v>2220</v>
      </c>
      <c r="B34" s="408" t="s">
        <v>4164</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9.5480642725000002E-3</v>
      </c>
      <c r="D76" s="436">
        <f>SUMIFS('EPA Export Aggregation'!G:G,'EPA Export Aggregation'!$A:$A,$B76,'EPA Export Aggregation'!$D:$D,$A$1)*IF($A76="CH4",About!$D$58,IF($A76="N2O",About!$D$59,1))</f>
        <v>9.5480642725000002E-3</v>
      </c>
      <c r="E76" s="436">
        <f>SUMIFS('EPA Export Aggregation'!H:H,'EPA Export Aggregation'!$A:$A,$B76,'EPA Export Aggregation'!$D:$D,$A$1)*IF($A76="CH4",About!$D$58,IF($A76="N2O",About!$D$59,1))</f>
        <v>9.5480642725000002E-3</v>
      </c>
      <c r="F76" s="436">
        <f>SUMIFS('EPA Export Aggregation'!I:I,'EPA Export Aggregation'!$A:$A,$B76,'EPA Export Aggregation'!$D:$D,$A$1)*IF($A76="CH4",About!$D$58,IF($A76="N2O",About!$D$59,1))</f>
        <v>1.1935080140599999E-2</v>
      </c>
      <c r="G76" s="436">
        <f>SUMIFS('EPA Export Aggregation'!J:J,'EPA Export Aggregation'!$A:$A,$B76,'EPA Export Aggregation'!$D:$D,$A$1)*IF($A76="CH4",About!$D$58,IF($A76="N2O",About!$D$59,1))</f>
        <v>1.31285885424E-2</v>
      </c>
      <c r="H76" s="436">
        <f>SUMIFS('EPA Export Aggregation'!K:K,'EPA Export Aggregation'!$A:$A,$B76,'EPA Export Aggregation'!$D:$D,$A$1)*IF($A76="CH4",About!$D$58,IF($A76="N2O",About!$D$59,1))</f>
        <v>1.64981823004E-2</v>
      </c>
      <c r="I76" s="436">
        <f>SUMIFS('EPA Export Aggregation'!L:L,'EPA Export Aggregation'!$A:$A,$B76,'EPA Export Aggregation'!$D:$D,$A$1)*IF($A76="CH4",About!$D$58,IF($A76="N2O",About!$D$59,1))</f>
        <v>1.8320619056699999E-2</v>
      </c>
      <c r="J76" s="436">
        <f>SUMIFS('EPA Export Aggregation'!M:M,'EPA Export Aggregation'!$A:$A,$B76,'EPA Export Aggregation'!$D:$D,$A$1)*IF($A76="CH4",About!$D$58,IF($A76="N2O",About!$D$59,1))</f>
        <v>1.93612306091E-2</v>
      </c>
      <c r="K76" s="436">
        <f>SUMIFS('EPA Export Aggregation'!N:N,'EPA Export Aggregation'!$A:$A,$B76,'EPA Export Aggregation'!$D:$D,$A$1)*IF($A76="CH4",About!$D$58,IF($A76="N2O",About!$D$59,1))</f>
        <v>2.3746897653000001E-2</v>
      </c>
      <c r="L76" s="436">
        <f>SUMIFS('EPA Export Aggregation'!O:O,'EPA Export Aggregation'!$A:$A,$B76,'EPA Export Aggregation'!$D:$D,$A$1)*IF($A76="CH4",About!$D$58,IF($A76="N2O",About!$D$59,1))</f>
        <v>2.41039117597E-2</v>
      </c>
      <c r="M76" s="436">
        <f>SUMIFS('EPA Export Aggregation'!P:P,'EPA Export Aggregation'!$A:$A,$B76,'EPA Export Aggregation'!$D:$D,$A$1)*IF($A76="CH4",About!$D$58,IF($A76="N2O",About!$D$59,1))</f>
        <v>1.4690736857700001E-2</v>
      </c>
      <c r="N76" s="436">
        <f>SUMIFS('EPA Export Aggregation'!Q:Q,'EPA Export Aggregation'!$A:$A,$B76,'EPA Export Aggregation'!$D:$D,$A$1)*IF($A76="CH4",About!$D$58,IF($A76="N2O",About!$D$59,1))</f>
        <v>9.7688075302999992E-3</v>
      </c>
      <c r="O76" s="436">
        <f>SUMIFS('EPA Export Aggregation'!R:R,'EPA Export Aggregation'!$A:$A,$B76,'EPA Export Aggregation'!$D:$D,$A$1)*IF($A76="CH4",About!$D$58,IF($A76="N2O",About!$D$59,1))</f>
        <v>9.3399774007000003E-3</v>
      </c>
      <c r="P76" s="436">
        <f>SUMIFS('EPA Export Aggregation'!S:S,'EPA Export Aggregation'!$A:$A,$B76,'EPA Export Aggregation'!$D:$D,$A$1)*IF($A76="CH4",About!$D$58,IF($A76="N2O",About!$D$59,1))</f>
        <v>9.8073945302000008E-3</v>
      </c>
      <c r="Q76" s="436">
        <f>SUMIFS('EPA Export Aggregation'!T:T,'EPA Export Aggregation'!$A:$A,$B76,'EPA Export Aggregation'!$D:$D,$A$1)*IF($A76="CH4",About!$D$58,IF($A76="N2O",About!$D$59,1))</f>
        <v>9.7650287450999993E-3</v>
      </c>
      <c r="R76" s="436">
        <f>SUMIFS('EPA Export Aggregation'!U:U,'EPA Export Aggregation'!$A:$A,$B76,'EPA Export Aggregation'!$D:$D,$A$1)*IF($A76="CH4",About!$D$58,IF($A76="N2O",About!$D$59,1))</f>
        <v>9.3764400581000003E-3</v>
      </c>
      <c r="S76" s="436">
        <f>SUMIFS('EPA Export Aggregation'!V:V,'EPA Export Aggregation'!$A:$A,$B76,'EPA Export Aggregation'!$D:$D,$A$1)*IF($A76="CH4",About!$D$58,IF($A76="N2O",About!$D$59,1))</f>
        <v>1.11516992398E-2</v>
      </c>
      <c r="T76" s="436">
        <f>SUMIFS('EPA Export Aggregation'!W:W,'EPA Export Aggregation'!$A:$A,$B76,'EPA Export Aggregation'!$D:$D,$A$1)*IF($A76="CH4",About!$D$58,IF($A76="N2O",About!$D$59,1))</f>
        <v>1.0853528684799999E-2</v>
      </c>
      <c r="U76" s="436">
        <f>SUMIFS('EPA Export Aggregation'!X:X,'EPA Export Aggregation'!$A:$A,$B76,'EPA Export Aggregation'!$D:$D,$A$1)*IF($A76="CH4",About!$D$58,IF($A76="N2O",About!$D$59,1))</f>
        <v>1.0219979112499999E-2</v>
      </c>
      <c r="V76" s="436">
        <f>SUMIFS('EPA Export Aggregation'!Y:Y,'EPA Export Aggregation'!$A:$A,$B76,'EPA Export Aggregation'!$D:$D,$A$1)*IF($A76="CH4",About!$D$58,IF($A76="N2O",About!$D$59,1))</f>
        <v>7.0700846311000003E-3</v>
      </c>
      <c r="W76" s="436">
        <f>SUMIFS('EPA Export Aggregation'!Z:Z,'EPA Export Aggregation'!$A:$A,$B76,'EPA Export Aggregation'!$D:$D,$A$1)*IF($A76="CH4",About!$D$58,IF($A76="N2O",About!$D$59,1))</f>
        <v>6.2451035178E-3</v>
      </c>
      <c r="X76" s="436">
        <f>SUMIFS('EPA Export Aggregation'!AA:AA,'EPA Export Aggregation'!$A:$A,$B76,'EPA Export Aggregation'!$D:$D,$A$1)*IF($A76="CH4",About!$D$58,IF($A76="N2O",About!$D$59,1))</f>
        <v>8.0483102073799995E-2</v>
      </c>
      <c r="Y76" s="436">
        <f>SUMIFS('EPA Export Aggregation'!AB:AB,'EPA Export Aggregation'!$A:$A,$B76,'EPA Export Aggregation'!$D:$D,$A$1)*IF($A76="CH4",About!$D$58,IF($A76="N2O",About!$D$59,1))</f>
        <v>8.7556342353500002E-2</v>
      </c>
      <c r="Z76" s="436">
        <f>SUMIFS('EPA Export Aggregation'!AC:AC,'EPA Export Aggregation'!$A:$A,$B76,'EPA Export Aggregation'!$D:$D,$A$1)*IF($A76="CH4",About!$D$58,IF($A76="N2O",About!$D$59,1))</f>
        <v>2.5262675871E-2</v>
      </c>
      <c r="AA76" s="436">
        <f>SUMIFS('EPA Export Aggregation'!AD:AD,'EPA Export Aggregation'!$A:$A,$B76,'EPA Export Aggregation'!$D:$D,$A$1)*IF($A76="CH4",About!$D$58,IF($A76="N2O",About!$D$59,1))</f>
        <v>1.8052316247800002E-2</v>
      </c>
      <c r="AB76" s="436">
        <f>SUMIFS('EPA Export Aggregation'!AE:AE,'EPA Export Aggregation'!$A:$A,$B76,'EPA Export Aggregation'!$D:$D,$A$1)*IF($A76="CH4",About!$D$58,IF($A76="N2O",About!$D$59,1))</f>
        <v>1.64611190287E-2</v>
      </c>
      <c r="AC76" s="436">
        <f>SUMIFS('EPA Export Aggregation'!AF:AF,'EPA Export Aggregation'!$A:$A,$B76,'EPA Export Aggregation'!$D:$D,$A$1)*IF($A76="CH4",About!$D$58,IF($A76="N2O",About!$D$59,1))</f>
        <v>1.51481103701E-2</v>
      </c>
      <c r="AD76" s="436">
        <f>SUMIFS('EPA Export Aggregation'!AG:AG,'EPA Export Aggregation'!$A:$A,$B76,'EPA Export Aggregation'!$D:$D,$A$1)*IF($A76="CH4",About!$D$58,IF($A76="N2O",About!$D$59,1))</f>
        <v>1.32685158372E-2</v>
      </c>
      <c r="AE76" s="436">
        <f>SUMIFS('EPA Export Aggregation'!AH:AH,'EPA Export Aggregation'!$A:$A,$B76,'EPA Export Aggregation'!$D:$D,$A$1)*IF($A76="CH4",About!$D$58,IF($A76="N2O",About!$D$59,1))</f>
        <v>1.3341334586499999E-2</v>
      </c>
      <c r="AF76" s="436">
        <f>SUMIFS('EPA Export Aggregation'!AI:AI,'EPA Export Aggregation'!$A:$A,$B76,'EPA Export Aggregation'!$D:$D,$A$1)*IF($A76="CH4",About!$D$58,IF($A76="N2O",About!$D$59,1))</f>
        <v>7.9030185197999994E-3</v>
      </c>
      <c r="AG76" s="436">
        <f>SUMIFS('EPA Export Aggregation'!AJ:AJ,'EPA Export Aggregation'!$A:$A,$B76,'EPA Export Aggregation'!$D:$D,$A$1)*IF($A76="CH4",About!$D$58,IF($A76="N2O",About!$D$59,1))</f>
        <v>7.9623342446999996E-3</v>
      </c>
      <c r="AH76" s="436">
        <f>SUMIFS('EPA Export Aggregation'!AK:AK,'EPA Export Aggregation'!$A:$A,$B76,'EPA Export Aggregation'!$D:$D,$A$1)*IF($A76="CH4",About!$D$58,IF($A76="N2O",About!$D$59,1))</f>
        <v>8.3078528208000001E-3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0.13384612005131249</v>
      </c>
      <c r="D80" s="436">
        <f>SUMIFS('EPA Export Aggregation'!G:G,'EPA Export Aggregation'!$A:$A,$B80,'EPA Export Aggregation'!$D:$D,$A$1)*IF($A80="CH4",About!$D$58,IF($A80="N2O",About!$D$59,1))</f>
        <v>0.13384612005131249</v>
      </c>
      <c r="E80" s="436">
        <f>SUMIFS('EPA Export Aggregation'!H:H,'EPA Export Aggregation'!$A:$A,$B80,'EPA Export Aggregation'!$D:$D,$A$1)*IF($A80="CH4",About!$D$58,IF($A80="N2O",About!$D$59,1))</f>
        <v>0.13384612005131249</v>
      </c>
      <c r="F80" s="436">
        <f>SUMIFS('EPA Export Aggregation'!I:I,'EPA Export Aggregation'!$A:$A,$B80,'EPA Export Aggregation'!$D:$D,$A$1)*IF($A80="CH4",About!$D$58,IF($A80="N2O",About!$D$59,1))</f>
        <v>0.1673076507271907</v>
      </c>
      <c r="G80" s="436">
        <f>SUMIFS('EPA Export Aggregation'!J:J,'EPA Export Aggregation'!$A:$A,$B80,'EPA Export Aggregation'!$D:$D,$A$1)*IF($A80="CH4",About!$D$58,IF($A80="N2O",About!$D$59,1))</f>
        <v>0.1840384164019295</v>
      </c>
      <c r="H80" s="436">
        <f>SUMIFS('EPA Export Aggregation'!K:K,'EPA Export Aggregation'!$A:$A,$B80,'EPA Export Aggregation'!$D:$D,$A$1)*IF($A80="CH4",About!$D$58,IF($A80="N2O",About!$D$59,1))</f>
        <v>0.23127386567151861</v>
      </c>
      <c r="I80" s="436">
        <f>SUMIFS('EPA Export Aggregation'!L:L,'EPA Export Aggregation'!$A:$A,$B80,'EPA Export Aggregation'!$D:$D,$A$1)*IF($A80="CH4",About!$D$58,IF($A80="N2O",About!$D$59,1))</f>
        <v>0.25682103826749758</v>
      </c>
      <c r="J80" s="436">
        <f>SUMIFS('EPA Export Aggregation'!M:M,'EPA Export Aggregation'!$A:$A,$B80,'EPA Export Aggregation'!$D:$D,$A$1)*IF($A80="CH4",About!$D$58,IF($A80="N2O",About!$D$59,1))</f>
        <v>0.2714084881310766</v>
      </c>
      <c r="K80" s="436">
        <f>SUMIFS('EPA Export Aggregation'!N:N,'EPA Export Aggregation'!$A:$A,$B80,'EPA Export Aggregation'!$D:$D,$A$1)*IF($A80="CH4",About!$D$58,IF($A80="N2O",About!$D$59,1))</f>
        <v>0.33304658973348589</v>
      </c>
      <c r="L80" s="436">
        <f>SUMIFS('EPA Export Aggregation'!O:O,'EPA Export Aggregation'!$A:$A,$B80,'EPA Export Aggregation'!$D:$D,$A$1)*IF($A80="CH4",About!$D$58,IF($A80="N2O",About!$D$59,1))</f>
        <v>0.33821047383711972</v>
      </c>
      <c r="M80" s="436">
        <f>SUMIFS('EPA Export Aggregation'!P:P,'EPA Export Aggregation'!$A:$A,$B80,'EPA Export Aggregation'!$D:$D,$A$1)*IF($A80="CH4",About!$D$58,IF($A80="N2O",About!$D$59,1))</f>
        <v>0.28879646642537049</v>
      </c>
      <c r="N80" s="436">
        <f>SUMIFS('EPA Export Aggregation'!Q:Q,'EPA Export Aggregation'!$A:$A,$B80,'EPA Export Aggregation'!$D:$D,$A$1)*IF($A80="CH4",About!$D$58,IF($A80="N2O",About!$D$59,1))</f>
        <v>0.20347144959101249</v>
      </c>
      <c r="O80" s="436">
        <f>SUMIFS('EPA Export Aggregation'!R:R,'EPA Export Aggregation'!$A:$A,$B80,'EPA Export Aggregation'!$D:$D,$A$1)*IF($A80="CH4",About!$D$58,IF($A80="N2O",About!$D$59,1))</f>
        <v>0.19933909633971059</v>
      </c>
      <c r="P80" s="436">
        <f>SUMIFS('EPA Export Aggregation'!S:S,'EPA Export Aggregation'!$A:$A,$B80,'EPA Export Aggregation'!$D:$D,$A$1)*IF($A80="CH4",About!$D$58,IF($A80="N2O",About!$D$59,1))</f>
        <v>0.18390367737803751</v>
      </c>
      <c r="Q80" s="436">
        <f>SUMIFS('EPA Export Aggregation'!T:T,'EPA Export Aggregation'!$A:$A,$B80,'EPA Export Aggregation'!$D:$D,$A$1)*IF($A80="CH4",About!$D$58,IF($A80="N2O",About!$D$59,1))</f>
        <v>0.17098406787609169</v>
      </c>
      <c r="R80" s="436">
        <f>SUMIFS('EPA Export Aggregation'!U:U,'EPA Export Aggregation'!$A:$A,$B80,'EPA Export Aggregation'!$D:$D,$A$1)*IF($A80="CH4",About!$D$58,IF($A80="N2O",About!$D$59,1))</f>
        <v>0.1577232386112265</v>
      </c>
      <c r="S80" s="436">
        <f>SUMIFS('EPA Export Aggregation'!V:V,'EPA Export Aggregation'!$A:$A,$B80,'EPA Export Aggregation'!$D:$D,$A$1)*IF($A80="CH4",About!$D$58,IF($A80="N2O",About!$D$59,1))</f>
        <v>0.16835391618786821</v>
      </c>
      <c r="T80" s="436">
        <f>SUMIFS('EPA Export Aggregation'!W:W,'EPA Export Aggregation'!$A:$A,$B80,'EPA Export Aggregation'!$D:$D,$A$1)*IF($A80="CH4",About!$D$58,IF($A80="N2O",About!$D$59,1))</f>
        <v>0.16097735398587701</v>
      </c>
      <c r="U80" s="436">
        <f>SUMIFS('EPA Export Aggregation'!X:X,'EPA Export Aggregation'!$A:$A,$B80,'EPA Export Aggregation'!$D:$D,$A$1)*IF($A80="CH4",About!$D$58,IF($A80="N2O",About!$D$59,1))</f>
        <v>0.14491718696792641</v>
      </c>
      <c r="V80" s="436">
        <f>SUMIFS('EPA Export Aggregation'!Y:Y,'EPA Export Aggregation'!$A:$A,$B80,'EPA Export Aggregation'!$D:$D,$A$1)*IF($A80="CH4",About!$D$58,IF($A80="N2O",About!$D$59,1))</f>
        <v>8.9966960542895602E-2</v>
      </c>
      <c r="W80" s="436">
        <f>SUMIFS('EPA Export Aggregation'!Z:Z,'EPA Export Aggregation'!$A:$A,$B80,'EPA Export Aggregation'!$D:$D,$A$1)*IF($A80="CH4",About!$D$58,IF($A80="N2O",About!$D$59,1))</f>
        <v>8.0001789988583705E-2</v>
      </c>
      <c r="X80" s="436">
        <f>SUMIFS('EPA Export Aggregation'!AA:AA,'EPA Export Aggregation'!$A:$A,$B80,'EPA Export Aggregation'!$D:$D,$A$1)*IF($A80="CH4",About!$D$58,IF($A80="N2O",About!$D$59,1))</f>
        <v>0.29331321039288177</v>
      </c>
      <c r="Y80" s="436">
        <f>SUMIFS('EPA Export Aggregation'!AB:AB,'EPA Export Aggregation'!$A:$A,$B80,'EPA Export Aggregation'!$D:$D,$A$1)*IF($A80="CH4",About!$D$58,IF($A80="N2O",About!$D$59,1))</f>
        <v>0.23928228911482849</v>
      </c>
      <c r="Z80" s="436">
        <f>SUMIFS('EPA Export Aggregation'!AC:AC,'EPA Export Aggregation'!$A:$A,$B80,'EPA Export Aggregation'!$D:$D,$A$1)*IF($A80="CH4",About!$D$58,IF($A80="N2O",About!$D$59,1))</f>
        <v>0.2095444963104327</v>
      </c>
      <c r="AA80" s="436">
        <f>SUMIFS('EPA Export Aggregation'!AD:AD,'EPA Export Aggregation'!$A:$A,$B80,'EPA Export Aggregation'!$D:$D,$A$1)*IF($A80="CH4",About!$D$58,IF($A80="N2O",About!$D$59,1))</f>
        <v>0.21546395952739339</v>
      </c>
      <c r="AB80" s="436">
        <f>SUMIFS('EPA Export Aggregation'!AE:AE,'EPA Export Aggregation'!$A:$A,$B80,'EPA Export Aggregation'!$D:$D,$A$1)*IF($A80="CH4",About!$D$58,IF($A80="N2O",About!$D$59,1))</f>
        <v>0.2094478976626753</v>
      </c>
      <c r="AC80" s="436">
        <f>SUMIFS('EPA Export Aggregation'!AF:AF,'EPA Export Aggregation'!$A:$A,$B80,'EPA Export Aggregation'!$D:$D,$A$1)*IF($A80="CH4",About!$D$58,IF($A80="N2O",About!$D$59,1))</f>
        <v>0.1491903962600907</v>
      </c>
      <c r="AD80" s="436">
        <f>SUMIFS('EPA Export Aggregation'!AG:AG,'EPA Export Aggregation'!$A:$A,$B80,'EPA Export Aggregation'!$D:$D,$A$1)*IF($A80="CH4",About!$D$58,IF($A80="N2O",About!$D$59,1))</f>
        <v>0.1014208330404589</v>
      </c>
      <c r="AE80" s="436">
        <f>SUMIFS('EPA Export Aggregation'!AH:AH,'EPA Export Aggregation'!$A:$A,$B80,'EPA Export Aggregation'!$D:$D,$A$1)*IF($A80="CH4",About!$D$58,IF($A80="N2O",About!$D$59,1))</f>
        <v>9.1908194264926593E-2</v>
      </c>
      <c r="AF80" s="436">
        <f>SUMIFS('EPA Export Aggregation'!AI:AI,'EPA Export Aggregation'!$A:$A,$B80,'EPA Export Aggregation'!$D:$D,$A$1)*IF($A80="CH4",About!$D$58,IF($A80="N2O",About!$D$59,1))</f>
        <v>5.4009572097783801E-2</v>
      </c>
      <c r="AG80" s="436">
        <f>SUMIFS('EPA Export Aggregation'!AJ:AJ,'EPA Export Aggregation'!$A:$A,$B80,'EPA Export Aggregation'!$D:$D,$A$1)*IF($A80="CH4",About!$D$58,IF($A80="N2O",About!$D$59,1))</f>
        <v>5.1052132420198799E-2</v>
      </c>
      <c r="AH80" s="436">
        <f>SUMIFS('EPA Export Aggregation'!AK:AK,'EPA Export Aggregation'!$A:$A,$B80,'EPA Export Aggregation'!$D:$D,$A$1)*IF($A80="CH4",About!$D$58,IF($A80="N2O",About!$D$59,1))</f>
        <v>5.8117378194092101E-2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2.6905074800000001E-2</v>
      </c>
      <c r="D84" s="436">
        <f>SUMIFS('EPA Export Aggregation'!G:G,'EPA Export Aggregation'!$A:$A,$B84,'EPA Export Aggregation'!$D:$D,$A$1)*IF($A84="CH4",About!$D$58,IF($A84="N2O",About!$D$59,1))</f>
        <v>2.6905074800000001E-2</v>
      </c>
      <c r="E84" s="436">
        <f>SUMIFS('EPA Export Aggregation'!H:H,'EPA Export Aggregation'!$A:$A,$B84,'EPA Export Aggregation'!$D:$D,$A$1)*IF($A84="CH4",About!$D$58,IF($A84="N2O",About!$D$59,1))</f>
        <v>2.6905074800000001E-2</v>
      </c>
      <c r="F84" s="436">
        <f>SUMIFS('EPA Export Aggregation'!I:I,'EPA Export Aggregation'!$A:$A,$B84,'EPA Export Aggregation'!$D:$D,$A$1)*IF($A84="CH4",About!$D$58,IF($A84="N2O",About!$D$59,1))</f>
        <v>3.3631343500000001E-2</v>
      </c>
      <c r="G84" s="436">
        <f>SUMIFS('EPA Export Aggregation'!J:J,'EPA Export Aggregation'!$A:$A,$B84,'EPA Export Aggregation'!$D:$D,$A$1)*IF($A84="CH4",About!$D$58,IF($A84="N2O",About!$D$59,1))</f>
        <v>3.6994477849999999E-2</v>
      </c>
      <c r="H84" s="436">
        <f>SUMIFS('EPA Export Aggregation'!K:K,'EPA Export Aggregation'!$A:$A,$B84,'EPA Export Aggregation'!$D:$D,$A$1)*IF($A84="CH4",About!$D$58,IF($A84="N2O",About!$D$59,1))</f>
        <v>4.6489509499999998E-2</v>
      </c>
      <c r="I84" s="436">
        <f>SUMIFS('EPA Export Aggregation'!L:L,'EPA Export Aggregation'!$A:$A,$B84,'EPA Export Aggregation'!$D:$D,$A$1)*IF($A84="CH4",About!$D$58,IF($A84="N2O",About!$D$59,1))</f>
        <v>5.1624872850000003E-2</v>
      </c>
      <c r="J84" s="436">
        <f>SUMIFS('EPA Export Aggregation'!M:M,'EPA Export Aggregation'!$A:$A,$B84,'EPA Export Aggregation'!$D:$D,$A$1)*IF($A84="CH4",About!$D$58,IF($A84="N2O",About!$D$59,1))</f>
        <v>5.4557169949999998E-2</v>
      </c>
      <c r="K84" s="436">
        <f>SUMIFS('EPA Export Aggregation'!N:N,'EPA Export Aggregation'!$A:$A,$B84,'EPA Export Aggregation'!$D:$D,$A$1)*IF($A84="CH4",About!$D$58,IF($A84="N2O",About!$D$59,1))</f>
        <v>6.6896693300000004E-2</v>
      </c>
      <c r="L84" s="436">
        <f>SUMIFS('EPA Export Aggregation'!O:O,'EPA Export Aggregation'!$A:$A,$B84,'EPA Export Aggregation'!$D:$D,$A$1)*IF($A84="CH4",About!$D$58,IF($A84="N2O",About!$D$59,1))</f>
        <v>6.7884052850000001E-2</v>
      </c>
      <c r="M84" s="436">
        <f>SUMIFS('EPA Export Aggregation'!P:P,'EPA Export Aggregation'!$A:$A,$B84,'EPA Export Aggregation'!$D:$D,$A$1)*IF($A84="CH4",About!$D$58,IF($A84="N2O",About!$D$59,1))</f>
        <v>5.4867360550000001E-2</v>
      </c>
      <c r="N84" s="436">
        <f>SUMIFS('EPA Export Aggregation'!Q:Q,'EPA Export Aggregation'!$A:$A,$B84,'EPA Export Aggregation'!$D:$D,$A$1)*IF($A84="CH4",About!$D$58,IF($A84="N2O",About!$D$59,1))</f>
        <v>3.7305138449999997E-2</v>
      </c>
      <c r="O84" s="436">
        <f>SUMIFS('EPA Export Aggregation'!R:R,'EPA Export Aggregation'!$A:$A,$B84,'EPA Export Aggregation'!$D:$D,$A$1)*IF($A84="CH4",About!$D$58,IF($A84="N2O",About!$D$59,1))</f>
        <v>3.3112569250000001E-2</v>
      </c>
      <c r="P84" s="436">
        <f>SUMIFS('EPA Export Aggregation'!S:S,'EPA Export Aggregation'!$A:$A,$B84,'EPA Export Aggregation'!$D:$D,$A$1)*IF($A84="CH4",About!$D$58,IF($A84="N2O",About!$D$59,1))</f>
        <v>3.9891047899999997E-2</v>
      </c>
      <c r="Q84" s="436">
        <f>SUMIFS('EPA Export Aggregation'!T:T,'EPA Export Aggregation'!$A:$A,$B84,'EPA Export Aggregation'!$D:$D,$A$1)*IF($A84="CH4",About!$D$58,IF($A84="N2O",About!$D$59,1))</f>
        <v>3.829281055E-2</v>
      </c>
      <c r="R84" s="436">
        <f>SUMIFS('EPA Export Aggregation'!U:U,'EPA Export Aggregation'!$A:$A,$B84,'EPA Export Aggregation'!$D:$D,$A$1)*IF($A84="CH4",About!$D$58,IF($A84="N2O",About!$D$59,1))</f>
        <v>4.1640202250000001E-2</v>
      </c>
      <c r="S84" s="436">
        <f>SUMIFS('EPA Export Aggregation'!V:V,'EPA Export Aggregation'!$A:$A,$B84,'EPA Export Aggregation'!$D:$D,$A$1)*IF($A84="CH4",About!$D$58,IF($A84="N2O",About!$D$59,1))</f>
        <v>4.0436997549999999E-2</v>
      </c>
      <c r="T84" s="436">
        <f>SUMIFS('EPA Export Aggregation'!W:W,'EPA Export Aggregation'!$A:$A,$B84,'EPA Export Aggregation'!$D:$D,$A$1)*IF($A84="CH4",About!$D$58,IF($A84="N2O",About!$D$59,1))</f>
        <v>3.2534471600000003E-2</v>
      </c>
      <c r="U84" s="436">
        <f>SUMIFS('EPA Export Aggregation'!X:X,'EPA Export Aggregation'!$A:$A,$B84,'EPA Export Aggregation'!$D:$D,$A$1)*IF($A84="CH4",About!$D$58,IF($A84="N2O",About!$D$59,1))</f>
        <v>2.9875709800000001E-2</v>
      </c>
      <c r="V84" s="436">
        <f>SUMIFS('EPA Export Aggregation'!Y:Y,'EPA Export Aggregation'!$A:$A,$B84,'EPA Export Aggregation'!$D:$D,$A$1)*IF($A84="CH4",About!$D$58,IF($A84="N2O",About!$D$59,1))</f>
        <v>2.0541972750000002E-2</v>
      </c>
      <c r="W84" s="436">
        <f>SUMIFS('EPA Export Aggregation'!Z:Z,'EPA Export Aggregation'!$A:$A,$B84,'EPA Export Aggregation'!$D:$D,$A$1)*IF($A84="CH4",About!$D$58,IF($A84="N2O",About!$D$59,1))</f>
        <v>1.7750866000000001E-2</v>
      </c>
      <c r="X84" s="436">
        <f>SUMIFS('EPA Export Aggregation'!AA:AA,'EPA Export Aggregation'!$A:$A,$B84,'EPA Export Aggregation'!$D:$D,$A$1)*IF($A84="CH4",About!$D$58,IF($A84="N2O",About!$D$59,1))</f>
        <v>6.9247877700000002E-2</v>
      </c>
      <c r="Y84" s="436">
        <f>SUMIFS('EPA Export Aggregation'!AB:AB,'EPA Export Aggregation'!$A:$A,$B84,'EPA Export Aggregation'!$D:$D,$A$1)*IF($A84="CH4",About!$D$58,IF($A84="N2O",About!$D$59,1))</f>
        <v>4.1924474699999999E-2</v>
      </c>
      <c r="Z84" s="436">
        <f>SUMIFS('EPA Export Aggregation'!AC:AC,'EPA Export Aggregation'!$A:$A,$B84,'EPA Export Aggregation'!$D:$D,$A$1)*IF($A84="CH4",About!$D$58,IF($A84="N2O",About!$D$59,1))</f>
        <v>4.2464871299999998E-2</v>
      </c>
      <c r="AA84" s="436">
        <f>SUMIFS('EPA Export Aggregation'!AD:AD,'EPA Export Aggregation'!$A:$A,$B84,'EPA Export Aggregation'!$D:$D,$A$1)*IF($A84="CH4",About!$D$58,IF($A84="N2O",About!$D$59,1))</f>
        <v>3.3106243049999998E-2</v>
      </c>
      <c r="AB84" s="436">
        <f>SUMIFS('EPA Export Aggregation'!AE:AE,'EPA Export Aggregation'!$A:$A,$B84,'EPA Export Aggregation'!$D:$D,$A$1)*IF($A84="CH4",About!$D$58,IF($A84="N2O",About!$D$59,1))</f>
        <v>3.1209428800000001E-2</v>
      </c>
      <c r="AC84" s="436">
        <f>SUMIFS('EPA Export Aggregation'!AF:AF,'EPA Export Aggregation'!$A:$A,$B84,'EPA Export Aggregation'!$D:$D,$A$1)*IF($A84="CH4",About!$D$58,IF($A84="N2O",About!$D$59,1))</f>
        <v>3.0373491499999999E-2</v>
      </c>
      <c r="AD84" s="436">
        <f>SUMIFS('EPA Export Aggregation'!AG:AG,'EPA Export Aggregation'!$A:$A,$B84,'EPA Export Aggregation'!$D:$D,$A$1)*IF($A84="CH4",About!$D$58,IF($A84="N2O",About!$D$59,1))</f>
        <v>2.9518615549999998E-2</v>
      </c>
      <c r="AE84" s="436">
        <f>SUMIFS('EPA Export Aggregation'!AH:AH,'EPA Export Aggregation'!$A:$A,$B84,'EPA Export Aggregation'!$D:$D,$A$1)*IF($A84="CH4",About!$D$58,IF($A84="N2O",About!$D$59,1))</f>
        <v>3.0688222300000002E-2</v>
      </c>
      <c r="AF84" s="436">
        <f>SUMIFS('EPA Export Aggregation'!AI:AI,'EPA Export Aggregation'!$A:$A,$B84,'EPA Export Aggregation'!$D:$D,$A$1)*IF($A84="CH4",About!$D$58,IF($A84="N2O",About!$D$59,1))</f>
        <v>1.8489609649999999E-2</v>
      </c>
      <c r="AG84" s="436">
        <f>SUMIFS('EPA Export Aggregation'!AJ:AJ,'EPA Export Aggregation'!$A:$A,$B84,'EPA Export Aggregation'!$D:$D,$A$1)*IF($A84="CH4",About!$D$58,IF($A84="N2O",About!$D$59,1))</f>
        <v>2.15470325E-2</v>
      </c>
      <c r="AH84" s="436">
        <f>SUMIFS('EPA Export Aggregation'!AK:AK,'EPA Export Aggregation'!$A:$A,$B84,'EPA Export Aggregation'!$D:$D,$A$1)*IF($A84="CH4",About!$D$58,IF($A84="N2O",About!$D$59,1))</f>
        <v>2.6001058000000001E-2</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2.3629664099999999E-3</v>
      </c>
      <c r="D87" s="436">
        <f>SUMIFS('EPA Export Aggregation'!$F:$F,'EPA Export Aggregation'!$A:$A,$B87,'EPA Export Aggregation'!$D:$D,$A$1)*IF($A87="CH4",About!$D$58,IF($A87="N2O",About!$D$59,1))</f>
        <v>2.3629664099999999E-3</v>
      </c>
      <c r="E87" s="436">
        <f>SUMIFS('EPA Export Aggregation'!$F:$F,'EPA Export Aggregation'!$A:$A,$B87,'EPA Export Aggregation'!$D:$D,$A$1)*IF($A87="CH4",About!$D$58,IF($A87="N2O",About!$D$59,1))</f>
        <v>2.3629664099999999E-3</v>
      </c>
      <c r="F87" s="436">
        <f>SUMIFS('EPA Export Aggregation'!$F:$F,'EPA Export Aggregation'!$A:$A,$B87,'EPA Export Aggregation'!$D:$D,$A$1)*IF($A87="CH4",About!$D$58,IF($A87="N2O",About!$D$59,1))</f>
        <v>2.3629664099999999E-3</v>
      </c>
      <c r="G87" s="436">
        <f>SUMIFS('EPA Export Aggregation'!$F:$F,'EPA Export Aggregation'!$A:$A,$B87,'EPA Export Aggregation'!$D:$D,$A$1)*IF($A87="CH4",About!$D$58,IF($A87="N2O",About!$D$59,1))</f>
        <v>2.3629664099999999E-3</v>
      </c>
      <c r="H87" s="436">
        <f>SUMIFS('EPA Export Aggregation'!$F:$F,'EPA Export Aggregation'!$A:$A,$B87,'EPA Export Aggregation'!$D:$D,$A$1)*IF($A87="CH4",About!$D$58,IF($A87="N2O",About!$D$59,1))</f>
        <v>2.3629664099999999E-3</v>
      </c>
      <c r="I87" s="436">
        <f>SUMIFS('EPA Export Aggregation'!$F:$F,'EPA Export Aggregation'!$A:$A,$B87,'EPA Export Aggregation'!$D:$D,$A$1)*IF($A87="CH4",About!$D$58,IF($A87="N2O",About!$D$59,1))</f>
        <v>2.3629664099999999E-3</v>
      </c>
      <c r="J87" s="436">
        <f>SUMIFS('EPA Export Aggregation'!$F:$F,'EPA Export Aggregation'!$A:$A,$B87,'EPA Export Aggregation'!$D:$D,$A$1)*IF($A87="CH4",About!$D$58,IF($A87="N2O",About!$D$59,1))</f>
        <v>2.3629664099999999E-3</v>
      </c>
      <c r="K87" s="436">
        <f>SUMIFS('EPA Export Aggregation'!$F:$F,'EPA Export Aggregation'!$A:$A,$B87,'EPA Export Aggregation'!$D:$D,$A$1)*IF($A87="CH4",About!$D$58,IF($A87="N2O",About!$D$59,1))</f>
        <v>2.3629664099999999E-3</v>
      </c>
      <c r="L87" s="436">
        <f>SUMIFS('EPA Export Aggregation'!$F:$F,'EPA Export Aggregation'!$A:$A,$B87,'EPA Export Aggregation'!$D:$D,$A$1)*IF($A87="CH4",About!$D$58,IF($A87="N2O",About!$D$59,1))</f>
        <v>2.3629664099999999E-3</v>
      </c>
      <c r="M87" s="436">
        <f>SUMIFS('EPA Export Aggregation'!$F:$F,'EPA Export Aggregation'!$A:$A,$B87,'EPA Export Aggregation'!$D:$D,$A$1)*IF($A87="CH4",About!$D$58,IF($A87="N2O",About!$D$59,1))</f>
        <v>2.3629664099999999E-3</v>
      </c>
      <c r="N87" s="436">
        <f>SUMIFS('EPA Export Aggregation'!$F:$F,'EPA Export Aggregation'!$A:$A,$B87,'EPA Export Aggregation'!$D:$D,$A$1)*IF($A87="CH4",About!$D$58,IF($A87="N2O",About!$D$59,1))</f>
        <v>2.3629664099999999E-3</v>
      </c>
      <c r="O87" s="436">
        <f>SUMIFS('EPA Export Aggregation'!$F:$F,'EPA Export Aggregation'!$A:$A,$B87,'EPA Export Aggregation'!$D:$D,$A$1)*IF($A87="CH4",About!$D$58,IF($A87="N2O",About!$D$59,1))</f>
        <v>2.3629664099999999E-3</v>
      </c>
      <c r="P87" s="436">
        <f>SUMIFS('EPA Export Aggregation'!$F:$F,'EPA Export Aggregation'!$A:$A,$B87,'EPA Export Aggregation'!$D:$D,$A$1)*IF($A87="CH4",About!$D$58,IF($A87="N2O",About!$D$59,1))</f>
        <v>2.3629664099999999E-3</v>
      </c>
      <c r="Q87" s="436">
        <f>SUMIFS('EPA Export Aggregation'!$F:$F,'EPA Export Aggregation'!$A:$A,$B87,'EPA Export Aggregation'!$D:$D,$A$1)*IF($A87="CH4",About!$D$58,IF($A87="N2O",About!$D$59,1))</f>
        <v>2.3629664099999999E-3</v>
      </c>
      <c r="R87" s="436">
        <f>SUMIFS('EPA Export Aggregation'!$F:$F,'EPA Export Aggregation'!$A:$A,$B87,'EPA Export Aggregation'!$D:$D,$A$1)*IF($A87="CH4",About!$D$58,IF($A87="N2O",About!$D$59,1))</f>
        <v>2.3629664099999999E-3</v>
      </c>
      <c r="S87" s="436">
        <f>SUMIFS('EPA Export Aggregation'!$F:$F,'EPA Export Aggregation'!$A:$A,$B87,'EPA Export Aggregation'!$D:$D,$A$1)*IF($A87="CH4",About!$D$58,IF($A87="N2O",About!$D$59,1))</f>
        <v>2.3629664099999999E-3</v>
      </c>
      <c r="T87" s="436">
        <f>SUMIFS('EPA Export Aggregation'!$F:$F,'EPA Export Aggregation'!$A:$A,$B87,'EPA Export Aggregation'!$D:$D,$A$1)*IF($A87="CH4",About!$D$58,IF($A87="N2O",About!$D$59,1))</f>
        <v>2.3629664099999999E-3</v>
      </c>
      <c r="U87" s="436">
        <f>SUMIFS('EPA Export Aggregation'!$F:$F,'EPA Export Aggregation'!$A:$A,$B87,'EPA Export Aggregation'!$D:$D,$A$1)*IF($A87="CH4",About!$D$58,IF($A87="N2O",About!$D$59,1))</f>
        <v>2.3629664099999999E-3</v>
      </c>
      <c r="V87" s="436">
        <f>SUMIFS('EPA Export Aggregation'!$F:$F,'EPA Export Aggregation'!$A:$A,$B87,'EPA Export Aggregation'!$D:$D,$A$1)*IF($A87="CH4",About!$D$58,IF($A87="N2O",About!$D$59,1))</f>
        <v>2.3629664099999999E-3</v>
      </c>
      <c r="W87" s="436">
        <f>SUMIFS('EPA Export Aggregation'!$F:$F,'EPA Export Aggregation'!$A:$A,$B87,'EPA Export Aggregation'!$D:$D,$A$1)*IF($A87="CH4",About!$D$58,IF($A87="N2O",About!$D$59,1))</f>
        <v>2.3629664099999999E-3</v>
      </c>
      <c r="X87" s="436">
        <f>SUMIFS('EPA Export Aggregation'!$F:$F,'EPA Export Aggregation'!$A:$A,$B87,'EPA Export Aggregation'!$D:$D,$A$1)*IF($A87="CH4",About!$D$58,IF($A87="N2O",About!$D$59,1))</f>
        <v>2.3629664099999999E-3</v>
      </c>
      <c r="Y87" s="436">
        <f>SUMIFS('EPA Export Aggregation'!$F:$F,'EPA Export Aggregation'!$A:$A,$B87,'EPA Export Aggregation'!$D:$D,$A$1)*IF($A87="CH4",About!$D$58,IF($A87="N2O",About!$D$59,1))</f>
        <v>2.3629664099999999E-3</v>
      </c>
      <c r="Z87" s="436">
        <f>SUMIFS('EPA Export Aggregation'!$F:$F,'EPA Export Aggregation'!$A:$A,$B87,'EPA Export Aggregation'!$D:$D,$A$1)*IF($A87="CH4",About!$D$58,IF($A87="N2O",About!$D$59,1))</f>
        <v>2.3629664099999999E-3</v>
      </c>
      <c r="AA87" s="436">
        <f>SUMIFS('EPA Export Aggregation'!$F:$F,'EPA Export Aggregation'!$A:$A,$B87,'EPA Export Aggregation'!$D:$D,$A$1)*IF($A87="CH4",About!$D$58,IF($A87="N2O",About!$D$59,1))</f>
        <v>2.3629664099999999E-3</v>
      </c>
      <c r="AB87" s="436">
        <f>SUMIFS('EPA Export Aggregation'!$F:$F,'EPA Export Aggregation'!$A:$A,$B87,'EPA Export Aggregation'!$D:$D,$A$1)*IF($A87="CH4",About!$D$58,IF($A87="N2O",About!$D$59,1))</f>
        <v>2.3629664099999999E-3</v>
      </c>
      <c r="AC87" s="436">
        <f>SUMIFS('EPA Export Aggregation'!$F:$F,'EPA Export Aggregation'!$A:$A,$B87,'EPA Export Aggregation'!$D:$D,$A$1)*IF($A87="CH4",About!$D$58,IF($A87="N2O",About!$D$59,1))</f>
        <v>2.3629664099999999E-3</v>
      </c>
      <c r="AD87" s="436">
        <f>SUMIFS('EPA Export Aggregation'!$F:$F,'EPA Export Aggregation'!$A:$A,$B87,'EPA Export Aggregation'!$D:$D,$A$1)*IF($A87="CH4",About!$D$58,IF($A87="N2O",About!$D$59,1))</f>
        <v>2.3629664099999999E-3</v>
      </c>
      <c r="AE87" s="436">
        <f>SUMIFS('EPA Export Aggregation'!$F:$F,'EPA Export Aggregation'!$A:$A,$B87,'EPA Export Aggregation'!$D:$D,$A$1)*IF($A87="CH4",About!$D$58,IF($A87="N2O",About!$D$59,1))</f>
        <v>2.3629664099999999E-3</v>
      </c>
      <c r="AF87" s="436">
        <f>SUMIFS('EPA Export Aggregation'!$F:$F,'EPA Export Aggregation'!$A:$A,$B87,'EPA Export Aggregation'!$D:$D,$A$1)*IF($A87="CH4",About!$D$58,IF($A87="N2O",About!$D$59,1))</f>
        <v>2.3629664099999999E-3</v>
      </c>
      <c r="AG87" s="436">
        <f>SUMIFS('EPA Export Aggregation'!$F:$F,'EPA Export Aggregation'!$A:$A,$B87,'EPA Export Aggregation'!$D:$D,$A$1)*IF($A87="CH4",About!$D$58,IF($A87="N2O",About!$D$59,1))</f>
        <v>2.3629664099999999E-3</v>
      </c>
      <c r="AH87" s="436">
        <f>SUMIFS('EPA Export Aggregation'!$F:$F,'EPA Export Aggregation'!$A:$A,$B87,'EPA Export Aggregation'!$D:$D,$A$1)*IF($A87="CH4",About!$D$58,IF($A87="N2O",About!$D$59,1))</f>
        <v>2.3629664099999999E-3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2024-07-22T23:35:04Z</dcterms:modified>
</cp:coreProperties>
</file>